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00" windowHeight="852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7" sheetId="25" r:id="rId25"/>
    <sheet name="28" sheetId="26" r:id="rId26"/>
    <sheet name="29" sheetId="27" r:id="rId27"/>
    <sheet name="30" sheetId="28" r:id="rId28"/>
    <sheet name="31" sheetId="29" r:id="rId29"/>
    <sheet name="32" sheetId="30" r:id="rId30"/>
    <sheet name="33" sheetId="31" r:id="rId31"/>
    <sheet name="34" sheetId="32" r:id="rId32"/>
    <sheet name="35" sheetId="33" r:id="rId33"/>
    <sheet name="36" sheetId="34" r:id="rId34"/>
    <sheet name="37" sheetId="35" r:id="rId35"/>
    <sheet name="38" sheetId="36" r:id="rId36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3">'3'!$A$1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'目次'!$A$1:$D$40</definedName>
  </definedNames>
  <calcPr fullCalcOnLoad="1"/>
</workbook>
</file>

<file path=xl/sharedStrings.xml><?xml version="1.0" encoding="utf-8"?>
<sst xmlns="http://schemas.openxmlformats.org/spreadsheetml/2006/main" count="2803" uniqueCount="857">
  <si>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</si>
  <si>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</si>
  <si>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</si>
  <si>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</si>
  <si>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</si>
  <si>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</si>
  <si>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</si>
  <si>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</si>
  <si>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</si>
  <si>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</si>
  <si>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</si>
  <si>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</si>
  <si>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</si>
  <si>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</si>
  <si>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</si>
  <si>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</si>
  <si>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</si>
  <si>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</si>
  <si>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</si>
  <si>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</si>
  <si>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</si>
  <si>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</si>
  <si>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</si>
  <si>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</si>
  <si>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</si>
  <si>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</si>
  <si>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</si>
  <si>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</si>
  <si>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</si>
  <si>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</si>
  <si>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</si>
  <si>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</si>
  <si>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</si>
  <si>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</si>
  <si>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</si>
  <si>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</si>
  <si>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</si>
  <si>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</si>
  <si>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</si>
  <si>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</si>
  <si>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</si>
  <si>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</si>
  <si>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</si>
  <si>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</si>
  <si>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</si>
  <si>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</si>
  <si>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</si>
  <si>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</si>
  <si>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</si>
  <si>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</si>
  <si>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</si>
  <si>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</si>
  <si>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</si>
  <si>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</si>
  <si>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</si>
  <si>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</si>
  <si>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</si>
  <si>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</si>
  <si>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</si>
  <si>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</si>
  <si>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</si>
  <si>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</si>
  <si>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</si>
  <si>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</si>
  <si>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</si>
  <si>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</si>
  <si>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</si>
  <si>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</si>
  <si>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</si>
  <si>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</si>
  <si>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</si>
  <si>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</si>
  <si>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</si>
  <si>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</si>
  <si>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</si>
  <si>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</si>
  <si>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</si>
  <si>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</si>
  <si>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</si>
  <si>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</si>
  <si>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</si>
  <si>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</si>
  <si>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</si>
  <si>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</si>
  <si>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</si>
  <si>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</si>
  <si>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</si>
  <si>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</si>
  <si>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</si>
  <si>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</si>
  <si>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</si>
  <si>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</si>
  <si>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小野田市</t>
  </si>
  <si>
    <t>光市</t>
  </si>
  <si>
    <t>長門市</t>
  </si>
  <si>
    <t>柳井市</t>
  </si>
  <si>
    <t>美祢市</t>
  </si>
  <si>
    <t>新南陽市</t>
  </si>
  <si>
    <t>久賀町</t>
  </si>
  <si>
    <t>和木町</t>
  </si>
  <si>
    <t>由宇町</t>
  </si>
  <si>
    <t>玖珂町</t>
  </si>
  <si>
    <t>本郷村</t>
  </si>
  <si>
    <t>周東町</t>
  </si>
  <si>
    <t>錦町</t>
  </si>
  <si>
    <t>大畠町</t>
  </si>
  <si>
    <t>美川町</t>
  </si>
  <si>
    <t>美和町</t>
  </si>
  <si>
    <t>上関町</t>
  </si>
  <si>
    <t>田布施町</t>
  </si>
  <si>
    <t>平生町</t>
  </si>
  <si>
    <t>徳地町</t>
  </si>
  <si>
    <t>秋穂町</t>
  </si>
  <si>
    <t>小郡町</t>
  </si>
  <si>
    <t>阿知須町</t>
  </si>
  <si>
    <t>山陽町</t>
  </si>
  <si>
    <t>菊川町</t>
  </si>
  <si>
    <t>豊田町</t>
  </si>
  <si>
    <t>豊浦町</t>
  </si>
  <si>
    <t>豊北町</t>
  </si>
  <si>
    <t>美東町</t>
  </si>
  <si>
    <t>秋芳町</t>
  </si>
  <si>
    <t>三隅町</t>
  </si>
  <si>
    <t>日置町</t>
  </si>
  <si>
    <t>油谷町</t>
  </si>
  <si>
    <t>川上村</t>
  </si>
  <si>
    <t>阿武町</t>
  </si>
  <si>
    <t>田万川町</t>
  </si>
  <si>
    <t>阿東町</t>
  </si>
  <si>
    <t>むつみ村</t>
  </si>
  <si>
    <t>須佐町</t>
  </si>
  <si>
    <t>旭村</t>
  </si>
  <si>
    <t>福栄村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</si>
  <si>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</si>
  <si>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</si>
  <si>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</si>
  <si>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</si>
  <si>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</si>
  <si>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</si>
  <si>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</si>
  <si>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</si>
  <si>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</si>
  <si>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</si>
  <si>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</si>
  <si>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</si>
  <si>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</si>
  <si>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</si>
  <si>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－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</si>
  <si>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</si>
  <si>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</si>
  <si>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</si>
  <si>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</si>
  <si>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</si>
  <si>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</si>
  <si>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</si>
  <si>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</si>
  <si>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</si>
  <si>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</si>
  <si>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</si>
  <si>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</si>
  <si>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</si>
  <si>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</si>
  <si>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</si>
  <si>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</si>
  <si>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</si>
  <si>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</si>
  <si>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</si>
  <si>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</si>
  <si>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</si>
  <si>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</si>
  <si>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</si>
  <si>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</si>
  <si>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</si>
  <si>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</si>
  <si>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</si>
  <si>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</si>
  <si>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</si>
  <si>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</si>
  <si>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</si>
  <si>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</si>
  <si>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</si>
  <si>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</si>
  <si>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</si>
  <si>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</si>
  <si>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</si>
  <si>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</si>
  <si>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</si>
  <si>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</si>
  <si>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</si>
  <si>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</si>
  <si>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</si>
  <si>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</si>
  <si>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</si>
  <si>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</si>
  <si>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</si>
  <si>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</si>
  <si>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</si>
  <si>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</si>
  <si>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</si>
  <si>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</si>
  <si>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</si>
  <si>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</si>
  <si>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</si>
  <si>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</si>
  <si>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</si>
  <si>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</si>
  <si>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</si>
  <si>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</si>
  <si>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</si>
  <si>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</si>
  <si>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</si>
  <si>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</si>
  <si>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</si>
  <si>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</si>
  <si>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</si>
  <si>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</si>
  <si>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</si>
  <si>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</si>
  <si>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</si>
  <si>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</si>
  <si>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</si>
  <si>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</si>
  <si>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</si>
  <si>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</si>
  <si>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</si>
  <si>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</si>
  <si>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</si>
  <si>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</si>
  <si>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</si>
  <si>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</si>
  <si>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</si>
  <si>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</si>
  <si>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</si>
  <si>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</si>
  <si>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</si>
  <si>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</si>
  <si>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</si>
  <si>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</si>
  <si>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</si>
  <si>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</si>
  <si>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</si>
  <si>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</si>
  <si>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</si>
  <si>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</si>
  <si>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</si>
  <si>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</si>
  <si>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</si>
  <si>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</si>
  <si>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</si>
  <si>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</si>
  <si>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</si>
  <si>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</si>
  <si>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</si>
  <si>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</si>
  <si>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</si>
  <si>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</si>
  <si>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</si>
  <si>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</si>
  <si>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</si>
  <si>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</si>
  <si>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</si>
  <si>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</si>
  <si>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</si>
  <si>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</si>
  <si>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</si>
  <si>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</si>
  <si>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</si>
  <si>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</si>
  <si>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</si>
  <si>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</si>
  <si>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</si>
  <si>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</si>
  <si>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</si>
  <si>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</si>
  <si>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</si>
  <si>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</si>
  <si>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</si>
  <si>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</si>
  <si>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</si>
  <si>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</si>
  <si>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</si>
  <si>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</si>
  <si>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</si>
  <si>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</si>
  <si>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</si>
  <si>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</si>
  <si>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</si>
  <si>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</si>
  <si>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</si>
  <si>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</si>
  <si>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</si>
  <si>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08月30日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</si>
  <si>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</si>
  <si>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</si>
  <si>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</si>
  <si>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</si>
  <si>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</si>
  <si>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</si>
  <si>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</si>
  <si>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</si>
  <si>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</si>
  <si>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</si>
  <si>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</si>
  <si>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</si>
  <si>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/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</si>
  <si>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</si>
  <si>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</si>
  <si>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</si>
  <si>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</si>
  <si>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</si>
  <si>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</si>
  <si>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</si>
  <si>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</si>
  <si>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</si>
  <si>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</si>
  <si>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</si>
  <si>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</si>
  <si>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倉庫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</si>
  <si>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</si>
  <si>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</si>
  <si>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</si>
  <si>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</si>
  <si>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</si>
  <si>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</si>
  <si>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</si>
  <si>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</si>
  <si>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</si>
  <si>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</si>
  <si>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</si>
  <si>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</si>
  <si>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</si>
  <si>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</si>
  <si>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</si>
  <si>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</si>
  <si>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</si>
  <si>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</si>
  <si>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</si>
  <si>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</si>
  <si>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</si>
  <si>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</si>
  <si>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</si>
  <si>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</si>
  <si>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</si>
  <si>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</si>
  <si>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</si>
  <si>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</si>
  <si>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</si>
  <si>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</si>
  <si>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</si>
  <si>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</si>
  <si>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</si>
  <si>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</si>
  <si>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</si>
  <si>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</si>
  <si>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</si>
  <si>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</si>
  <si>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</si>
  <si>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</si>
  <si>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</si>
  <si>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</si>
  <si>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</si>
  <si>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</si>
  <si>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</si>
  <si>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</si>
  <si>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</si>
  <si>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</si>
  <si>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</si>
  <si>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</si>
  <si>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</si>
  <si>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</si>
  <si>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</si>
  <si>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</si>
  <si>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</si>
  <si>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</si>
  <si>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</si>
  <si>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</si>
  <si>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</si>
  <si>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</si>
  <si>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</si>
  <si>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</si>
  <si>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</si>
  <si>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</si>
  <si>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</si>
  <si>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</si>
  <si>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</si>
  <si>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</si>
  <si>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</si>
  <si>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</si>
  <si>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</si>
  <si>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－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</si>
  <si>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</si>
  <si>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</si>
  <si>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</si>
  <si>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</si>
  <si>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</si>
  <si>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</si>
  <si>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</si>
  <si>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</si>
  <si>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</si>
  <si>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</si>
  <si>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柳井市</t>
  </si>
  <si>
    <t>01月16日</t>
  </si>
  <si>
    <t>宇部市</t>
  </si>
  <si>
    <t>01月22日</t>
  </si>
  <si>
    <t>工場</t>
  </si>
  <si>
    <t>周東町</t>
  </si>
  <si>
    <t>03月06日</t>
  </si>
  <si>
    <t>01：00</t>
  </si>
  <si>
    <t>錦町</t>
  </si>
  <si>
    <t>岩国市</t>
  </si>
  <si>
    <t>周南市</t>
  </si>
  <si>
    <t>11：25</t>
  </si>
  <si>
    <t>防府市</t>
  </si>
  <si>
    <t>06月21日</t>
  </si>
  <si>
    <t>阿知須町</t>
  </si>
  <si>
    <t>07月18日</t>
  </si>
  <si>
    <t>車両火災</t>
  </si>
  <si>
    <t>00：00</t>
  </si>
  <si>
    <t>その他の火災</t>
  </si>
  <si>
    <t>阿武町</t>
  </si>
  <si>
    <t>和木町</t>
  </si>
  <si>
    <t>11月27日</t>
  </si>
  <si>
    <t>12月21日</t>
  </si>
  <si>
    <t>05：00</t>
  </si>
  <si>
    <t>15：00</t>
  </si>
  <si>
    <t>下松市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</si>
  <si>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</si>
  <si>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</si>
  <si>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</si>
  <si>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</si>
  <si>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</si>
  <si>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</si>
  <si>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</si>
  <si>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</si>
  <si>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</si>
  <si>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</si>
  <si>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</si>
  <si>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</si>
  <si>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</si>
  <si>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</si>
  <si>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</si>
  <si>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</si>
  <si>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</si>
  <si>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</si>
  <si>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</si>
  <si>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</si>
  <si>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</si>
  <si>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</si>
  <si>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</si>
  <si>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</si>
  <si>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</si>
  <si>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</si>
  <si>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小郡町</t>
  </si>
  <si>
    <t>美祢市</t>
  </si>
  <si>
    <t>田布施町</t>
  </si>
  <si>
    <t>17：00</t>
  </si>
  <si>
    <t>18：55</t>
  </si>
  <si>
    <t>12月19日</t>
  </si>
  <si>
    <t>04：00</t>
  </si>
  <si>
    <t>飲酒</t>
  </si>
  <si>
    <t>死者の発生した階</t>
  </si>
  <si>
    <t>ー</t>
  </si>
  <si>
    <t>－</t>
  </si>
  <si>
    <t>平成１４年</t>
  </si>
  <si>
    <t>平成１５年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</si>
  <si>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</si>
  <si>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</si>
  <si>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</si>
  <si>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</si>
  <si>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</si>
  <si>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</si>
  <si>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</si>
  <si>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</si>
  <si>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</si>
  <si>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</si>
  <si>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</si>
  <si>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</si>
  <si>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</si>
  <si>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</si>
  <si>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</si>
  <si>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
Ｂ</t>
    </r>
  </si>
  <si>
    <t>10年間平均
（Ｈ７～Ｈ１６）
Ｃ</t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</si>
  <si>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</si>
  <si>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　年
火　災　種　別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</si>
  <si>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</si>
  <si>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</si>
  <si>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</si>
  <si>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</si>
  <si>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</si>
  <si>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</si>
  <si>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</si>
  <si>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</si>
  <si>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</si>
  <si>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</si>
  <si>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</si>
  <si>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</si>
  <si>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</si>
  <si>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</si>
  <si>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</si>
  <si>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</si>
  <si>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</si>
  <si>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</si>
  <si>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</si>
  <si>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</si>
  <si>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</si>
  <si>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</si>
  <si>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</si>
  <si>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</si>
  <si>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</si>
  <si>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</si>
  <si>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</si>
  <si>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</si>
  <si>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</si>
  <si>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</si>
  <si>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</si>
  <si>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</si>
  <si>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</si>
  <si>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</si>
  <si>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</si>
  <si>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</si>
  <si>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</si>
  <si>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</si>
  <si>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</si>
  <si>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</si>
  <si>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</si>
  <si>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</si>
  <si>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</si>
  <si>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</si>
  <si>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</si>
  <si>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</si>
  <si>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</si>
  <si>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</si>
  <si>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月別乾燥注意報等発令日数及び火災発生状況（平成１４～１６年）</t>
  </si>
  <si>
    <t>H16</t>
  </si>
  <si>
    <t>油谷町</t>
  </si>
  <si>
    <t>美和町</t>
  </si>
  <si>
    <t>徳地町</t>
  </si>
  <si>
    <t>須佐町</t>
  </si>
  <si>
    <t>大畠町</t>
  </si>
  <si>
    <t>山陽町</t>
  </si>
  <si>
    <t>むつみ村</t>
  </si>
  <si>
    <t>豊田町</t>
  </si>
  <si>
    <t>川上村</t>
  </si>
  <si>
    <t>菊川町</t>
  </si>
  <si>
    <t>三隅町</t>
  </si>
  <si>
    <t>本郷村</t>
  </si>
  <si>
    <t>周防大島町</t>
  </si>
  <si>
    <t>由宇町</t>
  </si>
  <si>
    <t>美川町</t>
  </si>
  <si>
    <t>田万川町</t>
  </si>
  <si>
    <t>豊北町</t>
  </si>
  <si>
    <t>玖珂町</t>
  </si>
  <si>
    <t>秋穂町</t>
  </si>
  <si>
    <t>阿東町</t>
  </si>
  <si>
    <t>平生町</t>
  </si>
  <si>
    <t>美東町</t>
  </si>
  <si>
    <t>旭村</t>
  </si>
  <si>
    <t>光市</t>
  </si>
  <si>
    <t>豊浦町</t>
  </si>
  <si>
    <t>小野田市</t>
  </si>
  <si>
    <t>日置町</t>
  </si>
  <si>
    <t>日置町</t>
  </si>
  <si>
    <t>福栄村</t>
  </si>
  <si>
    <t>福栄村</t>
  </si>
  <si>
    <t>萩市</t>
  </si>
  <si>
    <t>長門市</t>
  </si>
  <si>
    <t>秋芳町</t>
  </si>
  <si>
    <t>上関町</t>
  </si>
  <si>
    <t>市町村人口（H17.1.1）</t>
  </si>
  <si>
    <t xml:space="preserve">平  成  １６  年  市　町　村　別 </t>
  </si>
  <si>
    <t>周防大島町</t>
  </si>
  <si>
    <t>-</t>
  </si>
  <si>
    <t>-</t>
  </si>
  <si>
    <t>平成１６年　時間帯別放火火災件数</t>
  </si>
  <si>
    <t xml:space="preserve">平 成 １６ 年 　 火 災 に よ る </t>
  </si>
  <si>
    <t>01月03日</t>
  </si>
  <si>
    <t>01月09日</t>
  </si>
  <si>
    <t>01月27日</t>
  </si>
  <si>
    <t>02：50</t>
  </si>
  <si>
    <t>01月28日</t>
  </si>
  <si>
    <t>19：55</t>
  </si>
  <si>
    <t>01月30日</t>
  </si>
  <si>
    <t>08：00</t>
  </si>
  <si>
    <t>02月05日</t>
  </si>
  <si>
    <t>16：20</t>
  </si>
  <si>
    <t>02月13日</t>
  </si>
  <si>
    <t>06：15</t>
  </si>
  <si>
    <t>02月22日</t>
  </si>
  <si>
    <t>10：50</t>
  </si>
  <si>
    <t>16：40</t>
  </si>
  <si>
    <t>03月23日</t>
  </si>
  <si>
    <t>11：05</t>
  </si>
  <si>
    <t>03月27日</t>
  </si>
  <si>
    <t>03月29日</t>
  </si>
  <si>
    <t>21：50</t>
  </si>
  <si>
    <t>04月15日</t>
  </si>
  <si>
    <t>02：37</t>
  </si>
  <si>
    <t>04月27日</t>
  </si>
  <si>
    <t>21：20</t>
  </si>
  <si>
    <t>04月29日</t>
  </si>
  <si>
    <t>04：55</t>
  </si>
  <si>
    <t>05月28日</t>
  </si>
  <si>
    <t>10：35</t>
  </si>
  <si>
    <t>06月05日</t>
  </si>
  <si>
    <t>01：20</t>
  </si>
  <si>
    <t>07月14日</t>
  </si>
  <si>
    <t>09：00</t>
  </si>
  <si>
    <t>08月22日</t>
  </si>
  <si>
    <t>23：03</t>
  </si>
  <si>
    <t>09月08日</t>
  </si>
  <si>
    <t>03：50</t>
  </si>
  <si>
    <t>23：00</t>
  </si>
  <si>
    <t>09月18日</t>
  </si>
  <si>
    <t>03：55</t>
  </si>
  <si>
    <t>11月25日</t>
  </si>
  <si>
    <t>03：30</t>
  </si>
  <si>
    <t>11月26日</t>
  </si>
  <si>
    <t>18：30</t>
  </si>
  <si>
    <t>12月12日</t>
  </si>
  <si>
    <t>18：19</t>
  </si>
  <si>
    <t>12月17日</t>
  </si>
  <si>
    <t>18：15</t>
  </si>
  <si>
    <t>13：00</t>
  </si>
  <si>
    <t>12月30日</t>
  </si>
  <si>
    <t>その他の火災</t>
  </si>
  <si>
    <t>木造</t>
  </si>
  <si>
    <t>耐火建築物</t>
  </si>
  <si>
    <t>4／0</t>
  </si>
  <si>
    <t>居室</t>
  </si>
  <si>
    <t>運転席</t>
  </si>
  <si>
    <t>その他</t>
  </si>
  <si>
    <t>台所</t>
  </si>
  <si>
    <t>遊技場部分</t>
  </si>
  <si>
    <t>敷地内</t>
  </si>
  <si>
    <t>外周部</t>
  </si>
  <si>
    <t>浴室</t>
  </si>
  <si>
    <t>機関部</t>
  </si>
  <si>
    <t>置場</t>
  </si>
  <si>
    <t>荷台</t>
  </si>
  <si>
    <t>田畑</t>
  </si>
  <si>
    <t>道路</t>
  </si>
  <si>
    <t>一般倉庫</t>
  </si>
  <si>
    <t>空地</t>
  </si>
  <si>
    <t>部分焼</t>
  </si>
  <si>
    <t>放火自殺</t>
  </si>
  <si>
    <t>着衣着火</t>
  </si>
  <si>
    <t>逃げ遅れ</t>
  </si>
  <si>
    <t>放火自殺（心中の道づれを含む）</t>
  </si>
  <si>
    <t>炊事中</t>
  </si>
  <si>
    <t>病気・身体不自由</t>
  </si>
  <si>
    <t>不明・調査中</t>
  </si>
  <si>
    <t>熟睡</t>
  </si>
  <si>
    <t>たき火中</t>
  </si>
  <si>
    <t>泥酔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</si>
  <si>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</si>
  <si>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</si>
  <si>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</si>
  <si>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</si>
  <si>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</si>
  <si>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</si>
  <si>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</si>
  <si>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</si>
  <si>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</si>
  <si>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</si>
  <si>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</si>
  <si>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49</t>
  </si>
  <si>
    <t>56</t>
  </si>
  <si>
    <t>61</t>
  </si>
  <si>
    <t>73</t>
  </si>
  <si>
    <t>55</t>
  </si>
  <si>
    <t>75</t>
  </si>
  <si>
    <t>16</t>
  </si>
  <si>
    <t>79</t>
  </si>
  <si>
    <t>34</t>
  </si>
  <si>
    <t>32</t>
  </si>
  <si>
    <t>64</t>
  </si>
  <si>
    <t>74</t>
  </si>
  <si>
    <t>68</t>
  </si>
  <si>
    <t>51</t>
  </si>
  <si>
    <t>58</t>
  </si>
  <si>
    <t>71</t>
  </si>
  <si>
    <t>36</t>
  </si>
  <si>
    <t>65</t>
  </si>
  <si>
    <t>86</t>
  </si>
  <si>
    <t>54</t>
  </si>
  <si>
    <t>57</t>
  </si>
  <si>
    <t>78</t>
  </si>
  <si>
    <t>旧大和町</t>
  </si>
  <si>
    <t>下関市</t>
  </si>
  <si>
    <t>周南市</t>
  </si>
  <si>
    <t>菊川町</t>
  </si>
  <si>
    <t>周防大島町</t>
  </si>
  <si>
    <t>灯火</t>
  </si>
  <si>
    <t>その他の
建築物</t>
  </si>
  <si>
    <t>準耐火建築
物(木造)</t>
  </si>
  <si>
    <t>防火構造
建築物</t>
  </si>
  <si>
    <t>衝突の
火花</t>
  </si>
  <si>
    <t>階層
（地上/
地下）</t>
  </si>
  <si>
    <t>死 者 の 発 生 状 況</t>
  </si>
  <si>
    <t>死者の状況</t>
  </si>
  <si>
    <t>構造</t>
  </si>
  <si>
    <t>起床</t>
  </si>
  <si>
    <t>マッチ・
ライター</t>
  </si>
  <si>
    <t>マッチ・
ライター</t>
  </si>
  <si>
    <t>ストーブ</t>
  </si>
  <si>
    <t>ベランダ
バルコニー</t>
  </si>
  <si>
    <t>ぼや</t>
  </si>
  <si>
    <t>マッチ・
ライター</t>
  </si>
  <si>
    <t>たばこ</t>
  </si>
  <si>
    <t>マッチ・
ライター</t>
  </si>
  <si>
    <t>出火後
再侵入</t>
  </si>
  <si>
    <t>ぼや</t>
  </si>
  <si>
    <t>こんろ</t>
  </si>
  <si>
    <t>マッチ・
ライター</t>
  </si>
  <si>
    <t>たばこ</t>
  </si>
  <si>
    <t>居住鉱工業
併用建築物</t>
  </si>
  <si>
    <t>居住サービス業
併用建築物</t>
  </si>
  <si>
    <t>平 成 １６ 年 　 火 災 に よ る 死 者 の 状 況</t>
  </si>
  <si>
    <t>01月10日</t>
  </si>
  <si>
    <t>17：58</t>
  </si>
  <si>
    <t>20：35</t>
  </si>
  <si>
    <t>10：24</t>
  </si>
  <si>
    <t>12：22</t>
  </si>
  <si>
    <t>旧大畠町</t>
  </si>
  <si>
    <t>01月25日</t>
  </si>
  <si>
    <t>14：40</t>
  </si>
  <si>
    <t>01月26日</t>
  </si>
  <si>
    <t>00：45</t>
  </si>
  <si>
    <t>01月29日</t>
  </si>
  <si>
    <t>02月06日</t>
  </si>
  <si>
    <t>21：44</t>
  </si>
  <si>
    <t>料理店</t>
  </si>
  <si>
    <t>02月08日</t>
  </si>
  <si>
    <t>20：08</t>
  </si>
  <si>
    <t>02月28日</t>
  </si>
  <si>
    <t>18：50</t>
  </si>
  <si>
    <t>03月18日</t>
  </si>
  <si>
    <t>20：50</t>
  </si>
  <si>
    <t>旧楠町</t>
  </si>
  <si>
    <t>04月02日</t>
  </si>
  <si>
    <t>04月05日</t>
  </si>
  <si>
    <t>11：40</t>
  </si>
  <si>
    <t>04月16日</t>
  </si>
  <si>
    <t>15：10</t>
  </si>
  <si>
    <t>04月22日</t>
  </si>
  <si>
    <t>16：00</t>
  </si>
  <si>
    <t>04月24日</t>
  </si>
  <si>
    <t>10：40</t>
  </si>
  <si>
    <t>旧三隅町</t>
  </si>
  <si>
    <t>貨物車</t>
  </si>
  <si>
    <t>04月28日</t>
  </si>
  <si>
    <t>03：13</t>
  </si>
  <si>
    <t>05月12日</t>
  </si>
  <si>
    <t>13：27</t>
  </si>
  <si>
    <t>07月11日</t>
  </si>
  <si>
    <t>11：00</t>
  </si>
  <si>
    <t>02：53</t>
  </si>
  <si>
    <t>07月20日</t>
  </si>
  <si>
    <t>04：20</t>
  </si>
  <si>
    <t>旧久賀町</t>
  </si>
  <si>
    <t>07月30日</t>
  </si>
  <si>
    <t>08月21日</t>
  </si>
  <si>
    <t>23：10</t>
  </si>
  <si>
    <t>09月04日</t>
  </si>
  <si>
    <t>14：30</t>
  </si>
  <si>
    <t>11月23日</t>
  </si>
  <si>
    <t>22：15</t>
  </si>
  <si>
    <t>04：30</t>
  </si>
  <si>
    <t>12月02日</t>
  </si>
  <si>
    <t>17：30</t>
  </si>
  <si>
    <t>12月11日</t>
  </si>
  <si>
    <t>14：00</t>
  </si>
  <si>
    <t>12月15日</t>
  </si>
  <si>
    <t>20：10</t>
  </si>
  <si>
    <t>02：45</t>
  </si>
  <si>
    <t>12月29日</t>
  </si>
  <si>
    <t>9</t>
  </si>
  <si>
    <t>69</t>
  </si>
  <si>
    <t>21</t>
  </si>
  <si>
    <t>38</t>
  </si>
  <si>
    <t>41</t>
  </si>
  <si>
    <t>37</t>
  </si>
  <si>
    <t>48</t>
  </si>
  <si>
    <t>19</t>
  </si>
  <si>
    <t>12</t>
  </si>
  <si>
    <t>92</t>
  </si>
  <si>
    <t>46</t>
  </si>
  <si>
    <t>35</t>
  </si>
  <si>
    <t>たばこ</t>
  </si>
  <si>
    <t>その他の配線器具
（金属の接触部が加熱する）</t>
  </si>
  <si>
    <t>ボイラー</t>
  </si>
  <si>
    <t>マッチ</t>
  </si>
  <si>
    <t>その他の自然発火性物質
及び禁水性物質（爆発する）</t>
  </si>
  <si>
    <t>ガスこんろ</t>
  </si>
  <si>
    <t>電気ストーブ・火鉢
（開放式）</t>
  </si>
  <si>
    <t>煙突</t>
  </si>
  <si>
    <t>車両と路面との火花</t>
  </si>
  <si>
    <t>ガスこんろ</t>
  </si>
  <si>
    <t>その他の油を燃料とする
固定設備（着火物が漏洩する）</t>
  </si>
  <si>
    <t>たばこ</t>
  </si>
  <si>
    <t>プラグ</t>
  </si>
  <si>
    <t>ガステーブル</t>
  </si>
  <si>
    <t>線香</t>
  </si>
  <si>
    <t>屋内配線</t>
  </si>
  <si>
    <t>石油・ガソリンストーブ
（開放式）</t>
  </si>
  <si>
    <t>金属と金属との衝撃火花</t>
  </si>
  <si>
    <t>灯明</t>
  </si>
  <si>
    <t>石油・ガソリンストーブ
（開放式）</t>
  </si>
  <si>
    <t>石油バーナー</t>
  </si>
  <si>
    <t>平 成 １６ 年 　 主 な 火 災 概 況</t>
  </si>
  <si>
    <t>小野田市</t>
  </si>
  <si>
    <t>油谷町</t>
  </si>
  <si>
    <t>周南市</t>
  </si>
  <si>
    <t>豊田町</t>
  </si>
  <si>
    <t>豊浦町</t>
  </si>
  <si>
    <t>田万川町</t>
  </si>
  <si>
    <t>平成１６年　放火火災被害状況</t>
  </si>
  <si>
    <t>平成１６年　都道府県別出火件数</t>
  </si>
  <si>
    <t>平成１６年　都道府県別出火率</t>
  </si>
  <si>
    <t>平成１６年　都道府県別死者数</t>
  </si>
  <si>
    <t>平成１６年　都道府県別死者発生率</t>
  </si>
  <si>
    <t>平成１６年　市町村別出火率</t>
  </si>
  <si>
    <t>平成１６年　市町村別１件当たり損害額</t>
  </si>
  <si>
    <t>平成１６年　火災概況</t>
  </si>
  <si>
    <t>平成１６年　主な火災（１０００万以上）</t>
  </si>
  <si>
    <t>平成１６年　火災による死者の発生状況</t>
  </si>
  <si>
    <t>平成１６年　火災による死者の状況</t>
  </si>
  <si>
    <t>平成１６年　市町村別火災発生被害状況</t>
  </si>
  <si>
    <t>平成１６年　天ぷら油を火災原因とする要因別構成割合</t>
  </si>
  <si>
    <t>平成１６年　たき火を火災原因とする要因別構成割合</t>
  </si>
  <si>
    <t>平成１６年　たばこを火災原因とする要因別構成割合</t>
  </si>
  <si>
    <t>平成１６年　時間帯別放火火災件数</t>
  </si>
  <si>
    <t>平成１６年　放火火災被害状況</t>
  </si>
  <si>
    <t>平成１６年　火災種別火災発生割合</t>
  </si>
  <si>
    <t>平成１６年　火災種別火災損害割合</t>
  </si>
  <si>
    <t>平成１６年　月別出火火災件数（全火災・建物火災）</t>
  </si>
  <si>
    <t>平成１６年　建物火災の主な源別構成割合</t>
  </si>
  <si>
    <t>平成１６年　全火災の主な出火原因</t>
  </si>
  <si>
    <t>平成１６年　時間帯別放火火災件数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</si>
  <si>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</si>
  <si>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</si>
  <si>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</si>
  <si>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</si>
  <si>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</si>
  <si>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</si>
  <si>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</si>
  <si>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</si>
  <si>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</si>
  <si>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</si>
  <si>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</si>
  <si>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</si>
  <si>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</si>
  <si>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</si>
  <si>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</si>
  <si>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平成１６年たばこによる火災原因</t>
  </si>
  <si>
    <t>平成１６年たき火による火災原因</t>
  </si>
  <si>
    <t>平成１６年天ぷらによる火災原因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</si>
</sst>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</numFmts>
  <fonts count="4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1.75"/>
      <name val="ＭＳ ゴシック"/>
      <family val="3"/>
    </font>
    <font>
      <sz val="17"/>
      <name val="ＭＳ 明朝"/>
      <family val="1"/>
    </font>
    <font>
      <sz val="14.7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11.25"/>
      <name val="ＭＳ Ｐゴシック"/>
      <family val="3"/>
    </font>
    <font>
      <sz val="9.75"/>
      <name val="ＭＳ Ｐゴシック"/>
      <family val="3"/>
    </font>
    <font>
      <sz val="14.2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0" fillId="2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89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193" fontId="2" fillId="0" borderId="0" xfId="0" applyNumberFormat="1" applyFont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193" fontId="0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textRotation="255" wrapText="1"/>
    </xf>
    <xf numFmtId="0" fontId="2" fillId="0" borderId="9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9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textRotation="255" wrapText="1"/>
    </xf>
    <xf numFmtId="0" fontId="0" fillId="0" borderId="48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190" fontId="8" fillId="0" borderId="49" xfId="0" applyNumberFormat="1" applyFont="1" applyBorder="1" applyAlignment="1">
      <alignment vertical="center"/>
    </xf>
    <xf numFmtId="190" fontId="8" fillId="0" borderId="42" xfId="0" applyNumberFormat="1" applyFont="1" applyBorder="1" applyAlignment="1">
      <alignment vertical="center"/>
    </xf>
    <xf numFmtId="190" fontId="8" fillId="0" borderId="41" xfId="0" applyNumberFormat="1" applyFont="1" applyBorder="1" applyAlignment="1">
      <alignment vertical="center"/>
    </xf>
    <xf numFmtId="190" fontId="8" fillId="0" borderId="43" xfId="0" applyNumberFormat="1" applyFont="1" applyBorder="1" applyAlignment="1">
      <alignment vertical="center"/>
    </xf>
    <xf numFmtId="190" fontId="8" fillId="0" borderId="2" xfId="0" applyNumberFormat="1" applyFont="1" applyBorder="1" applyAlignment="1">
      <alignment vertical="center"/>
    </xf>
    <xf numFmtId="190" fontId="8" fillId="0" borderId="50" xfId="0" applyNumberFormat="1" applyFont="1" applyBorder="1" applyAlignment="1">
      <alignment vertical="center"/>
    </xf>
    <xf numFmtId="190" fontId="8" fillId="0" borderId="22" xfId="0" applyNumberFormat="1" applyFont="1" applyBorder="1" applyAlignment="1">
      <alignment vertical="center"/>
    </xf>
    <xf numFmtId="190" fontId="8" fillId="0" borderId="21" xfId="0" applyNumberFormat="1" applyFont="1" applyBorder="1" applyAlignment="1">
      <alignment vertical="center"/>
    </xf>
    <xf numFmtId="190" fontId="8" fillId="0" borderId="23" xfId="0" applyNumberFormat="1" applyFont="1" applyBorder="1" applyAlignment="1">
      <alignment vertical="center"/>
    </xf>
    <xf numFmtId="190" fontId="8" fillId="0" borderId="3" xfId="0" applyNumberFormat="1" applyFont="1" applyBorder="1" applyAlignment="1">
      <alignment vertical="center"/>
    </xf>
    <xf numFmtId="190" fontId="8" fillId="0" borderId="51" xfId="0" applyNumberFormat="1" applyFont="1" applyBorder="1" applyAlignment="1">
      <alignment vertical="center"/>
    </xf>
    <xf numFmtId="190" fontId="8" fillId="0" borderId="29" xfId="0" applyNumberFormat="1" applyFont="1" applyBorder="1" applyAlignment="1">
      <alignment vertical="center"/>
    </xf>
    <xf numFmtId="190" fontId="8" fillId="0" borderId="27" xfId="0" applyNumberFormat="1" applyFont="1" applyBorder="1" applyAlignment="1">
      <alignment vertical="center"/>
    </xf>
    <xf numFmtId="190" fontId="8" fillId="0" borderId="30" xfId="0" applyNumberFormat="1" applyFont="1" applyBorder="1" applyAlignment="1">
      <alignment vertical="center"/>
    </xf>
    <xf numFmtId="190" fontId="8" fillId="0" borderId="28" xfId="0" applyNumberFormat="1" applyFont="1" applyBorder="1" applyAlignment="1">
      <alignment vertical="center"/>
    </xf>
    <xf numFmtId="190" fontId="8" fillId="0" borderId="52" xfId="0" applyNumberFormat="1" applyFont="1" applyBorder="1" applyAlignment="1">
      <alignment vertical="center"/>
    </xf>
    <xf numFmtId="190" fontId="8" fillId="0" borderId="36" xfId="0" applyNumberFormat="1" applyFont="1" applyBorder="1" applyAlignment="1">
      <alignment vertical="center"/>
    </xf>
    <xf numFmtId="190" fontId="8" fillId="0" borderId="34" xfId="0" applyNumberFormat="1" applyFont="1" applyBorder="1" applyAlignment="1">
      <alignment vertical="center"/>
    </xf>
    <xf numFmtId="190" fontId="8" fillId="0" borderId="37" xfId="0" applyNumberFormat="1" applyFont="1" applyBorder="1" applyAlignment="1">
      <alignment vertical="center"/>
    </xf>
    <xf numFmtId="190" fontId="8" fillId="0" borderId="35" xfId="0" applyNumberFormat="1" applyFont="1" applyBorder="1" applyAlignment="1">
      <alignment vertical="center"/>
    </xf>
    <xf numFmtId="190" fontId="8" fillId="0" borderId="17" xfId="0" applyNumberFormat="1" applyFont="1" applyBorder="1" applyAlignment="1">
      <alignment vertical="center"/>
    </xf>
    <xf numFmtId="190" fontId="8" fillId="0" borderId="15" xfId="0" applyNumberFormat="1" applyFont="1" applyBorder="1" applyAlignment="1">
      <alignment vertical="center"/>
    </xf>
    <xf numFmtId="190" fontId="8" fillId="0" borderId="16" xfId="0" applyNumberFormat="1" applyFont="1" applyBorder="1" applyAlignment="1">
      <alignment vertical="center"/>
    </xf>
    <xf numFmtId="190" fontId="8" fillId="0" borderId="53" xfId="0" applyNumberFormat="1" applyFont="1" applyBorder="1" applyAlignment="1">
      <alignment vertical="center"/>
    </xf>
    <xf numFmtId="190" fontId="8" fillId="0" borderId="10" xfId="0" applyNumberFormat="1" applyFont="1" applyBorder="1" applyAlignment="1">
      <alignment vertical="center"/>
    </xf>
    <xf numFmtId="190" fontId="8" fillId="0" borderId="9" xfId="0" applyNumberFormat="1" applyFont="1" applyBorder="1" applyAlignment="1">
      <alignment vertical="center"/>
    </xf>
    <xf numFmtId="190" fontId="8" fillId="0" borderId="4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90" fontId="8" fillId="0" borderId="40" xfId="0" applyNumberFormat="1" applyFont="1" applyBorder="1" applyAlignment="1">
      <alignment vertical="center"/>
    </xf>
    <xf numFmtId="190" fontId="8" fillId="0" borderId="56" xfId="0" applyNumberFormat="1" applyFont="1" applyBorder="1" applyAlignment="1">
      <alignment vertical="center"/>
    </xf>
    <xf numFmtId="190" fontId="8" fillId="0" borderId="57" xfId="0" applyNumberFormat="1" applyFont="1" applyBorder="1" applyAlignment="1">
      <alignment vertical="center"/>
    </xf>
    <xf numFmtId="190" fontId="8" fillId="0" borderId="20" xfId="0" applyNumberFormat="1" applyFont="1" applyBorder="1" applyAlignment="1">
      <alignment vertical="center"/>
    </xf>
    <xf numFmtId="190" fontId="8" fillId="0" borderId="58" xfId="0" applyNumberFormat="1" applyFont="1" applyBorder="1" applyAlignment="1">
      <alignment vertical="center"/>
    </xf>
    <xf numFmtId="190" fontId="8" fillId="0" borderId="59" xfId="0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center"/>
    </xf>
    <xf numFmtId="190" fontId="8" fillId="0" borderId="60" xfId="0" applyNumberFormat="1" applyFont="1" applyBorder="1" applyAlignment="1">
      <alignment vertical="center"/>
    </xf>
    <xf numFmtId="190" fontId="8" fillId="0" borderId="61" xfId="0" applyNumberFormat="1" applyFont="1" applyBorder="1" applyAlignment="1">
      <alignment vertical="center"/>
    </xf>
    <xf numFmtId="190" fontId="8" fillId="0" borderId="33" xfId="0" applyNumberFormat="1" applyFont="1" applyBorder="1" applyAlignment="1">
      <alignment vertical="center"/>
    </xf>
    <xf numFmtId="190" fontId="8" fillId="0" borderId="62" xfId="0" applyNumberFormat="1" applyFont="1" applyBorder="1" applyAlignment="1">
      <alignment vertical="center"/>
    </xf>
    <xf numFmtId="190" fontId="8" fillId="0" borderId="63" xfId="0" applyNumberFormat="1" applyFont="1" applyBorder="1" applyAlignment="1">
      <alignment vertical="center"/>
    </xf>
    <xf numFmtId="190" fontId="8" fillId="0" borderId="64" xfId="0" applyNumberFormat="1" applyFont="1" applyBorder="1" applyAlignment="1">
      <alignment vertical="center"/>
    </xf>
    <xf numFmtId="190" fontId="8" fillId="0" borderId="65" xfId="0" applyNumberFormat="1" applyFont="1" applyBorder="1" applyAlignment="1">
      <alignment vertical="center"/>
    </xf>
    <xf numFmtId="190" fontId="8" fillId="0" borderId="18" xfId="0" applyNumberFormat="1" applyFont="1" applyBorder="1" applyAlignment="1">
      <alignment vertical="center"/>
    </xf>
    <xf numFmtId="190" fontId="8" fillId="0" borderId="14" xfId="0" applyNumberFormat="1" applyFont="1" applyBorder="1" applyAlignment="1">
      <alignment vertical="center"/>
    </xf>
    <xf numFmtId="190" fontId="8" fillId="0" borderId="8" xfId="0" applyNumberFormat="1" applyFont="1" applyBorder="1" applyAlignment="1">
      <alignment vertical="center"/>
    </xf>
    <xf numFmtId="190" fontId="8" fillId="0" borderId="66" xfId="0" applyNumberFormat="1" applyFont="1" applyBorder="1" applyAlignment="1">
      <alignment vertical="center"/>
    </xf>
    <xf numFmtId="190" fontId="8" fillId="0" borderId="67" xfId="0" applyNumberFormat="1" applyFont="1" applyBorder="1" applyAlignment="1">
      <alignment vertical="center"/>
    </xf>
    <xf numFmtId="190" fontId="8" fillId="0" borderId="1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56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distributed" vertical="center"/>
    </xf>
    <xf numFmtId="38" fontId="0" fillId="0" borderId="74" xfId="17" applyFont="1" applyBorder="1" applyAlignment="1">
      <alignment vertical="center"/>
    </xf>
    <xf numFmtId="38" fontId="0" fillId="0" borderId="75" xfId="17" applyFont="1" applyBorder="1" applyAlignment="1">
      <alignment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distributed"/>
    </xf>
    <xf numFmtId="0" fontId="2" fillId="0" borderId="78" xfId="0" applyFont="1" applyBorder="1" applyAlignment="1">
      <alignment horizontal="distributed" vertical="distributed"/>
    </xf>
    <xf numFmtId="0" fontId="2" fillId="0" borderId="79" xfId="0" applyFont="1" applyBorder="1" applyAlignment="1">
      <alignment horizontal="distributed" vertical="distributed"/>
    </xf>
    <xf numFmtId="0" fontId="2" fillId="0" borderId="80" xfId="0" applyFont="1" applyBorder="1" applyAlignment="1">
      <alignment horizontal="distributed" vertical="distributed"/>
    </xf>
    <xf numFmtId="0" fontId="2" fillId="0" borderId="81" xfId="0" applyFont="1" applyBorder="1" applyAlignment="1">
      <alignment horizontal="distributed" vertical="distributed"/>
    </xf>
    <xf numFmtId="0" fontId="2" fillId="0" borderId="82" xfId="0" applyFont="1" applyBorder="1" applyAlignment="1">
      <alignment horizontal="distributed" vertical="distributed"/>
    </xf>
    <xf numFmtId="0" fontId="2" fillId="0" borderId="83" xfId="0" applyFont="1" applyBorder="1" applyAlignment="1">
      <alignment horizontal="distributed" vertical="distributed"/>
    </xf>
    <xf numFmtId="0" fontId="2" fillId="0" borderId="84" xfId="0" applyFont="1" applyBorder="1" applyAlignment="1">
      <alignment horizontal="distributed" vertical="distributed"/>
    </xf>
    <xf numFmtId="0" fontId="0" fillId="0" borderId="85" xfId="0" applyFont="1" applyBorder="1" applyAlignment="1">
      <alignment horizontal="center" vertical="center" textRotation="255" wrapText="1"/>
    </xf>
    <xf numFmtId="0" fontId="0" fillId="0" borderId="86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87" xfId="0" applyFont="1" applyBorder="1" applyAlignment="1">
      <alignment horizontal="center" vertical="center" textRotation="255" wrapText="1"/>
    </xf>
    <xf numFmtId="0" fontId="2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0" fontId="23" fillId="0" borderId="92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96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97" xfId="0" applyFont="1" applyBorder="1" applyAlignment="1">
      <alignment vertical="center"/>
    </xf>
    <xf numFmtId="0" fontId="23" fillId="0" borderId="98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1" fontId="23" fillId="0" borderId="37" xfId="0" applyNumberFormat="1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5" xfId="0" applyFont="1" applyBorder="1" applyAlignment="1">
      <alignment vertical="center"/>
    </xf>
    <xf numFmtId="0" fontId="23" fillId="0" borderId="106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0" borderId="4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" fontId="23" fillId="0" borderId="32" xfId="0" applyNumberFormat="1" applyFont="1" applyBorder="1" applyAlignment="1">
      <alignment vertical="center"/>
    </xf>
    <xf numFmtId="1" fontId="23" fillId="0" borderId="33" xfId="0" applyNumberFormat="1" applyFont="1" applyBorder="1" applyAlignment="1">
      <alignment vertical="center"/>
    </xf>
    <xf numFmtId="1" fontId="23" fillId="0" borderId="34" xfId="0" applyNumberFormat="1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1" fontId="23" fillId="0" borderId="35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1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2" fontId="0" fillId="0" borderId="77" xfId="0" applyNumberFormat="1" applyBorder="1" applyAlignment="1">
      <alignment/>
    </xf>
    <xf numFmtId="0" fontId="0" fillId="0" borderId="78" xfId="0" applyBorder="1" applyAlignment="1">
      <alignment horizontal="center" vertical="center"/>
    </xf>
    <xf numFmtId="4" fontId="0" fillId="0" borderId="78" xfId="0" applyNumberFormat="1" applyBorder="1" applyAlignment="1">
      <alignment/>
    </xf>
    <xf numFmtId="2" fontId="0" fillId="0" borderId="78" xfId="0" applyNumberFormat="1" applyBorder="1" applyAlignment="1">
      <alignment/>
    </xf>
    <xf numFmtId="0" fontId="0" fillId="0" borderId="111" xfId="0" applyBorder="1" applyAlignment="1">
      <alignment horizontal="center" vertical="center"/>
    </xf>
    <xf numFmtId="2" fontId="0" fillId="0" borderId="111" xfId="0" applyNumberFormat="1" applyBorder="1" applyAlignment="1">
      <alignment/>
    </xf>
    <xf numFmtId="4" fontId="0" fillId="0" borderId="110" xfId="0" applyNumberFormat="1" applyBorder="1" applyAlignment="1">
      <alignment/>
    </xf>
    <xf numFmtId="0" fontId="0" fillId="0" borderId="112" xfId="0" applyBorder="1" applyAlignment="1">
      <alignment horizontal="center" vertical="center"/>
    </xf>
    <xf numFmtId="4" fontId="0" fillId="0" borderId="112" xfId="0" applyNumberFormat="1" applyBorder="1" applyAlignment="1">
      <alignment/>
    </xf>
    <xf numFmtId="0" fontId="0" fillId="0" borderId="79" xfId="0" applyBorder="1" applyAlignment="1">
      <alignment horizontal="center" vertical="center"/>
    </xf>
    <xf numFmtId="2" fontId="0" fillId="0" borderId="7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2" fillId="0" borderId="28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38" fontId="0" fillId="0" borderId="0" xfId="17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4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78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79" xfId="0" applyBorder="1" applyAlignment="1">
      <alignment horizontal="left"/>
    </xf>
    <xf numFmtId="38" fontId="0" fillId="0" borderId="10" xfId="17" applyBorder="1" applyAlignment="1">
      <alignment horizontal="right"/>
    </xf>
    <xf numFmtId="38" fontId="0" fillId="0" borderId="9" xfId="17" applyBorder="1" applyAlignment="1">
      <alignment horizontal="right"/>
    </xf>
    <xf numFmtId="0" fontId="0" fillId="0" borderId="115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8" fontId="0" fillId="0" borderId="4" xfId="17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 wrapText="1" shrinkToFit="1"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26" xfId="0" applyFont="1" applyBorder="1" applyAlignment="1">
      <alignment horizontal="center" vertical="top" textRotation="255" wrapText="1"/>
    </xf>
    <xf numFmtId="0" fontId="0" fillId="0" borderId="127" xfId="0" applyFont="1" applyBorder="1" applyAlignment="1">
      <alignment horizontal="center" vertical="top" textRotation="255" wrapText="1"/>
    </xf>
    <xf numFmtId="0" fontId="0" fillId="0" borderId="128" xfId="0" applyFont="1" applyBorder="1" applyAlignment="1">
      <alignment vertical="center"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9" xfId="0" applyFont="1" applyBorder="1" applyAlignment="1">
      <alignment horizontal="center" vertical="top" textRotation="255" wrapText="1"/>
    </xf>
    <xf numFmtId="187" fontId="0" fillId="0" borderId="41" xfId="0" applyNumberFormat="1" applyFont="1" applyBorder="1" applyAlignment="1">
      <alignment vertical="center"/>
    </xf>
    <xf numFmtId="187" fontId="0" fillId="0" borderId="2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vertical="center"/>
    </xf>
    <xf numFmtId="187" fontId="0" fillId="0" borderId="3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88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2" borderId="0" xfId="17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75" xfId="0" applyFill="1" applyBorder="1" applyAlignment="1">
      <alignment horizontal="center"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38" fontId="45" fillId="0" borderId="130" xfId="17" applyFont="1" applyBorder="1" applyAlignment="1">
      <alignment/>
    </xf>
    <xf numFmtId="38" fontId="45" fillId="0" borderId="130" xfId="17" applyFont="1" applyFill="1" applyBorder="1" applyAlignment="1">
      <alignment wrapText="1"/>
    </xf>
    <xf numFmtId="38" fontId="45" fillId="0" borderId="0" xfId="17" applyFont="1" applyFill="1" applyAlignment="1">
      <alignment wrapText="1"/>
    </xf>
    <xf numFmtId="193" fontId="2" fillId="0" borderId="30" xfId="0" applyNumberFormat="1" applyFont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38" fontId="0" fillId="0" borderId="75" xfId="17" applyFont="1" applyBorder="1" applyAlignment="1">
      <alignment horizontal="right" vertical="center"/>
    </xf>
    <xf numFmtId="38" fontId="0" fillId="0" borderId="115" xfId="17" applyFont="1" applyBorder="1" applyAlignment="1">
      <alignment horizontal="right" vertical="center"/>
    </xf>
    <xf numFmtId="38" fontId="0" fillId="0" borderId="114" xfId="17" applyFont="1" applyBorder="1" applyAlignment="1">
      <alignment horizontal="right" vertical="center"/>
    </xf>
    <xf numFmtId="38" fontId="0" fillId="0" borderId="131" xfId="17" applyFont="1" applyBorder="1" applyAlignment="1">
      <alignment horizontal="right" vertical="center"/>
    </xf>
    <xf numFmtId="38" fontId="0" fillId="0" borderId="74" xfId="17" applyFont="1" applyBorder="1" applyAlignment="1">
      <alignment horizontal="right" vertical="center"/>
    </xf>
    <xf numFmtId="38" fontId="0" fillId="0" borderId="132" xfId="17" applyFont="1" applyBorder="1" applyAlignment="1">
      <alignment horizontal="right" vertical="center"/>
    </xf>
    <xf numFmtId="38" fontId="21" fillId="0" borderId="41" xfId="17" applyFont="1" applyFill="1" applyBorder="1" applyAlignment="1">
      <alignment horizontal="right" vertical="center" wrapText="1"/>
    </xf>
    <xf numFmtId="38" fontId="0" fillId="0" borderId="2" xfId="17" applyFont="1" applyBorder="1" applyAlignment="1">
      <alignment horizontal="right" vertical="center"/>
    </xf>
    <xf numFmtId="38" fontId="21" fillId="0" borderId="42" xfId="17" applyFont="1" applyFill="1" applyBorder="1" applyAlignment="1">
      <alignment horizontal="right" vertical="center" wrapText="1"/>
    </xf>
    <xf numFmtId="38" fontId="0" fillId="0" borderId="43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vertical="center" wrapText="1"/>
    </xf>
    <xf numFmtId="38" fontId="21" fillId="0" borderId="56" xfId="17" applyFont="1" applyFill="1" applyBorder="1" applyAlignment="1">
      <alignment horizontal="right" vertical="center" wrapText="1"/>
    </xf>
    <xf numFmtId="38" fontId="21" fillId="0" borderId="43" xfId="17" applyFont="1" applyFill="1" applyBorder="1" applyAlignment="1">
      <alignment horizontal="right" vertical="center" wrapText="1"/>
    </xf>
    <xf numFmtId="38" fontId="0" fillId="0" borderId="41" xfId="17" applyFont="1" applyBorder="1" applyAlignment="1">
      <alignment horizontal="right" vertical="center"/>
    </xf>
    <xf numFmtId="38" fontId="21" fillId="0" borderId="21" xfId="17" applyFont="1" applyFill="1" applyBorder="1" applyAlignment="1">
      <alignment horizontal="right" vertical="center" wrapText="1"/>
    </xf>
    <xf numFmtId="38" fontId="0" fillId="0" borderId="3" xfId="17" applyFont="1" applyBorder="1" applyAlignment="1">
      <alignment horizontal="right" vertical="center"/>
    </xf>
    <xf numFmtId="38" fontId="21" fillId="0" borderId="22" xfId="17" applyFont="1" applyFill="1" applyBorder="1" applyAlignment="1">
      <alignment horizontal="right" vertical="center" wrapText="1"/>
    </xf>
    <xf numFmtId="38" fontId="0" fillId="0" borderId="23" xfId="17" applyFont="1" applyBorder="1" applyAlignment="1">
      <alignment horizontal="right" vertical="center"/>
    </xf>
    <xf numFmtId="38" fontId="21" fillId="0" borderId="20" xfId="17" applyFont="1" applyFill="1" applyBorder="1" applyAlignment="1">
      <alignment horizontal="right" vertical="center" wrapText="1"/>
    </xf>
    <xf numFmtId="38" fontId="21" fillId="0" borderId="58" xfId="17" applyFont="1" applyFill="1" applyBorder="1" applyAlignment="1">
      <alignment horizontal="right" vertical="center" wrapText="1"/>
    </xf>
    <xf numFmtId="38" fontId="21" fillId="0" borderId="23" xfId="17" applyFont="1" applyFill="1" applyBorder="1" applyAlignment="1">
      <alignment horizontal="right" vertical="center" wrapText="1"/>
    </xf>
    <xf numFmtId="38" fontId="0" fillId="0" borderId="21" xfId="17" applyFont="1" applyBorder="1" applyAlignment="1">
      <alignment horizontal="right" vertical="center"/>
    </xf>
    <xf numFmtId="38" fontId="21" fillId="0" borderId="21" xfId="17" applyFont="1" applyBorder="1" applyAlignment="1">
      <alignment horizontal="right" vertical="center"/>
    </xf>
    <xf numFmtId="38" fontId="21" fillId="0" borderId="22" xfId="17" applyFont="1" applyBorder="1" applyAlignment="1">
      <alignment horizontal="right" vertical="center"/>
    </xf>
    <xf numFmtId="38" fontId="21" fillId="0" borderId="20" xfId="17" applyFont="1" applyBorder="1" applyAlignment="1">
      <alignment horizontal="right" vertical="center"/>
    </xf>
    <xf numFmtId="38" fontId="21" fillId="0" borderId="58" xfId="17" applyFont="1" applyBorder="1" applyAlignment="1">
      <alignment horizontal="right" vertical="center"/>
    </xf>
    <xf numFmtId="38" fontId="21" fillId="0" borderId="23" xfId="17" applyFont="1" applyBorder="1" applyAlignment="1">
      <alignment horizontal="right" vertical="center"/>
    </xf>
    <xf numFmtId="38" fontId="21" fillId="0" borderId="9" xfId="17" applyFont="1" applyFill="1" applyBorder="1" applyAlignment="1">
      <alignment horizontal="right" vertical="center" wrapText="1"/>
    </xf>
    <xf numFmtId="38" fontId="0" fillId="0" borderId="4" xfId="17" applyFont="1" applyBorder="1" applyAlignment="1">
      <alignment horizontal="right" vertical="center"/>
    </xf>
    <xf numFmtId="38" fontId="21" fillId="0" borderId="10" xfId="17" applyFont="1" applyFill="1" applyBorder="1" applyAlignment="1">
      <alignment horizontal="right" vertical="center" wrapText="1"/>
    </xf>
    <xf numFmtId="38" fontId="0" fillId="0" borderId="11" xfId="17" applyFont="1" applyBorder="1" applyAlignment="1">
      <alignment horizontal="right" vertical="center"/>
    </xf>
    <xf numFmtId="38" fontId="21" fillId="0" borderId="8" xfId="17" applyFont="1" applyFill="1" applyBorder="1" applyAlignment="1">
      <alignment horizontal="right" vertical="center" wrapText="1"/>
    </xf>
    <xf numFmtId="38" fontId="21" fillId="0" borderId="66" xfId="17" applyFont="1" applyFill="1" applyBorder="1" applyAlignment="1">
      <alignment horizontal="right" vertical="center" wrapText="1"/>
    </xf>
    <xf numFmtId="38" fontId="21" fillId="0" borderId="11" xfId="17" applyFont="1" applyFill="1" applyBorder="1" applyAlignment="1">
      <alignment horizontal="right" vertical="center" wrapText="1"/>
    </xf>
    <xf numFmtId="38" fontId="0" fillId="0" borderId="9" xfId="17" applyFont="1" applyBorder="1" applyAlignment="1">
      <alignment horizontal="right" vertical="center"/>
    </xf>
    <xf numFmtId="38" fontId="21" fillId="0" borderId="133" xfId="17" applyFont="1" applyFill="1" applyBorder="1" applyAlignment="1">
      <alignment horizontal="right" vertical="center" wrapText="1"/>
    </xf>
    <xf numFmtId="38" fontId="0" fillId="0" borderId="134" xfId="17" applyFont="1" applyBorder="1" applyAlignment="1">
      <alignment horizontal="right" vertical="center"/>
    </xf>
    <xf numFmtId="38" fontId="21" fillId="0" borderId="135" xfId="17" applyFont="1" applyFill="1" applyBorder="1" applyAlignment="1">
      <alignment horizontal="right" vertical="center" wrapText="1"/>
    </xf>
    <xf numFmtId="38" fontId="0" fillId="0" borderId="136" xfId="17" applyFont="1" applyBorder="1" applyAlignment="1">
      <alignment horizontal="right" vertical="center"/>
    </xf>
    <xf numFmtId="38" fontId="21" fillId="0" borderId="137" xfId="17" applyFont="1" applyFill="1" applyBorder="1" applyAlignment="1">
      <alignment horizontal="right" vertical="center" wrapText="1"/>
    </xf>
    <xf numFmtId="38" fontId="21" fillId="0" borderId="138" xfId="17" applyFont="1" applyFill="1" applyBorder="1" applyAlignment="1">
      <alignment horizontal="right" vertical="center" wrapText="1"/>
    </xf>
    <xf numFmtId="38" fontId="21" fillId="0" borderId="136" xfId="17" applyFont="1" applyFill="1" applyBorder="1" applyAlignment="1">
      <alignment horizontal="right" vertical="center" wrapText="1"/>
    </xf>
    <xf numFmtId="38" fontId="0" fillId="0" borderId="133" xfId="17" applyFont="1" applyBorder="1" applyAlignment="1">
      <alignment horizontal="right" vertical="center"/>
    </xf>
    <xf numFmtId="38" fontId="21" fillId="0" borderId="139" xfId="17" applyFont="1" applyFill="1" applyBorder="1" applyAlignment="1">
      <alignment horizontal="right" vertical="center" wrapText="1"/>
    </xf>
    <xf numFmtId="38" fontId="0" fillId="0" borderId="140" xfId="17" applyFont="1" applyBorder="1" applyAlignment="1">
      <alignment horizontal="right" vertical="center"/>
    </xf>
    <xf numFmtId="38" fontId="21" fillId="0" borderId="141" xfId="17" applyFont="1" applyFill="1" applyBorder="1" applyAlignment="1">
      <alignment horizontal="right" vertical="center" wrapText="1"/>
    </xf>
    <xf numFmtId="38" fontId="0" fillId="0" borderId="142" xfId="17" applyFont="1" applyBorder="1" applyAlignment="1">
      <alignment horizontal="right" vertical="center"/>
    </xf>
    <xf numFmtId="38" fontId="21" fillId="0" borderId="143" xfId="17" applyFont="1" applyFill="1" applyBorder="1" applyAlignment="1">
      <alignment horizontal="right" vertical="center" wrapText="1"/>
    </xf>
    <xf numFmtId="38" fontId="21" fillId="0" borderId="144" xfId="17" applyFont="1" applyFill="1" applyBorder="1" applyAlignment="1">
      <alignment horizontal="right" vertical="center" wrapText="1"/>
    </xf>
    <xf numFmtId="38" fontId="21" fillId="0" borderId="142" xfId="17" applyFont="1" applyFill="1" applyBorder="1" applyAlignment="1">
      <alignment horizontal="right" vertical="center" wrapText="1"/>
    </xf>
    <xf numFmtId="38" fontId="0" fillId="0" borderId="139" xfId="17" applyFont="1" applyBorder="1" applyAlignment="1">
      <alignment horizontal="right" vertical="center"/>
    </xf>
    <xf numFmtId="38" fontId="21" fillId="0" borderId="145" xfId="17" applyFont="1" applyFill="1" applyBorder="1" applyAlignment="1">
      <alignment horizontal="right" vertical="center" wrapText="1"/>
    </xf>
    <xf numFmtId="38" fontId="0" fillId="0" borderId="146" xfId="17" applyFont="1" applyBorder="1" applyAlignment="1">
      <alignment horizontal="right" vertical="center"/>
    </xf>
    <xf numFmtId="38" fontId="21" fillId="0" borderId="147" xfId="17" applyFont="1" applyFill="1" applyBorder="1" applyAlignment="1">
      <alignment horizontal="right" vertical="center" wrapText="1"/>
    </xf>
    <xf numFmtId="38" fontId="0" fillId="0" borderId="148" xfId="17" applyFont="1" applyBorder="1" applyAlignment="1">
      <alignment horizontal="right" vertical="center"/>
    </xf>
    <xf numFmtId="38" fontId="21" fillId="0" borderId="149" xfId="17" applyFont="1" applyFill="1" applyBorder="1" applyAlignment="1">
      <alignment horizontal="right" vertical="center" wrapText="1"/>
    </xf>
    <xf numFmtId="38" fontId="21" fillId="0" borderId="150" xfId="17" applyFont="1" applyFill="1" applyBorder="1" applyAlignment="1">
      <alignment horizontal="right" vertical="center" wrapText="1"/>
    </xf>
    <xf numFmtId="38" fontId="21" fillId="0" borderId="148" xfId="17" applyFont="1" applyFill="1" applyBorder="1" applyAlignment="1">
      <alignment horizontal="right" vertical="center" wrapText="1"/>
    </xf>
    <xf numFmtId="38" fontId="0" fillId="0" borderId="145" xfId="17" applyFont="1" applyBorder="1" applyAlignment="1">
      <alignment horizontal="right" vertical="center"/>
    </xf>
    <xf numFmtId="38" fontId="21" fillId="0" borderId="151" xfId="17" applyFont="1" applyFill="1" applyBorder="1" applyAlignment="1">
      <alignment horizontal="right" vertical="center" wrapText="1"/>
    </xf>
    <xf numFmtId="38" fontId="0" fillId="0" borderId="152" xfId="17" applyFont="1" applyBorder="1" applyAlignment="1">
      <alignment horizontal="right" vertical="center"/>
    </xf>
    <xf numFmtId="38" fontId="21" fillId="0" borderId="153" xfId="17" applyFont="1" applyFill="1" applyBorder="1" applyAlignment="1">
      <alignment horizontal="right" vertical="center" wrapText="1"/>
    </xf>
    <xf numFmtId="38" fontId="0" fillId="0" borderId="154" xfId="17" applyFont="1" applyBorder="1" applyAlignment="1">
      <alignment horizontal="right" vertical="center"/>
    </xf>
    <xf numFmtId="38" fontId="21" fillId="0" borderId="155" xfId="17" applyFont="1" applyFill="1" applyBorder="1" applyAlignment="1">
      <alignment horizontal="right" vertical="center" wrapText="1"/>
    </xf>
    <xf numFmtId="38" fontId="21" fillId="0" borderId="156" xfId="17" applyFont="1" applyFill="1" applyBorder="1" applyAlignment="1">
      <alignment horizontal="right" vertical="center" wrapText="1"/>
    </xf>
    <xf numFmtId="38" fontId="21" fillId="0" borderId="154" xfId="17" applyFont="1" applyFill="1" applyBorder="1" applyAlignment="1">
      <alignment horizontal="right" vertical="center" wrapText="1"/>
    </xf>
    <xf numFmtId="38" fontId="0" fillId="0" borderId="151" xfId="17" applyFont="1" applyBorder="1" applyAlignment="1">
      <alignment horizontal="right" vertical="center"/>
    </xf>
    <xf numFmtId="38" fontId="21" fillId="0" borderId="157" xfId="17" applyFont="1" applyFill="1" applyBorder="1" applyAlignment="1">
      <alignment horizontal="right" vertical="center" wrapText="1"/>
    </xf>
    <xf numFmtId="38" fontId="0" fillId="0" borderId="158" xfId="17" applyFont="1" applyBorder="1" applyAlignment="1">
      <alignment horizontal="right" vertical="center"/>
    </xf>
    <xf numFmtId="38" fontId="21" fillId="0" borderId="159" xfId="17" applyFont="1" applyFill="1" applyBorder="1" applyAlignment="1">
      <alignment horizontal="right" vertical="center" wrapText="1"/>
    </xf>
    <xf numFmtId="38" fontId="0" fillId="0" borderId="160" xfId="17" applyFont="1" applyBorder="1" applyAlignment="1">
      <alignment horizontal="right" vertical="center"/>
    </xf>
    <xf numFmtId="38" fontId="21" fillId="0" borderId="161" xfId="17" applyFont="1" applyFill="1" applyBorder="1" applyAlignment="1">
      <alignment horizontal="right" vertical="center" wrapText="1"/>
    </xf>
    <xf numFmtId="38" fontId="21" fillId="0" borderId="162" xfId="17" applyFont="1" applyFill="1" applyBorder="1" applyAlignment="1">
      <alignment horizontal="right" vertical="center" wrapText="1"/>
    </xf>
    <xf numFmtId="38" fontId="21" fillId="0" borderId="160" xfId="17" applyFont="1" applyFill="1" applyBorder="1" applyAlignment="1">
      <alignment horizontal="right" vertical="center" wrapText="1"/>
    </xf>
    <xf numFmtId="38" fontId="0" fillId="0" borderId="157" xfId="17" applyFont="1" applyBorder="1" applyAlignment="1">
      <alignment horizontal="right" vertical="center"/>
    </xf>
    <xf numFmtId="38" fontId="21" fillId="0" borderId="40" xfId="17" applyFont="1" applyFill="1" applyBorder="1" applyAlignment="1">
      <alignment horizontal="right" wrapText="1"/>
    </xf>
    <xf numFmtId="38" fontId="21" fillId="0" borderId="41" xfId="17" applyFont="1" applyFill="1" applyBorder="1" applyAlignment="1">
      <alignment horizontal="right" wrapText="1"/>
    </xf>
    <xf numFmtId="38" fontId="21" fillId="0" borderId="20" xfId="17" applyFont="1" applyFill="1" applyBorder="1" applyAlignment="1">
      <alignment horizontal="right" wrapText="1"/>
    </xf>
    <xf numFmtId="38" fontId="21" fillId="0" borderId="21" xfId="17" applyFont="1" applyFill="1" applyBorder="1" applyAlignment="1">
      <alignment horizontal="right" wrapText="1"/>
    </xf>
    <xf numFmtId="38" fontId="21" fillId="0" borderId="20" xfId="17" applyFont="1" applyBorder="1" applyAlignment="1">
      <alignment/>
    </xf>
    <xf numFmtId="38" fontId="21" fillId="0" borderId="21" xfId="17" applyFont="1" applyBorder="1" applyAlignment="1">
      <alignment/>
    </xf>
    <xf numFmtId="38" fontId="21" fillId="0" borderId="8" xfId="17" applyFont="1" applyFill="1" applyBorder="1" applyAlignment="1">
      <alignment horizontal="right" wrapText="1"/>
    </xf>
    <xf numFmtId="38" fontId="21" fillId="0" borderId="9" xfId="17" applyFont="1" applyFill="1" applyBorder="1" applyAlignment="1">
      <alignment horizontal="right" wrapText="1"/>
    </xf>
    <xf numFmtId="38" fontId="21" fillId="0" borderId="137" xfId="17" applyFont="1" applyFill="1" applyBorder="1" applyAlignment="1">
      <alignment horizontal="right" wrapText="1"/>
    </xf>
    <xf numFmtId="38" fontId="21" fillId="0" borderId="133" xfId="17" applyFont="1" applyFill="1" applyBorder="1" applyAlignment="1">
      <alignment horizontal="right" wrapText="1"/>
    </xf>
    <xf numFmtId="38" fontId="21" fillId="0" borderId="143" xfId="17" applyFont="1" applyFill="1" applyBorder="1" applyAlignment="1">
      <alignment horizontal="right" wrapText="1"/>
    </xf>
    <xf numFmtId="38" fontId="21" fillId="0" borderId="139" xfId="17" applyFont="1" applyFill="1" applyBorder="1" applyAlignment="1">
      <alignment horizontal="right" wrapText="1"/>
    </xf>
    <xf numFmtId="38" fontId="21" fillId="0" borderId="149" xfId="17" applyFont="1" applyFill="1" applyBorder="1" applyAlignment="1">
      <alignment horizontal="right" wrapText="1"/>
    </xf>
    <xf numFmtId="38" fontId="21" fillId="0" borderId="145" xfId="17" applyFont="1" applyFill="1" applyBorder="1" applyAlignment="1">
      <alignment horizontal="right" wrapText="1"/>
    </xf>
    <xf numFmtId="38" fontId="21" fillId="0" borderId="155" xfId="17" applyFont="1" applyFill="1" applyBorder="1" applyAlignment="1">
      <alignment horizontal="right" wrapText="1"/>
    </xf>
    <xf numFmtId="38" fontId="21" fillId="0" borderId="151" xfId="17" applyFont="1" applyFill="1" applyBorder="1" applyAlignment="1">
      <alignment horizontal="right" wrapText="1"/>
    </xf>
    <xf numFmtId="38" fontId="21" fillId="0" borderId="161" xfId="17" applyFont="1" applyFill="1" applyBorder="1" applyAlignment="1">
      <alignment horizontal="right" wrapText="1"/>
    </xf>
    <xf numFmtId="38" fontId="21" fillId="0" borderId="157" xfId="17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5" fillId="0" borderId="14" xfId="22" applyFont="1" applyFill="1" applyBorder="1" applyAlignment="1">
      <alignment horizontal="center" vertical="center" wrapText="1"/>
      <protection/>
    </xf>
    <xf numFmtId="0" fontId="45" fillId="0" borderId="15" xfId="22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20" xfId="22" applyFont="1" applyFill="1" applyBorder="1" applyAlignment="1">
      <alignment horizontal="center" vertical="center" wrapText="1"/>
      <protection/>
    </xf>
    <xf numFmtId="0" fontId="45" fillId="0" borderId="21" xfId="22" applyFont="1" applyFill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21" applyFont="1" applyFill="1" applyBorder="1" applyAlignment="1">
      <alignment horizontal="center" vertical="center" wrapText="1"/>
      <protection/>
    </xf>
    <xf numFmtId="0" fontId="45" fillId="0" borderId="26" xfId="22" applyFont="1" applyFill="1" applyBorder="1" applyAlignment="1">
      <alignment horizontal="center" vertical="center" wrapText="1"/>
      <protection/>
    </xf>
    <xf numFmtId="0" fontId="45" fillId="0" borderId="27" xfId="22" applyFont="1" applyFill="1" applyBorder="1" applyAlignment="1">
      <alignment horizontal="center" vertical="center" wrapText="1"/>
      <protection/>
    </xf>
    <xf numFmtId="0" fontId="45" fillId="0" borderId="27" xfId="0" applyFont="1" applyFill="1" applyBorder="1" applyAlignment="1">
      <alignment horizontal="center" vertical="center" wrapText="1"/>
    </xf>
    <xf numFmtId="0" fontId="45" fillId="0" borderId="27" xfId="21" applyFont="1" applyFill="1" applyBorder="1" applyAlignment="1">
      <alignment horizontal="center" vertical="center" wrapText="1"/>
      <protection/>
    </xf>
    <xf numFmtId="0" fontId="45" fillId="0" borderId="8" xfId="22" applyFont="1" applyFill="1" applyBorder="1" applyAlignment="1">
      <alignment horizontal="center" vertical="center" wrapText="1"/>
      <protection/>
    </xf>
    <xf numFmtId="0" fontId="45" fillId="0" borderId="9" xfId="22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21" applyFont="1" applyFill="1" applyBorder="1" applyAlignment="1">
      <alignment horizontal="center" vertical="center" wrapText="1"/>
      <protection/>
    </xf>
    <xf numFmtId="0" fontId="45" fillId="0" borderId="72" xfId="22" applyFont="1" applyFill="1" applyBorder="1" applyAlignment="1">
      <alignment horizontal="center" vertical="center" wrapText="1"/>
      <protection/>
    </xf>
    <xf numFmtId="0" fontId="45" fillId="0" borderId="71" xfId="22" applyFont="1" applyFill="1" applyBorder="1" applyAlignment="1">
      <alignment horizontal="center" vertical="center" wrapText="1"/>
      <protection/>
    </xf>
    <xf numFmtId="0" fontId="45" fillId="0" borderId="71" xfId="0" applyFont="1" applyFill="1" applyBorder="1" applyAlignment="1">
      <alignment horizontal="center" vertical="center" wrapText="1"/>
    </xf>
    <xf numFmtId="0" fontId="45" fillId="0" borderId="71" xfId="2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wrapText="1"/>
    </xf>
    <xf numFmtId="0" fontId="20" fillId="0" borderId="16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wrapText="1"/>
    </xf>
    <xf numFmtId="0" fontId="20" fillId="0" borderId="3" xfId="0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wrapText="1"/>
    </xf>
    <xf numFmtId="0" fontId="20" fillId="0" borderId="4" xfId="0" applyFont="1" applyFill="1" applyBorder="1" applyAlignment="1">
      <alignment horizontal="right" wrapText="1"/>
    </xf>
    <xf numFmtId="0" fontId="20" fillId="0" borderId="40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center" wrapText="1"/>
    </xf>
    <xf numFmtId="0" fontId="20" fillId="0" borderId="41" xfId="0" applyFont="1" applyFill="1" applyBorder="1" applyAlignment="1">
      <alignment horizontal="right" wrapText="1"/>
    </xf>
    <xf numFmtId="0" fontId="20" fillId="0" borderId="41" xfId="0" applyFont="1" applyFill="1" applyBorder="1" applyAlignment="1">
      <alignment wrapText="1"/>
    </xf>
    <xf numFmtId="0" fontId="20" fillId="0" borderId="2" xfId="0" applyFont="1" applyFill="1" applyBorder="1" applyAlignment="1">
      <alignment horizontal="right"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right" wrapText="1"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38" fontId="18" fillId="0" borderId="0" xfId="17" applyFont="1" applyAlignment="1">
      <alignment horizontal="center" vertical="center"/>
    </xf>
    <xf numFmtId="38" fontId="2" fillId="0" borderId="0" xfId="17" applyFont="1" applyAlignment="1">
      <alignment vertical="center"/>
    </xf>
    <xf numFmtId="38" fontId="3" fillId="0" borderId="69" xfId="17" applyFont="1" applyBorder="1" applyAlignment="1">
      <alignment horizontal="center" vertical="center" wrapText="1"/>
    </xf>
    <xf numFmtId="38" fontId="20" fillId="0" borderId="15" xfId="17" applyFont="1" applyFill="1" applyBorder="1" applyAlignment="1">
      <alignment horizontal="right" wrapText="1"/>
    </xf>
    <xf numFmtId="38" fontId="20" fillId="0" borderId="21" xfId="17" applyFont="1" applyFill="1" applyBorder="1" applyAlignment="1">
      <alignment horizontal="right" wrapText="1"/>
    </xf>
    <xf numFmtId="38" fontId="20" fillId="0" borderId="9" xfId="17" applyFont="1" applyFill="1" applyBorder="1" applyAlignment="1">
      <alignment horizontal="right" wrapText="1"/>
    </xf>
    <xf numFmtId="38" fontId="20" fillId="0" borderId="41" xfId="17" applyFont="1" applyFill="1" applyBorder="1" applyAlignment="1">
      <alignment horizontal="right" wrapText="1"/>
    </xf>
    <xf numFmtId="38" fontId="20" fillId="0" borderId="27" xfId="17" applyFont="1" applyFill="1" applyBorder="1" applyAlignment="1">
      <alignment horizontal="right" wrapText="1"/>
    </xf>
    <xf numFmtId="38" fontId="3" fillId="0" borderId="0" xfId="17" applyFont="1" applyAlignment="1">
      <alignment vertical="center"/>
    </xf>
    <xf numFmtId="190" fontId="8" fillId="0" borderId="49" xfId="0" applyNumberFormat="1" applyFont="1" applyBorder="1" applyAlignment="1">
      <alignment horizontal="right" vertical="center" wrapText="1"/>
    </xf>
    <xf numFmtId="190" fontId="8" fillId="0" borderId="42" xfId="0" applyNumberFormat="1" applyFont="1" applyBorder="1" applyAlignment="1">
      <alignment horizontal="right" vertical="center" wrapText="1"/>
    </xf>
    <xf numFmtId="190" fontId="8" fillId="0" borderId="41" xfId="0" applyNumberFormat="1" applyFont="1" applyBorder="1" applyAlignment="1">
      <alignment horizontal="right" vertical="center" wrapText="1"/>
    </xf>
    <xf numFmtId="190" fontId="8" fillId="0" borderId="43" xfId="0" applyNumberFormat="1" applyFont="1" applyBorder="1" applyAlignment="1">
      <alignment horizontal="right" vertical="center" wrapText="1"/>
    </xf>
    <xf numFmtId="190" fontId="8" fillId="0" borderId="2" xfId="0" applyNumberFormat="1" applyFont="1" applyBorder="1" applyAlignment="1">
      <alignment horizontal="right" vertical="center" wrapText="1"/>
    </xf>
    <xf numFmtId="190" fontId="8" fillId="0" borderId="50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 wrapText="1"/>
    </xf>
    <xf numFmtId="190" fontId="8" fillId="0" borderId="21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3" xfId="0" applyNumberFormat="1" applyFont="1" applyBorder="1" applyAlignment="1">
      <alignment horizontal="right" vertical="center" wrapText="1"/>
    </xf>
    <xf numFmtId="190" fontId="8" fillId="0" borderId="51" xfId="0" applyNumberFormat="1" applyFont="1" applyBorder="1" applyAlignment="1">
      <alignment horizontal="right" vertical="center" wrapText="1"/>
    </xf>
    <xf numFmtId="190" fontId="8" fillId="0" borderId="29" xfId="0" applyNumberFormat="1" applyFont="1" applyBorder="1" applyAlignment="1">
      <alignment horizontal="right" vertical="center" wrapText="1"/>
    </xf>
    <xf numFmtId="190" fontId="8" fillId="0" borderId="27" xfId="0" applyNumberFormat="1" applyFont="1" applyBorder="1" applyAlignment="1">
      <alignment horizontal="right" vertical="center" wrapText="1"/>
    </xf>
    <xf numFmtId="190" fontId="8" fillId="0" borderId="30" xfId="0" applyNumberFormat="1" applyFont="1" applyBorder="1" applyAlignment="1">
      <alignment horizontal="right" vertical="center" wrapText="1"/>
    </xf>
    <xf numFmtId="190" fontId="8" fillId="0" borderId="28" xfId="0" applyNumberFormat="1" applyFont="1" applyBorder="1" applyAlignment="1">
      <alignment horizontal="right" vertical="center" wrapText="1"/>
    </xf>
    <xf numFmtId="190" fontId="8" fillId="0" borderId="52" xfId="0" applyNumberFormat="1" applyFont="1" applyBorder="1" applyAlignment="1">
      <alignment horizontal="right" vertical="center" wrapText="1"/>
    </xf>
    <xf numFmtId="190" fontId="8" fillId="0" borderId="36" xfId="0" applyNumberFormat="1" applyFont="1" applyBorder="1" applyAlignment="1">
      <alignment horizontal="right" vertical="center" wrapText="1"/>
    </xf>
    <xf numFmtId="190" fontId="8" fillId="0" borderId="34" xfId="0" applyNumberFormat="1" applyFont="1" applyBorder="1" applyAlignment="1">
      <alignment horizontal="right" vertical="center" wrapText="1"/>
    </xf>
    <xf numFmtId="190" fontId="8" fillId="0" borderId="3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53" xfId="0" applyNumberFormat="1" applyFont="1" applyBorder="1" applyAlignment="1">
      <alignment horizontal="right" vertical="center" wrapText="1"/>
    </xf>
    <xf numFmtId="190" fontId="8" fillId="0" borderId="9" xfId="0" applyNumberFormat="1" applyFont="1" applyBorder="1" applyAlignment="1">
      <alignment horizontal="right" vertical="center" wrapText="1"/>
    </xf>
    <xf numFmtId="193" fontId="2" fillId="0" borderId="14" xfId="0" applyNumberFormat="1" applyFont="1" applyBorder="1" applyAlignment="1">
      <alignment horizontal="right" vertical="center"/>
    </xf>
    <xf numFmtId="193" fontId="2" fillId="0" borderId="15" xfId="0" applyNumberFormat="1" applyFont="1" applyBorder="1" applyAlignment="1">
      <alignment horizontal="right" vertical="center"/>
    </xf>
    <xf numFmtId="193" fontId="2" fillId="0" borderId="16" xfId="0" applyNumberFormat="1" applyFont="1" applyBorder="1" applyAlignment="1">
      <alignment horizontal="right" vertical="center"/>
    </xf>
    <xf numFmtId="193" fontId="2" fillId="0" borderId="17" xfId="0" applyNumberFormat="1" applyFont="1" applyBorder="1" applyAlignment="1">
      <alignment horizontal="right" vertical="center"/>
    </xf>
    <xf numFmtId="193" fontId="2" fillId="0" borderId="18" xfId="0" applyNumberFormat="1" applyFont="1" applyBorder="1" applyAlignment="1">
      <alignment horizontal="right" vertical="center"/>
    </xf>
    <xf numFmtId="193" fontId="2" fillId="0" borderId="64" xfId="17" applyNumberFormat="1" applyFont="1" applyBorder="1" applyAlignment="1">
      <alignment horizontal="right" vertical="center"/>
    </xf>
    <xf numFmtId="193" fontId="2" fillId="0" borderId="17" xfId="17" applyNumberFormat="1" applyFont="1" applyBorder="1" applyAlignment="1">
      <alignment horizontal="right" vertical="center"/>
    </xf>
    <xf numFmtId="193" fontId="2" fillId="0" borderId="18" xfId="17" applyNumberFormat="1" applyFont="1" applyBorder="1" applyAlignment="1">
      <alignment horizontal="right" vertical="center"/>
    </xf>
    <xf numFmtId="193" fontId="2" fillId="0" borderId="20" xfId="0" applyNumberFormat="1" applyFont="1" applyBorder="1" applyAlignment="1">
      <alignment horizontal="right" vertical="center"/>
    </xf>
    <xf numFmtId="193" fontId="2" fillId="0" borderId="21" xfId="0" applyNumberFormat="1" applyFont="1" applyBorder="1" applyAlignment="1">
      <alignment horizontal="right" vertical="center"/>
    </xf>
    <xf numFmtId="193" fontId="2" fillId="0" borderId="3" xfId="0" applyNumberFormat="1" applyFont="1" applyBorder="1" applyAlignment="1">
      <alignment horizontal="right" vertical="center"/>
    </xf>
    <xf numFmtId="193" fontId="2" fillId="0" borderId="22" xfId="0" applyNumberFormat="1" applyFont="1" applyBorder="1" applyAlignment="1">
      <alignment horizontal="right" vertical="center"/>
    </xf>
    <xf numFmtId="193" fontId="2" fillId="0" borderId="23" xfId="0" applyNumberFormat="1" applyFont="1" applyBorder="1" applyAlignment="1">
      <alignment horizontal="right" vertical="center"/>
    </xf>
    <xf numFmtId="193" fontId="2" fillId="0" borderId="58" xfId="17" applyNumberFormat="1" applyFont="1" applyBorder="1" applyAlignment="1">
      <alignment horizontal="right" vertical="center"/>
    </xf>
    <xf numFmtId="193" fontId="2" fillId="0" borderId="22" xfId="17" applyNumberFormat="1" applyFont="1" applyBorder="1" applyAlignment="1">
      <alignment horizontal="right" vertical="center"/>
    </xf>
    <xf numFmtId="193" fontId="2" fillId="0" borderId="23" xfId="17" applyNumberFormat="1" applyFont="1" applyBorder="1" applyAlignment="1">
      <alignment horizontal="right" vertical="center"/>
    </xf>
    <xf numFmtId="193" fontId="2" fillId="0" borderId="26" xfId="0" applyNumberFormat="1" applyFont="1" applyBorder="1" applyAlignment="1">
      <alignment horizontal="right" vertical="center"/>
    </xf>
    <xf numFmtId="193" fontId="2" fillId="0" borderId="27" xfId="0" applyNumberFormat="1" applyFont="1" applyBorder="1" applyAlignment="1">
      <alignment horizontal="right" vertical="center"/>
    </xf>
    <xf numFmtId="193" fontId="2" fillId="0" borderId="29" xfId="0" applyNumberFormat="1" applyFont="1" applyBorder="1" applyAlignment="1">
      <alignment horizontal="right" vertical="center"/>
    </xf>
    <xf numFmtId="193" fontId="2" fillId="0" borderId="60" xfId="17" applyNumberFormat="1" applyFont="1" applyBorder="1" applyAlignment="1">
      <alignment horizontal="right" vertical="center"/>
    </xf>
    <xf numFmtId="193" fontId="2" fillId="0" borderId="29" xfId="17" applyNumberFormat="1" applyFont="1" applyBorder="1" applyAlignment="1">
      <alignment horizontal="right" vertical="center"/>
    </xf>
    <xf numFmtId="193" fontId="2" fillId="0" borderId="30" xfId="17" applyNumberFormat="1" applyFont="1" applyBorder="1" applyAlignment="1">
      <alignment horizontal="right" vertical="center"/>
    </xf>
    <xf numFmtId="193" fontId="2" fillId="0" borderId="33" xfId="0" applyNumberFormat="1" applyFont="1" applyBorder="1" applyAlignment="1">
      <alignment horizontal="right" vertical="center"/>
    </xf>
    <xf numFmtId="193" fontId="2" fillId="0" borderId="34" xfId="0" applyNumberFormat="1" applyFont="1" applyBorder="1" applyAlignment="1">
      <alignment horizontal="right" vertical="center"/>
    </xf>
    <xf numFmtId="194" fontId="2" fillId="0" borderId="34" xfId="0" applyNumberFormat="1" applyFont="1" applyBorder="1" applyAlignment="1">
      <alignment horizontal="right" vertical="center"/>
    </xf>
    <xf numFmtId="193" fontId="2" fillId="0" borderId="35" xfId="0" applyNumberFormat="1" applyFont="1" applyBorder="1" applyAlignment="1">
      <alignment horizontal="right" vertical="center"/>
    </xf>
    <xf numFmtId="193" fontId="2" fillId="0" borderId="36" xfId="0" applyNumberFormat="1" applyFont="1" applyBorder="1" applyAlignment="1">
      <alignment horizontal="right" vertical="center"/>
    </xf>
    <xf numFmtId="193" fontId="2" fillId="0" borderId="37" xfId="0" applyNumberFormat="1" applyFont="1" applyBorder="1" applyAlignment="1">
      <alignment horizontal="right" vertical="center"/>
    </xf>
    <xf numFmtId="193" fontId="2" fillId="0" borderId="62" xfId="17" applyNumberFormat="1" applyFont="1" applyBorder="1" applyAlignment="1">
      <alignment horizontal="right" vertical="center"/>
    </xf>
    <xf numFmtId="193" fontId="2" fillId="0" borderId="36" xfId="17" applyNumberFormat="1" applyFont="1" applyBorder="1" applyAlignment="1">
      <alignment horizontal="right" vertical="center"/>
    </xf>
    <xf numFmtId="193" fontId="2" fillId="0" borderId="37" xfId="17" applyNumberFormat="1" applyFont="1" applyBorder="1" applyAlignment="1">
      <alignment horizontal="right" vertical="center"/>
    </xf>
    <xf numFmtId="193" fontId="2" fillId="0" borderId="33" xfId="17" applyNumberFormat="1" applyFont="1" applyBorder="1" applyAlignment="1">
      <alignment horizontal="right" vertical="center"/>
    </xf>
    <xf numFmtId="193" fontId="2" fillId="0" borderId="34" xfId="17" applyNumberFormat="1" applyFont="1" applyBorder="1" applyAlignment="1">
      <alignment horizontal="right" vertical="center"/>
    </xf>
    <xf numFmtId="193" fontId="2" fillId="0" borderId="35" xfId="17" applyNumberFormat="1" applyFont="1" applyBorder="1" applyAlignment="1">
      <alignment horizontal="right" vertical="center"/>
    </xf>
    <xf numFmtId="193" fontId="2" fillId="0" borderId="40" xfId="0" applyNumberFormat="1" applyFont="1" applyBorder="1" applyAlignment="1">
      <alignment horizontal="right" vertical="center"/>
    </xf>
    <xf numFmtId="193" fontId="2" fillId="0" borderId="41" xfId="0" applyNumberFormat="1" applyFont="1" applyBorder="1" applyAlignment="1">
      <alignment horizontal="right" vertical="center"/>
    </xf>
    <xf numFmtId="193" fontId="2" fillId="0" borderId="2" xfId="0" applyNumberFormat="1" applyFont="1" applyBorder="1" applyAlignment="1">
      <alignment horizontal="right" vertical="center"/>
    </xf>
    <xf numFmtId="193" fontId="2" fillId="0" borderId="42" xfId="0" applyNumberFormat="1" applyFont="1" applyBorder="1" applyAlignment="1">
      <alignment horizontal="right" vertical="center"/>
    </xf>
    <xf numFmtId="193" fontId="2" fillId="0" borderId="43" xfId="0" applyNumberFormat="1" applyFont="1" applyBorder="1" applyAlignment="1">
      <alignment horizontal="right" vertical="center"/>
    </xf>
    <xf numFmtId="193" fontId="2" fillId="0" borderId="56" xfId="17" applyNumberFormat="1" applyFont="1" applyBorder="1" applyAlignment="1">
      <alignment horizontal="right" vertical="center"/>
    </xf>
    <xf numFmtId="193" fontId="2" fillId="0" borderId="42" xfId="17" applyNumberFormat="1" applyFont="1" applyBorder="1" applyAlignment="1">
      <alignment horizontal="right" vertical="center"/>
    </xf>
    <xf numFmtId="193" fontId="2" fillId="0" borderId="43" xfId="17" applyNumberFormat="1" applyFont="1" applyBorder="1" applyAlignment="1">
      <alignment horizontal="right" vertical="center"/>
    </xf>
    <xf numFmtId="193" fontId="2" fillId="0" borderId="40" xfId="17" applyNumberFormat="1" applyFont="1" applyBorder="1" applyAlignment="1">
      <alignment horizontal="right" vertical="center"/>
    </xf>
    <xf numFmtId="193" fontId="2" fillId="0" borderId="41" xfId="17" applyNumberFormat="1" applyFont="1" applyBorder="1" applyAlignment="1">
      <alignment horizontal="right" vertical="center"/>
    </xf>
    <xf numFmtId="193" fontId="2" fillId="0" borderId="2" xfId="17" applyNumberFormat="1" applyFont="1" applyBorder="1" applyAlignment="1">
      <alignment horizontal="right" vertical="center"/>
    </xf>
    <xf numFmtId="38" fontId="45" fillId="0" borderId="20" xfId="17" applyFont="1" applyFill="1" applyBorder="1" applyAlignment="1">
      <alignment horizontal="right" vertical="center" wrapText="1"/>
    </xf>
    <xf numFmtId="38" fontId="45" fillId="0" borderId="21" xfId="17" applyFont="1" applyFill="1" applyBorder="1" applyAlignment="1">
      <alignment horizontal="right" vertical="center" wrapText="1"/>
    </xf>
    <xf numFmtId="38" fontId="45" fillId="0" borderId="22" xfId="17" applyFont="1" applyFill="1" applyBorder="1" applyAlignment="1">
      <alignment horizontal="right" vertical="center" wrapText="1"/>
    </xf>
    <xf numFmtId="38" fontId="45" fillId="0" borderId="58" xfId="17" applyFont="1" applyFill="1" applyBorder="1" applyAlignment="1">
      <alignment horizontal="right" vertical="center" wrapText="1"/>
    </xf>
    <xf numFmtId="38" fontId="45" fillId="0" borderId="23" xfId="17" applyFont="1" applyFill="1" applyBorder="1" applyAlignment="1">
      <alignment horizontal="right" vertical="center" wrapText="1"/>
    </xf>
    <xf numFmtId="193" fontId="2" fillId="0" borderId="21" xfId="17" applyNumberFormat="1" applyFont="1" applyBorder="1" applyAlignment="1">
      <alignment horizontal="right" vertical="center"/>
    </xf>
    <xf numFmtId="193" fontId="2" fillId="0" borderId="3" xfId="17" applyNumberFormat="1" applyFont="1" applyBorder="1" applyAlignment="1">
      <alignment horizontal="right" vertical="center"/>
    </xf>
    <xf numFmtId="38" fontId="45" fillId="0" borderId="8" xfId="17" applyFont="1" applyFill="1" applyBorder="1" applyAlignment="1">
      <alignment horizontal="right" vertical="center" wrapText="1"/>
    </xf>
    <xf numFmtId="38" fontId="45" fillId="0" borderId="9" xfId="17" applyFont="1" applyFill="1" applyBorder="1" applyAlignment="1">
      <alignment horizontal="right" vertical="center" wrapText="1"/>
    </xf>
    <xf numFmtId="193" fontId="2" fillId="0" borderId="4" xfId="0" applyNumberFormat="1" applyFont="1" applyBorder="1" applyAlignment="1">
      <alignment horizontal="right" vertical="center"/>
    </xf>
    <xf numFmtId="38" fontId="45" fillId="0" borderId="10" xfId="17" applyFont="1" applyFill="1" applyBorder="1" applyAlignment="1">
      <alignment horizontal="right" vertical="center" wrapText="1"/>
    </xf>
    <xf numFmtId="193" fontId="2" fillId="0" borderId="11" xfId="0" applyNumberFormat="1" applyFont="1" applyBorder="1" applyAlignment="1">
      <alignment horizontal="right" vertical="center"/>
    </xf>
    <xf numFmtId="38" fontId="45" fillId="0" borderId="66" xfId="17" applyFont="1" applyFill="1" applyBorder="1" applyAlignment="1">
      <alignment horizontal="right" vertical="center" wrapText="1"/>
    </xf>
    <xf numFmtId="38" fontId="45" fillId="0" borderId="11" xfId="17" applyFont="1" applyFill="1" applyBorder="1" applyAlignment="1">
      <alignment horizontal="right" vertical="center" wrapText="1"/>
    </xf>
    <xf numFmtId="193" fontId="2" fillId="0" borderId="9" xfId="17" applyNumberFormat="1" applyFont="1" applyBorder="1" applyAlignment="1">
      <alignment horizontal="right" vertical="center"/>
    </xf>
    <xf numFmtId="193" fontId="2" fillId="0" borderId="4" xfId="17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89" xfId="0" applyFont="1" applyBorder="1" applyAlignment="1">
      <alignment/>
    </xf>
    <xf numFmtId="0" fontId="0" fillId="0" borderId="86" xfId="0" applyFont="1" applyBorder="1" applyAlignment="1">
      <alignment/>
    </xf>
    <xf numFmtId="0" fontId="23" fillId="0" borderId="0" xfId="0" applyFont="1" applyAlignment="1">
      <alignment/>
    </xf>
    <xf numFmtId="190" fontId="8" fillId="0" borderId="4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190" fontId="8" fillId="0" borderId="22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41" xfId="0" applyFont="1" applyBorder="1" applyAlignment="1">
      <alignment horizontal="center" vertical="center"/>
    </xf>
    <xf numFmtId="190" fontId="8" fillId="0" borderId="42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top"/>
    </xf>
    <xf numFmtId="0" fontId="0" fillId="0" borderId="10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 vertical="top" textRotation="255" wrapText="1"/>
    </xf>
    <xf numFmtId="0" fontId="0" fillId="0" borderId="168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169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 wrapText="1"/>
    </xf>
    <xf numFmtId="0" fontId="0" fillId="0" borderId="170" xfId="0" applyFont="1" applyBorder="1" applyAlignment="1">
      <alignment horizontal="center" vertical="top" textRotation="255" wrapText="1"/>
    </xf>
    <xf numFmtId="0" fontId="0" fillId="0" borderId="23" xfId="0" applyFont="1" applyBorder="1" applyAlignment="1">
      <alignment horizontal="center" vertical="top" textRotation="255"/>
    </xf>
    <xf numFmtId="0" fontId="0" fillId="0" borderId="127" xfId="0" applyFont="1" applyBorder="1" applyAlignment="1">
      <alignment horizontal="center" vertical="top" textRotation="255"/>
    </xf>
    <xf numFmtId="0" fontId="0" fillId="0" borderId="1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17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190" fontId="8" fillId="0" borderId="21" xfId="0" applyNumberFormat="1" applyFont="1" applyBorder="1" applyAlignment="1">
      <alignment horizontal="right" vertical="center"/>
    </xf>
    <xf numFmtId="191" fontId="8" fillId="0" borderId="41" xfId="17" applyNumberFormat="1" applyFont="1" applyBorder="1" applyAlignment="1">
      <alignment horizontal="right" vertical="center"/>
    </xf>
    <xf numFmtId="192" fontId="8" fillId="0" borderId="41" xfId="0" applyNumberFormat="1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center" vertical="center"/>
    </xf>
    <xf numFmtId="191" fontId="8" fillId="0" borderId="21" xfId="17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center" vertical="center"/>
    </xf>
    <xf numFmtId="192" fontId="8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0" fontId="8" fillId="0" borderId="21" xfId="17" applyNumberFormat="1" applyFont="1" applyBorder="1" applyAlignment="1">
      <alignment horizontal="right" vertical="center"/>
    </xf>
    <xf numFmtId="38" fontId="8" fillId="0" borderId="21" xfId="17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textRotation="255" wrapText="1"/>
    </xf>
    <xf numFmtId="38" fontId="8" fillId="0" borderId="22" xfId="17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38" fontId="8" fillId="0" borderId="29" xfId="17" applyFont="1" applyBorder="1" applyAlignment="1">
      <alignment horizontal="right" vertical="center"/>
    </xf>
    <xf numFmtId="38" fontId="8" fillId="0" borderId="27" xfId="17" applyFont="1" applyBorder="1" applyAlignment="1">
      <alignment horizontal="right" vertical="center"/>
    </xf>
    <xf numFmtId="191" fontId="8" fillId="0" borderId="27" xfId="17" applyNumberFormat="1" applyFont="1" applyBorder="1" applyAlignment="1">
      <alignment horizontal="right" vertical="center"/>
    </xf>
    <xf numFmtId="192" fontId="8" fillId="0" borderId="27" xfId="0" applyNumberFormat="1" applyFont="1" applyBorder="1" applyAlignment="1">
      <alignment horizontal="center" vertical="center"/>
    </xf>
    <xf numFmtId="192" fontId="8" fillId="0" borderId="28" xfId="0" applyNumberFormat="1" applyFont="1" applyBorder="1" applyAlignment="1">
      <alignment horizontal="center" vertical="center"/>
    </xf>
    <xf numFmtId="191" fontId="8" fillId="0" borderId="9" xfId="17" applyNumberFormat="1" applyFont="1" applyBorder="1" applyAlignment="1">
      <alignment horizontal="right" vertical="center"/>
    </xf>
    <xf numFmtId="192" fontId="8" fillId="0" borderId="9" xfId="0" applyNumberFormat="1" applyFont="1" applyBorder="1" applyAlignment="1">
      <alignment horizontal="center" vertical="center"/>
    </xf>
    <xf numFmtId="192" fontId="8" fillId="0" borderId="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/>
    </xf>
    <xf numFmtId="38" fontId="8" fillId="0" borderId="10" xfId="17" applyFont="1" applyBorder="1" applyAlignment="1">
      <alignment horizontal="right" vertical="center"/>
    </xf>
    <xf numFmtId="38" fontId="8" fillId="0" borderId="9" xfId="17" applyFont="1" applyBorder="1" applyAlignment="1">
      <alignment horizontal="right" vertical="center"/>
    </xf>
    <xf numFmtId="38" fontId="8" fillId="0" borderId="11" xfId="17" applyFont="1" applyBorder="1" applyAlignment="1">
      <alignment horizontal="right" vertical="center"/>
    </xf>
    <xf numFmtId="38" fontId="8" fillId="0" borderId="66" xfId="17" applyFont="1" applyBorder="1" applyAlignment="1">
      <alignment horizontal="right" vertical="center"/>
    </xf>
    <xf numFmtId="38" fontId="8" fillId="0" borderId="11" xfId="17" applyFont="1" applyBorder="1" applyAlignment="1">
      <alignment horizontal="center" vertical="center"/>
    </xf>
    <xf numFmtId="38" fontId="8" fillId="0" borderId="66" xfId="17" applyFont="1" applyBorder="1" applyAlignment="1">
      <alignment horizontal="center" vertical="center"/>
    </xf>
    <xf numFmtId="38" fontId="8" fillId="0" borderId="10" xfId="17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textRotation="255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113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9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7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193" fontId="0" fillId="0" borderId="26" xfId="0" applyNumberFormat="1" applyFont="1" applyBorder="1" applyAlignment="1">
      <alignment horizontal="center" vertical="center" textRotation="255"/>
    </xf>
    <xf numFmtId="193" fontId="0" fillId="0" borderId="6" xfId="0" applyNumberFormat="1" applyFont="1" applyBorder="1" applyAlignment="1">
      <alignment horizontal="center" vertical="center" textRotation="255"/>
    </xf>
    <xf numFmtId="193" fontId="0" fillId="0" borderId="72" xfId="0" applyNumberFormat="1" applyFont="1" applyBorder="1" applyAlignment="1">
      <alignment horizontal="center" vertical="center" textRotation="255"/>
    </xf>
    <xf numFmtId="193" fontId="0" fillId="0" borderId="19" xfId="0" applyNumberFormat="1" applyFont="1" applyBorder="1" applyAlignment="1">
      <alignment horizontal="center" vertical="center" wrapText="1"/>
    </xf>
    <xf numFmtId="193" fontId="0" fillId="0" borderId="24" xfId="0" applyNumberFormat="1" applyFont="1" applyBorder="1" applyAlignment="1">
      <alignment horizontal="center" vertical="center" wrapText="1"/>
    </xf>
    <xf numFmtId="193" fontId="0" fillId="0" borderId="20" xfId="0" applyNumberFormat="1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3" fontId="0" fillId="0" borderId="14" xfId="0" applyNumberFormat="1" applyFont="1" applyBorder="1" applyAlignment="1">
      <alignment horizontal="center" vertical="center"/>
    </xf>
    <xf numFmtId="193" fontId="0" fillId="0" borderId="16" xfId="0" applyNumberFormat="1" applyFont="1" applyBorder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193" fontId="0" fillId="0" borderId="26" xfId="0" applyNumberFormat="1" applyFont="1" applyBorder="1" applyAlignment="1">
      <alignment horizontal="center" vertical="center" wrapText="1"/>
    </xf>
    <xf numFmtId="193" fontId="0" fillId="0" borderId="28" xfId="0" applyNumberFormat="1" applyFont="1" applyBorder="1" applyAlignment="1">
      <alignment horizontal="center" vertical="center" wrapText="1"/>
    </xf>
    <xf numFmtId="193" fontId="2" fillId="0" borderId="33" xfId="0" applyNumberFormat="1" applyFont="1" applyBorder="1" applyAlignment="1">
      <alignment horizontal="center" vertical="center"/>
    </xf>
    <xf numFmtId="193" fontId="2" fillId="0" borderId="35" xfId="0" applyNumberFormat="1" applyFont="1" applyBorder="1" applyAlignment="1">
      <alignment horizontal="center" vertical="center"/>
    </xf>
    <xf numFmtId="193" fontId="0" fillId="0" borderId="13" xfId="0" applyNumberFormat="1" applyFont="1" applyBorder="1" applyAlignment="1">
      <alignment horizontal="center" vertical="center" wrapText="1"/>
    </xf>
    <xf numFmtId="193" fontId="0" fillId="0" borderId="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88" fontId="0" fillId="0" borderId="26" xfId="0" applyNumberFormat="1" applyFont="1" applyBorder="1" applyAlignment="1">
      <alignment horizontal="center" vertical="center" textRotation="255" wrapText="1"/>
    </xf>
    <xf numFmtId="188" fontId="0" fillId="0" borderId="6" xfId="0" applyNumberFormat="1" applyFont="1" applyBorder="1" applyAlignment="1">
      <alignment horizontal="center" vertical="center" textRotation="255" wrapText="1"/>
    </xf>
    <xf numFmtId="188" fontId="0" fillId="0" borderId="72" xfId="0" applyNumberFormat="1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56" fontId="2" fillId="0" borderId="68" xfId="0" applyNumberFormat="1" applyFont="1" applyBorder="1" applyAlignment="1">
      <alignment horizontal="center" vertical="center" wrapText="1"/>
    </xf>
    <xf numFmtId="56" fontId="2" fillId="0" borderId="6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0" borderId="19" xfId="0" applyFont="1" applyBorder="1" applyAlignment="1">
      <alignment horizontal="center" vertical="center" textRotation="255"/>
    </xf>
    <xf numFmtId="0" fontId="0" fillId="0" borderId="127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76" xfId="0" applyFont="1" applyBorder="1" applyAlignment="1">
      <alignment horizontal="center" vertical="center" wrapText="1"/>
    </xf>
    <xf numFmtId="0" fontId="0" fillId="0" borderId="177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68" xfId="0" applyFont="1" applyBorder="1" applyAlignment="1">
      <alignment horizontal="center" vertical="top" textRotation="255"/>
    </xf>
    <xf numFmtId="0" fontId="0" fillId="0" borderId="6" xfId="0" applyFont="1" applyBorder="1" applyAlignment="1">
      <alignment horizontal="center" vertical="top" textRotation="255"/>
    </xf>
    <xf numFmtId="0" fontId="0" fillId="0" borderId="170" xfId="0" applyBorder="1" applyAlignment="1">
      <alignment horizontal="center" vertical="top" textRotation="255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12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179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0" fontId="2" fillId="0" borderId="166" xfId="0" applyFont="1" applyBorder="1" applyAlignment="1">
      <alignment horizontal="right" vertical="center"/>
    </xf>
    <xf numFmtId="0" fontId="0" fillId="0" borderId="166" xfId="0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10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3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23" fillId="0" borderId="180" xfId="0" applyFont="1" applyBorder="1" applyAlignment="1">
      <alignment horizontal="center" vertical="center"/>
    </xf>
    <xf numFmtId="0" fontId="0" fillId="0" borderId="103" xfId="0" applyBorder="1" applyAlignment="1">
      <alignment horizontal="center" vertical="distributed"/>
    </xf>
    <xf numFmtId="0" fontId="0" fillId="0" borderId="48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193" fontId="0" fillId="0" borderId="103" xfId="0" applyNumberFormat="1" applyFont="1" applyBorder="1" applyAlignment="1">
      <alignment horizontal="center" vertical="center"/>
    </xf>
    <xf numFmtId="193" fontId="0" fillId="0" borderId="1" xfId="0" applyNumberFormat="1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72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74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3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89" xfId="0" applyFont="1" applyBorder="1" applyAlignment="1">
      <alignment horizontal="left" vertical="center"/>
    </xf>
    <xf numFmtId="0" fontId="0" fillId="0" borderId="180" xfId="0" applyFont="1" applyBorder="1" applyAlignment="1">
      <alignment horizontal="left" vertical="center"/>
    </xf>
    <xf numFmtId="0" fontId="0" fillId="0" borderId="107" xfId="0" applyFont="1" applyBorder="1" applyAlignment="1">
      <alignment horizontal="left" vertical="center"/>
    </xf>
    <xf numFmtId="0" fontId="0" fillId="0" borderId="186" xfId="0" applyFont="1" applyBorder="1" applyAlignment="1">
      <alignment horizontal="left" vertical="center"/>
    </xf>
    <xf numFmtId="0" fontId="0" fillId="0" borderId="165" xfId="0" applyFont="1" applyBorder="1" applyAlignment="1">
      <alignment horizontal="right" vertical="center"/>
    </xf>
    <xf numFmtId="0" fontId="0" fillId="0" borderId="166" xfId="0" applyFont="1" applyBorder="1" applyAlignment="1">
      <alignment horizontal="right" vertical="center"/>
    </xf>
    <xf numFmtId="0" fontId="0" fillId="0" borderId="16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03" xfId="17" applyFont="1" applyBorder="1" applyAlignment="1">
      <alignment horizontal="right" vertical="center"/>
    </xf>
    <xf numFmtId="38" fontId="0" fillId="0" borderId="48" xfId="17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165" xfId="0" applyFont="1" applyBorder="1" applyAlignment="1">
      <alignment horizontal="left" vertical="center"/>
    </xf>
    <xf numFmtId="0" fontId="0" fillId="0" borderId="166" xfId="0" applyFont="1" applyBorder="1" applyAlignment="1">
      <alignment horizontal="left" vertical="center"/>
    </xf>
    <xf numFmtId="0" fontId="0" fillId="0" borderId="167" xfId="0" applyFont="1" applyBorder="1" applyAlignment="1">
      <alignment horizontal="left" vertical="center"/>
    </xf>
    <xf numFmtId="0" fontId="0" fillId="0" borderId="187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平成16年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12"/>
          <c:w val="0.9127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1!$P$3:$P$49</c:f>
              <c:strCache/>
            </c:strRef>
          </c:cat>
          <c:val>
            <c:numRef>
              <c:f>1!$Q$3:$Q$49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948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火災件数の推移（平成６年～平成１６年）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975"/>
          <c:w val="0.77925"/>
          <c:h val="0.798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平成６年</c:v>
                </c:pt>
                <c:pt idx="1">
                  <c:v>平成７年</c:v>
                </c:pt>
                <c:pt idx="2">
                  <c:v>平成８年</c:v>
                </c:pt>
                <c:pt idx="3">
                  <c:v>平成９年</c:v>
                </c:pt>
                <c:pt idx="4">
                  <c:v>平成10年</c:v>
                </c:pt>
                <c:pt idx="5">
                  <c:v>平成11年</c:v>
                </c:pt>
                <c:pt idx="6">
                  <c:v>平成12年</c:v>
                </c:pt>
                <c:pt idx="7">
                  <c:v>平成13年</c:v>
                </c:pt>
                <c:pt idx="8">
                  <c:v>平成14年</c:v>
                </c:pt>
                <c:pt idx="9">
                  <c:v>平成15年</c:v>
                </c:pt>
                <c:pt idx="10">
                  <c:v>平成16年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901</c:v>
                </c:pt>
                <c:pt idx="1">
                  <c:v>876</c:v>
                </c:pt>
                <c:pt idx="2">
                  <c:v>810</c:v>
                </c:pt>
                <c:pt idx="3">
                  <c:v>789</c:v>
                </c:pt>
                <c:pt idx="4">
                  <c:v>701</c:v>
                </c:pt>
                <c:pt idx="5">
                  <c:v>742</c:v>
                </c:pt>
                <c:pt idx="6">
                  <c:v>775</c:v>
                </c:pt>
                <c:pt idx="7">
                  <c:v>744</c:v>
                </c:pt>
                <c:pt idx="8">
                  <c:v>917</c:v>
                </c:pt>
                <c:pt idx="9">
                  <c:v>654</c:v>
                </c:pt>
                <c:pt idx="10">
                  <c:v>697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3434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575"/>
          <c:y val="0.257"/>
          <c:w val="0.15425"/>
          <c:h val="0.056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75"/>
          <c:y val="0.23275"/>
          <c:w val="0.47475"/>
          <c:h val="0.641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3455"/>
          <c:w val="0.1325"/>
          <c:h val="0.32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ＭＳ Ｐゴシック"/>
                <a:ea typeface="ＭＳ Ｐゴシック"/>
                <a:cs typeface="ＭＳ Ｐゴシック"/>
              </a:rPr>
              <a:t>平成１６年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75"/>
          <c:y val="0.28675"/>
          <c:w val="0.4235"/>
          <c:h val="0.595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1297497</c:v>
                </c:pt>
                <c:pt idx="1">
                  <c:v>2417</c:v>
                </c:pt>
                <c:pt idx="2">
                  <c:v>55986</c:v>
                </c:pt>
                <c:pt idx="3">
                  <c:v>8967</c:v>
                </c:pt>
                <c:pt idx="4">
                  <c:v>0</c:v>
                </c:pt>
                <c:pt idx="5">
                  <c:v>26989</c:v>
                </c:pt>
                <c:pt idx="6">
                  <c:v>49377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402</c:v>
                </c:pt>
                <c:pt idx="1">
                  <c:v>117</c:v>
                </c:pt>
                <c:pt idx="2">
                  <c:v>67</c:v>
                </c:pt>
                <c:pt idx="3">
                  <c:v>6</c:v>
                </c:pt>
                <c:pt idx="4">
                  <c:v>0</c:v>
                </c:pt>
                <c:pt idx="5">
                  <c:v>309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407.8</c:v>
                </c:pt>
                <c:pt idx="1">
                  <c:v>80.9</c:v>
                </c:pt>
                <c:pt idx="2">
                  <c:v>80.5</c:v>
                </c:pt>
                <c:pt idx="3">
                  <c:v>3.4</c:v>
                </c:pt>
                <c:pt idx="4">
                  <c:v>0.2</c:v>
                </c:pt>
                <c:pt idx="5">
                  <c:v>218.1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5"/>
          <c:y val="0.31975"/>
          <c:w val="0.13075"/>
          <c:h val="0.341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平成１６年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05"/>
          <c:w val="0.788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74</c:v>
                </c:pt>
                <c:pt idx="1">
                  <c:v>83</c:v>
                </c:pt>
                <c:pt idx="2">
                  <c:v>82</c:v>
                </c:pt>
                <c:pt idx="3">
                  <c:v>65</c:v>
                </c:pt>
                <c:pt idx="4">
                  <c:v>44</c:v>
                </c:pt>
                <c:pt idx="5">
                  <c:v>57</c:v>
                </c:pt>
                <c:pt idx="6">
                  <c:v>71</c:v>
                </c:pt>
                <c:pt idx="7">
                  <c:v>46</c:v>
                </c:pt>
                <c:pt idx="8">
                  <c:v>36</c:v>
                </c:pt>
                <c:pt idx="9">
                  <c:v>43</c:v>
                </c:pt>
                <c:pt idx="10">
                  <c:v>40</c:v>
                </c:pt>
                <c:pt idx="11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43</c:v>
                </c:pt>
                <c:pt idx="1">
                  <c:v>39</c:v>
                </c:pt>
                <c:pt idx="2">
                  <c:v>40</c:v>
                </c:pt>
                <c:pt idx="3">
                  <c:v>32</c:v>
                </c:pt>
                <c:pt idx="4">
                  <c:v>29</c:v>
                </c:pt>
                <c:pt idx="5">
                  <c:v>30</c:v>
                </c:pt>
                <c:pt idx="6">
                  <c:v>33</c:v>
                </c:pt>
                <c:pt idx="7">
                  <c:v>25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33</c:v>
                </c:pt>
              </c:numCache>
            </c:numRef>
          </c:val>
          <c:shape val="box"/>
        </c:ser>
        <c:shape val="box"/>
        <c:axId val="21171796"/>
        <c:axId val="56328437"/>
      </c:bar3D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2325"/>
          <c:w val="0.071"/>
          <c:h val="0.101"/>
        </c:manualLayout>
      </c:layout>
      <c:overlay val="0"/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火災種別出火構成割合の推移（平成７年～平成１６年）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765"/>
          <c:w val="0.95475"/>
          <c:h val="0.667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443</c:v>
                </c:pt>
                <c:pt idx="1">
                  <c:v>427</c:v>
                </c:pt>
                <c:pt idx="2">
                  <c:v>410</c:v>
                </c:pt>
                <c:pt idx="3">
                  <c:v>414</c:v>
                </c:pt>
                <c:pt idx="4">
                  <c:v>404</c:v>
                </c:pt>
                <c:pt idx="5">
                  <c:v>416</c:v>
                </c:pt>
                <c:pt idx="6">
                  <c:v>391</c:v>
                </c:pt>
                <c:pt idx="7">
                  <c:v>406</c:v>
                </c:pt>
                <c:pt idx="8">
                  <c:v>365</c:v>
                </c:pt>
                <c:pt idx="9">
                  <c:v>382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68</c:v>
                </c:pt>
                <c:pt idx="1">
                  <c:v>78</c:v>
                </c:pt>
                <c:pt idx="2">
                  <c:v>75</c:v>
                </c:pt>
                <c:pt idx="3">
                  <c:v>74</c:v>
                </c:pt>
                <c:pt idx="4">
                  <c:v>97</c:v>
                </c:pt>
                <c:pt idx="5">
                  <c:v>106</c:v>
                </c:pt>
                <c:pt idx="6">
                  <c:v>68</c:v>
                </c:pt>
                <c:pt idx="7">
                  <c:v>90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266</c:v>
                </c:pt>
                <c:pt idx="1">
                  <c:v>209</c:v>
                </c:pt>
                <c:pt idx="2">
                  <c:v>210</c:v>
                </c:pt>
                <c:pt idx="3">
                  <c:v>145</c:v>
                </c:pt>
                <c:pt idx="4">
                  <c:v>155</c:v>
                </c:pt>
                <c:pt idx="5">
                  <c:v>184</c:v>
                </c:pt>
                <c:pt idx="6">
                  <c:v>227</c:v>
                </c:pt>
                <c:pt idx="7">
                  <c:v>311</c:v>
                </c:pt>
                <c:pt idx="8">
                  <c:v>165</c:v>
                </c:pt>
                <c:pt idx="9">
                  <c:v>172</c:v>
                </c:pt>
              </c:numCache>
            </c:numRef>
          </c:val>
        </c:ser>
        <c:overlap val="100"/>
        <c:axId val="37193886"/>
        <c:axId val="66309519"/>
      </c:barChart>
      <c:catAx>
        <c:axId val="37193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93886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死者・負傷者の推移（平成７年～平成１６年）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5"/>
          <c:h val="0.70875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25</c:v>
                </c:pt>
                <c:pt idx="1">
                  <c:v>18</c:v>
                </c:pt>
                <c:pt idx="2">
                  <c:v>33</c:v>
                </c:pt>
                <c:pt idx="3">
                  <c:v>42</c:v>
                </c:pt>
                <c:pt idx="4">
                  <c:v>28</c:v>
                </c:pt>
                <c:pt idx="5">
                  <c:v>19</c:v>
                </c:pt>
                <c:pt idx="6">
                  <c:v>21</c:v>
                </c:pt>
                <c:pt idx="7">
                  <c:v>49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104</c:v>
                </c:pt>
                <c:pt idx="1">
                  <c:v>96</c:v>
                </c:pt>
                <c:pt idx="2">
                  <c:v>91</c:v>
                </c:pt>
                <c:pt idx="3">
                  <c:v>80</c:v>
                </c:pt>
                <c:pt idx="4">
                  <c:v>95</c:v>
                </c:pt>
                <c:pt idx="5">
                  <c:v>105</c:v>
                </c:pt>
                <c:pt idx="6">
                  <c:v>99</c:v>
                </c:pt>
                <c:pt idx="7">
                  <c:v>109</c:v>
                </c:pt>
                <c:pt idx="8">
                  <c:v>102</c:v>
                </c:pt>
                <c:pt idx="9">
                  <c:v>89</c:v>
                </c:pt>
              </c:numCache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9914760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675"/>
          <c:y val="0.452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715"/>
          <c:w val="0.655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平成10年</c:v>
                </c:pt>
                <c:pt idx="4">
                  <c:v>平成11年</c:v>
                </c:pt>
                <c:pt idx="5">
                  <c:v>平成12年</c:v>
                </c:pt>
                <c:pt idx="6">
                  <c:v>平成13年</c:v>
                </c:pt>
                <c:pt idx="7">
                  <c:v>平成14年</c:v>
                </c:pt>
                <c:pt idx="8">
                  <c:v>平成15年</c:v>
                </c:pt>
                <c:pt idx="9">
                  <c:v>平成16年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97</c:v>
                </c:pt>
                <c:pt idx="1">
                  <c:v>91</c:v>
                </c:pt>
                <c:pt idx="2">
                  <c:v>94</c:v>
                </c:pt>
                <c:pt idx="3">
                  <c:v>63</c:v>
                </c:pt>
                <c:pt idx="4">
                  <c:v>85</c:v>
                </c:pt>
                <c:pt idx="5">
                  <c:v>67</c:v>
                </c:pt>
                <c:pt idx="6">
                  <c:v>55</c:v>
                </c:pt>
                <c:pt idx="7">
                  <c:v>106</c:v>
                </c:pt>
                <c:pt idx="8">
                  <c:v>34</c:v>
                </c:pt>
                <c:pt idx="9">
                  <c:v>62</c:v>
                </c:pt>
              </c:numCache>
            </c:numRef>
          </c:val>
        </c:ser>
        <c:axId val="21257362"/>
        <c:axId val="57098531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3841</c:v>
                </c:pt>
                <c:pt idx="1">
                  <c:v>2232</c:v>
                </c:pt>
                <c:pt idx="2">
                  <c:v>1437</c:v>
                </c:pt>
                <c:pt idx="3">
                  <c:v>535</c:v>
                </c:pt>
                <c:pt idx="4">
                  <c:v>3111</c:v>
                </c:pt>
                <c:pt idx="5">
                  <c:v>994</c:v>
                </c:pt>
                <c:pt idx="6">
                  <c:v>2025</c:v>
                </c:pt>
                <c:pt idx="7">
                  <c:v>6591</c:v>
                </c:pt>
                <c:pt idx="8">
                  <c:v>1754</c:v>
                </c:pt>
                <c:pt idx="9">
                  <c:v>536</c:v>
                </c:pt>
              </c:numCache>
            </c:numRef>
          </c:val>
          <c:smooth val="0"/>
        </c:ser>
        <c:axId val="44124732"/>
        <c:axId val="61578269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8531"/>
        <c:crosses val="autoZero"/>
        <c:auto val="0"/>
        <c:lblOffset val="100"/>
        <c:noMultiLvlLbl val="0"/>
      </c:catAx>
      <c:valAx>
        <c:axId val="570985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257362"/>
        <c:crossesAt val="1"/>
        <c:crossBetween val="between"/>
        <c:dispUnits/>
      </c:valAx>
      <c:catAx>
        <c:axId val="44124732"/>
        <c:scaling>
          <c:orientation val="minMax"/>
        </c:scaling>
        <c:axPos val="b"/>
        <c:delete val="1"/>
        <c:majorTickMark val="in"/>
        <c:minorTickMark val="none"/>
        <c:tickLblPos val="nextTo"/>
        <c:crossAx val="61578269"/>
        <c:crosses val="autoZero"/>
        <c:auto val="0"/>
        <c:lblOffset val="100"/>
        <c:noMultiLvlLbl val="0"/>
      </c:catAx>
      <c:valAx>
        <c:axId val="615782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1247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41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月別林野火災発生件数（平成１４年～１６年）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525"/>
          <c:w val="0.6915"/>
          <c:h val="0.771"/>
        </c:manualLayout>
      </c:layout>
      <c:lineChart>
        <c:grouping val="standard"/>
        <c:varyColors val="0"/>
        <c:ser>
          <c:idx val="0"/>
          <c:order val="0"/>
          <c:tx>
            <c:v>平成１６年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平成１５年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平成１４年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3351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175"/>
          <c:y val="0.45575"/>
          <c:w val="0.157"/>
          <c:h val="0.15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平成１６年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875"/>
          <c:w val="0.43"/>
          <c:h val="0.626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54</c:v>
                </c:pt>
                <c:pt idx="1">
                  <c:v>121</c:v>
                </c:pt>
                <c:pt idx="2">
                  <c:v>10</c:v>
                </c:pt>
                <c:pt idx="3">
                  <c:v>115</c:v>
                </c:pt>
                <c:pt idx="4">
                  <c:v>4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36"/>
          <c:w val="0.2535"/>
          <c:h val="0.664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6"/>
          <c:w val="0.83675"/>
          <c:h val="0.8342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64</c:v>
                </c:pt>
                <c:pt idx="1">
                  <c:v>100</c:v>
                </c:pt>
                <c:pt idx="2">
                  <c:v>27</c:v>
                </c:pt>
                <c:pt idx="3">
                  <c:v>70</c:v>
                </c:pt>
                <c:pt idx="4">
                  <c:v>30</c:v>
                </c:pt>
                <c:pt idx="5">
                  <c:v>41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  <c:pt idx="9">
                  <c:v>3</c:v>
                </c:pt>
                <c:pt idx="10">
                  <c:v>15</c:v>
                </c:pt>
                <c:pt idx="11">
                  <c:v>220</c:v>
                </c:pt>
                <c:pt idx="12">
                  <c:v>75</c:v>
                </c:pt>
              </c:numCache>
            </c:numRef>
          </c:val>
          <c:shape val="box"/>
        </c:ser>
        <c:overlap val="100"/>
        <c:shape val="box"/>
        <c:axId val="61837040"/>
        <c:axId val="19662449"/>
      </c:bar3D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26625"/>
          <c:w val="0.12975"/>
          <c:h val="0.050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平成１６年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1125"/>
          <c:w val="0.892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cat>
            <c:strRef>
              <c:f>2!$R$3:$R$49</c:f>
              <c:strCache/>
            </c:strRef>
          </c:cat>
          <c:val>
            <c:numRef>
              <c:f>2!$S$3:$S$49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927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放火火災件数の推移（平成７～１６年）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4"/>
          <c:w val="0.7995"/>
          <c:h val="0.687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48</c:v>
                </c:pt>
                <c:pt idx="1">
                  <c:v>68</c:v>
                </c:pt>
                <c:pt idx="2">
                  <c:v>61</c:v>
                </c:pt>
                <c:pt idx="3">
                  <c:v>93</c:v>
                </c:pt>
                <c:pt idx="4">
                  <c:v>74</c:v>
                </c:pt>
                <c:pt idx="5">
                  <c:v>79</c:v>
                </c:pt>
                <c:pt idx="6">
                  <c:v>90</c:v>
                </c:pt>
                <c:pt idx="7">
                  <c:v>100</c:v>
                </c:pt>
                <c:pt idx="8">
                  <c:v>101</c:v>
                </c:pt>
                <c:pt idx="9">
                  <c:v>71</c:v>
                </c:pt>
              </c:numCache>
            </c:numRef>
          </c:val>
          <c:smooth val="0"/>
        </c:ser>
        <c:marker val="1"/>
        <c:axId val="42744314"/>
        <c:axId val="49154507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5.47945205479452</c:v>
                </c:pt>
                <c:pt idx="1">
                  <c:v>8.395061728395062</c:v>
                </c:pt>
                <c:pt idx="2">
                  <c:v>7.731305449936629</c:v>
                </c:pt>
                <c:pt idx="3">
                  <c:v>13.266761768901569</c:v>
                </c:pt>
                <c:pt idx="4">
                  <c:v>9.973045822102426</c:v>
                </c:pt>
                <c:pt idx="5">
                  <c:v>10.193548387096774</c:v>
                </c:pt>
                <c:pt idx="6">
                  <c:v>12.096774193548388</c:v>
                </c:pt>
                <c:pt idx="7">
                  <c:v>10.905125408942203</c:v>
                </c:pt>
                <c:pt idx="8">
                  <c:v>15.443425076452598</c:v>
                </c:pt>
                <c:pt idx="9">
                  <c:v>10.186513629842182</c:v>
                </c:pt>
              </c:numCache>
            </c:numRef>
          </c:val>
          <c:smooth val="0"/>
        </c:ser>
        <c:marker val="1"/>
        <c:axId val="39737380"/>
        <c:axId val="22092101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44314"/>
        <c:crossesAt val="1"/>
        <c:crossBetween val="between"/>
        <c:dispUnits/>
      </c:valAx>
      <c:catAx>
        <c:axId val="39737380"/>
        <c:scaling>
          <c:orientation val="minMax"/>
        </c:scaling>
        <c:axPos val="b"/>
        <c:delete val="1"/>
        <c:majorTickMark val="in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373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65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平成１６年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5575"/>
          <c:w val="0.357"/>
          <c:h val="0.53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20</c:v>
                </c:pt>
                <c:pt idx="1">
                  <c:v>14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5"/>
          <c:y val="0.90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平成1６年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75"/>
          <c:w val="0.943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3!$P$3:$P$49</c:f>
              <c:strCache/>
            </c:strRef>
          </c:cat>
          <c:val>
            <c:numRef>
              <c:f>3!$Q$3:$Q$49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07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平成１６年　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5"/>
          <c:w val="0.886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4!$J$3:$J$49</c:f>
              <c:strCache/>
            </c:strRef>
          </c:cat>
          <c:val>
            <c:numRef>
              <c:f>4!$K$3:$K$49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87217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view3D>
      <c:rotX val="15"/>
      <c:rotY val="20"/>
      <c:depthPercent val="630"/>
      <c:rAngAx val="1"/>
    </c:view3D>
    <c:plotArea>
      <c:layout>
        <c:manualLayout>
          <c:xMode val="edge"/>
          <c:yMode val="edge"/>
          <c:x val="0.08875"/>
          <c:y val="0.18575"/>
          <c:w val="0.8185"/>
          <c:h val="0.8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6!$B$3:$B$51</c:f>
              <c:strCache/>
            </c:strRef>
          </c:cat>
          <c:val>
            <c:numRef>
              <c:f>6!$C$3:$C$51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hape val="box"/>
        </c:ser>
        <c:gapWidth val="60"/>
        <c:gapDepth val="0"/>
        <c:shape val="box"/>
        <c:axId val="61638198"/>
        <c:axId val="17872871"/>
      </c:bar3D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61638198"/>
        <c:crossesAt val="1"/>
        <c:crossBetween val="between"/>
        <c:dispUnits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平成１６年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5"/>
          <c:y val="0.09075"/>
          <c:w val="0.85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7!$B$3:$B$55</c:f>
              <c:strCache/>
            </c:strRef>
          </c:cat>
          <c:val>
            <c:numRef>
              <c:f>7!$C$3:$C$55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hape val="box"/>
        </c:ser>
        <c:gapWidth val="20"/>
        <c:gapDepth val="0"/>
        <c:shape val="box"/>
        <c:axId val="26638112"/>
        <c:axId val="38416417"/>
      </c:bar3D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  <c:max val="2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725"/>
              <c:y val="-0.4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6638112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35"/>
          <c:w val="0.3405"/>
          <c:h val="0.616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"/>
          <c:y val="0.36725"/>
          <c:w val="0.11525"/>
          <c:h val="0.37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725"/>
          <c:w val="0.609"/>
          <c:h val="0.521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295"/>
          <c:w val="0.12225"/>
          <c:h val="0.26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平成１６年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2955"/>
          <c:w val="0.59375"/>
          <c:h val="0.52525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387"/>
          <c:w val="0.1445"/>
          <c:h val="0.3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0.25525</cdr:y>
    </cdr:from>
    <cdr:to>
      <cdr:x>0.6155</cdr:x>
      <cdr:y>0.29175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466850"/>
          <a:ext cx="3171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全国47都道府県中27番目に多く火災が発生した</a:t>
          </a:r>
        </a:p>
      </cdr:txBody>
    </cdr:sp>
  </cdr:relSizeAnchor>
  <cdr:relSizeAnchor xmlns:cdr="http://schemas.openxmlformats.org/drawingml/2006/chartDrawing">
    <cdr:from>
      <cdr:x>0.66425</cdr:x>
      <cdr:y>0.712</cdr:y>
    </cdr:from>
    <cdr:to>
      <cdr:x>0.7725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6134100" y="4095750"/>
          <a:ext cx="10001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山口県６９７件</a:t>
          </a:r>
        </a:p>
      </cdr:txBody>
    </cdr:sp>
  </cdr:relSizeAnchor>
  <cdr:relSizeAnchor xmlns:cdr="http://schemas.openxmlformats.org/drawingml/2006/chartDrawing">
    <cdr:from>
      <cdr:x>0.52725</cdr:x>
      <cdr:y>0.98425</cdr:y>
    </cdr:from>
    <cdr:to>
      <cdr:x>0.52725</cdr:x>
      <cdr:y>0.98425</cdr:y>
    </cdr:to>
    <cdr:sp>
      <cdr:nvSpPr>
        <cdr:cNvPr id="3" name="Line 3"/>
        <cdr:cNvSpPr>
          <a:spLocks/>
        </cdr:cNvSpPr>
      </cdr:nvSpPr>
      <cdr:spPr>
        <a:xfrm>
          <a:off x="48672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0.768</cdr:y>
    </cdr:from>
    <cdr:to>
      <cdr:x>0.66525</cdr:x>
      <cdr:y>0.9135</cdr:y>
    </cdr:to>
    <cdr:sp>
      <cdr:nvSpPr>
        <cdr:cNvPr id="4" name="Line 4"/>
        <cdr:cNvSpPr>
          <a:spLocks/>
        </cdr:cNvSpPr>
      </cdr:nvSpPr>
      <cdr:spPr>
        <a:xfrm flipH="1">
          <a:off x="5695950" y="4410075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55</xdr:row>
      <xdr:rowOff>95250</xdr:rowOff>
    </xdr:from>
    <xdr:to>
      <xdr:col>13</xdr:col>
      <xdr:colOff>447675</xdr:colOff>
      <xdr:row>88</xdr:row>
      <xdr:rowOff>57150</xdr:rowOff>
    </xdr:to>
    <xdr:graphicFrame>
      <xdr:nvGraphicFramePr>
        <xdr:cNvPr id="1" name="Chart 4"/>
        <xdr:cNvGraphicFramePr/>
      </xdr:nvGraphicFramePr>
      <xdr:xfrm>
        <a:off x="866775" y="9525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0.7815</cdr:y>
    </cdr:from>
    <cdr:to>
      <cdr:x>0.719</cdr:x>
      <cdr:y>0.78325</cdr:y>
    </cdr:to>
    <cdr:sp>
      <cdr:nvSpPr>
        <cdr:cNvPr id="1" name="Line 1"/>
        <cdr:cNvSpPr>
          <a:spLocks/>
        </cdr:cNvSpPr>
      </cdr:nvSpPr>
      <cdr:spPr>
        <a:xfrm flipV="1">
          <a:off x="1009650" y="3609975"/>
          <a:ext cx="3752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0.73875</cdr:y>
    </cdr:from>
    <cdr:to>
      <cdr:x>0.8185</cdr:x>
      <cdr:y>0.782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419475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２，２１８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10</xdr:col>
      <xdr:colOff>200025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371600" y="1011555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0.6725</cdr:x>
      <cdr:y>0.08975</cdr:y>
    </cdr:from>
    <cdr:to>
      <cdr:x>0.685</cdr:x>
      <cdr:y>0.13475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0.8125</cdr:x>
      <cdr:y>0.177</cdr:y>
    </cdr:from>
    <cdr:to>
      <cdr:x>0.932</cdr:x>
      <cdr:y>0.26475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666750"/>
          <a:ext cx="733425" cy="3333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合計３８２件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0.19225</cdr:y>
    </cdr:from>
    <cdr:to>
      <cdr:x>0.6795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11049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0.59625</cdr:x>
      <cdr:y>0.41325</cdr:y>
    </cdr:from>
    <cdr:to>
      <cdr:x>0.685</cdr:x>
      <cdr:y>0.44975</cdr:y>
    </cdr:to>
    <cdr:sp>
      <cdr:nvSpPr>
        <cdr:cNvPr id="2" name="TextBox 2"/>
        <cdr:cNvSpPr txBox="1">
          <a:spLocks noChangeArrowheads="1"/>
        </cdr:cNvSpPr>
      </cdr:nvSpPr>
      <cdr:spPr>
        <a:xfrm>
          <a:off x="5686425" y="2371725"/>
          <a:ext cx="8477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山口県４．６</a:t>
          </a:r>
        </a:p>
      </cdr:txBody>
    </cdr:sp>
  </cdr:relSizeAnchor>
  <cdr:relSizeAnchor xmlns:cdr="http://schemas.openxmlformats.org/drawingml/2006/chartDrawing">
    <cdr:from>
      <cdr:x>0.5565</cdr:x>
      <cdr:y>0.4585</cdr:y>
    </cdr:from>
    <cdr:to>
      <cdr:x>0.59625</cdr:x>
      <cdr:y>0.5655</cdr:y>
    </cdr:to>
    <cdr:sp>
      <cdr:nvSpPr>
        <cdr:cNvPr id="3" name="Line 3"/>
        <cdr:cNvSpPr>
          <a:spLocks/>
        </cdr:cNvSpPr>
      </cdr:nvSpPr>
      <cdr:spPr>
        <a:xfrm flipH="1">
          <a:off x="5305425" y="2628900"/>
          <a:ext cx="381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544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0.37325</cdr:x>
      <cdr:y>0.25225</cdr:y>
    </cdr:from>
    <cdr:to>
      <cdr:x>0.63225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200150"/>
          <a:ext cx="2124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全国４７都道府県中多い方から２７番目</a:t>
          </a:r>
        </a:p>
      </cdr:txBody>
    </cdr:sp>
  </cdr:relSizeAnchor>
  <cdr:relSizeAnchor xmlns:cdr="http://schemas.openxmlformats.org/drawingml/2006/chartDrawing">
    <cdr:from>
      <cdr:x>0.645</cdr:x>
      <cdr:y>0.65475</cdr:y>
    </cdr:from>
    <cdr:to>
      <cdr:x>0.7355</cdr:x>
      <cdr:y>0.69275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3114675"/>
          <a:ext cx="7429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山口県３１人</a:t>
          </a:r>
        </a:p>
      </cdr:txBody>
    </cdr:sp>
  </cdr:relSizeAnchor>
  <cdr:relSizeAnchor xmlns:cdr="http://schemas.openxmlformats.org/drawingml/2006/chartDrawing">
    <cdr:from>
      <cdr:x>0.586</cdr:x>
      <cdr:y>0.686</cdr:y>
    </cdr:from>
    <cdr:to>
      <cdr:x>0.645</cdr:x>
      <cdr:y>0.78575</cdr:y>
    </cdr:to>
    <cdr:sp>
      <cdr:nvSpPr>
        <cdr:cNvPr id="3" name="Line 3"/>
        <cdr:cNvSpPr>
          <a:spLocks/>
        </cdr:cNvSpPr>
      </cdr:nvSpPr>
      <cdr:spPr>
        <a:xfrm flipH="1">
          <a:off x="4800600" y="3267075"/>
          <a:ext cx="485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0.202</cdr:y>
    </cdr:from>
    <cdr:to>
      <cdr:x>0.69875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80962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0.415</cdr:x>
      <cdr:y>0.354</cdr:y>
    </cdr:from>
    <cdr:to>
      <cdr:x>0.46</cdr:x>
      <cdr:y>0.4595</cdr:y>
    </cdr:to>
    <cdr:sp>
      <cdr:nvSpPr>
        <cdr:cNvPr id="2" name="Line 2"/>
        <cdr:cNvSpPr>
          <a:spLocks/>
        </cdr:cNvSpPr>
      </cdr:nvSpPr>
      <cdr:spPr>
        <a:xfrm flipH="1">
          <a:off x="2686050" y="141922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0.3215</cdr:y>
    </cdr:from>
    <cdr:to>
      <cdr:x>0.5405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533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山口県2.05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0.37575</cdr:y>
    </cdr:from>
    <cdr:to>
      <cdr:x>0.73875</cdr:x>
      <cdr:y>0.42825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105025"/>
          <a:ext cx="354330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0.2005</cdr:x>
      <cdr:y>0.67275</cdr:y>
    </cdr:from>
    <cdr:to>
      <cdr:x>0.83625</cdr:x>
      <cdr:y>0.6745</cdr:y>
    </cdr:to>
    <cdr:sp>
      <cdr:nvSpPr>
        <cdr:cNvPr id="2" name="Line 2"/>
        <cdr:cNvSpPr>
          <a:spLocks/>
        </cdr:cNvSpPr>
      </cdr:nvSpPr>
      <cdr:spPr>
        <a:xfrm flipV="1">
          <a:off x="1828800" y="37719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0.63775</cdr:y>
    </cdr:from>
    <cdr:to>
      <cdr:x>0.86275</cdr:x>
      <cdr:y>0.67175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3581400"/>
          <a:ext cx="295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6.32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5" zoomScaleNormal="85" workbookViewId="0" topLeftCell="A1">
      <selection activeCell="G29" sqref="G29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650" t="s">
        <v>369</v>
      </c>
      <c r="B1" s="650"/>
      <c r="C1" s="650"/>
      <c r="D1" s="650"/>
    </row>
    <row r="2" spans="1:4" s="166" customFormat="1" ht="14.25" customHeight="1">
      <c r="A2" s="293" t="s">
        <v>365</v>
      </c>
      <c r="B2" s="293" t="s">
        <v>370</v>
      </c>
      <c r="C2" s="293" t="s">
        <v>367</v>
      </c>
      <c r="D2" s="293" t="s">
        <v>368</v>
      </c>
    </row>
    <row r="3" spans="1:4" s="166" customFormat="1" ht="14.25" customHeight="1">
      <c r="A3" s="352">
        <v>1</v>
      </c>
      <c r="B3" s="352" t="s">
        <v>817</v>
      </c>
      <c r="C3" s="353"/>
      <c r="D3" s="353" t="s">
        <v>371</v>
      </c>
    </row>
    <row r="4" spans="1:4" s="166" customFormat="1" ht="14.25" customHeight="1">
      <c r="A4" s="166">
        <v>2</v>
      </c>
      <c r="B4" s="166" t="s">
        <v>818</v>
      </c>
      <c r="C4" s="293"/>
      <c r="D4" s="293" t="s">
        <v>371</v>
      </c>
    </row>
    <row r="5" spans="1:4" s="166" customFormat="1" ht="14.25" customHeight="1">
      <c r="A5" s="352">
        <v>3</v>
      </c>
      <c r="B5" s="352" t="s">
        <v>819</v>
      </c>
      <c r="C5" s="353"/>
      <c r="D5" s="353" t="s">
        <v>371</v>
      </c>
    </row>
    <row r="6" spans="1:4" s="166" customFormat="1" ht="14.25" customHeight="1">
      <c r="A6" s="166">
        <v>4</v>
      </c>
      <c r="B6" s="166" t="s">
        <v>820</v>
      </c>
      <c r="C6" s="293"/>
      <c r="D6" s="293" t="s">
        <v>371</v>
      </c>
    </row>
    <row r="7" spans="1:4" s="166" customFormat="1" ht="14.25" customHeight="1">
      <c r="A7" s="352">
        <v>5</v>
      </c>
      <c r="B7" s="352" t="s">
        <v>473</v>
      </c>
      <c r="C7" s="353" t="s">
        <v>371</v>
      </c>
      <c r="D7" s="353"/>
    </row>
    <row r="8" spans="1:4" s="166" customFormat="1" ht="14.25" customHeight="1">
      <c r="A8" s="166">
        <v>6</v>
      </c>
      <c r="B8" s="166" t="s">
        <v>821</v>
      </c>
      <c r="C8" s="293"/>
      <c r="D8" s="293" t="s">
        <v>371</v>
      </c>
    </row>
    <row r="9" spans="1:4" s="166" customFormat="1" ht="14.25" customHeight="1">
      <c r="A9" s="352">
        <v>7</v>
      </c>
      <c r="B9" s="352" t="s">
        <v>822</v>
      </c>
      <c r="C9" s="353"/>
      <c r="D9" s="353" t="s">
        <v>371</v>
      </c>
    </row>
    <row r="10" spans="1:4" s="166" customFormat="1" ht="14.25" customHeight="1">
      <c r="A10" s="166">
        <v>8</v>
      </c>
      <c r="B10" s="166" t="s">
        <v>823</v>
      </c>
      <c r="C10" s="293" t="s">
        <v>371</v>
      </c>
      <c r="D10" s="293"/>
    </row>
    <row r="11" spans="1:4" s="166" customFormat="1" ht="14.25" customHeight="1">
      <c r="A11" s="352">
        <v>9</v>
      </c>
      <c r="B11" s="352" t="s">
        <v>475</v>
      </c>
      <c r="C11" s="353" t="s">
        <v>371</v>
      </c>
      <c r="D11" s="353"/>
    </row>
    <row r="12" spans="1:4" s="166" customFormat="1" ht="14.25" customHeight="1">
      <c r="A12" s="166">
        <v>10</v>
      </c>
      <c r="B12" s="166" t="s">
        <v>392</v>
      </c>
      <c r="C12" s="293" t="s">
        <v>371</v>
      </c>
      <c r="D12" s="293"/>
    </row>
    <row r="13" spans="1:4" s="166" customFormat="1" ht="14.25" customHeight="1">
      <c r="A13" s="352">
        <v>11</v>
      </c>
      <c r="B13" s="352" t="s">
        <v>366</v>
      </c>
      <c r="C13" s="353" t="s">
        <v>371</v>
      </c>
      <c r="D13" s="353"/>
    </row>
    <row r="14" spans="1:4" s="166" customFormat="1" ht="14.25" customHeight="1">
      <c r="A14" s="166">
        <v>12</v>
      </c>
      <c r="B14" s="166" t="s">
        <v>468</v>
      </c>
      <c r="C14" s="293" t="s">
        <v>371</v>
      </c>
      <c r="D14" s="293"/>
    </row>
    <row r="15" spans="1:4" s="166" customFormat="1" ht="14.25" customHeight="1">
      <c r="A15" s="352">
        <v>13</v>
      </c>
      <c r="B15" s="352" t="s">
        <v>469</v>
      </c>
      <c r="C15" s="353" t="s">
        <v>371</v>
      </c>
      <c r="D15" s="353"/>
    </row>
    <row r="16" spans="1:4" s="166" customFormat="1" ht="14.25" customHeight="1">
      <c r="A16" s="166">
        <v>14</v>
      </c>
      <c r="B16" s="166" t="s">
        <v>824</v>
      </c>
      <c r="C16" s="293" t="s">
        <v>371</v>
      </c>
      <c r="D16" s="293"/>
    </row>
    <row r="17" spans="1:4" s="166" customFormat="1" ht="14.25" customHeight="1">
      <c r="A17" s="352">
        <v>15</v>
      </c>
      <c r="B17" s="352" t="s">
        <v>825</v>
      </c>
      <c r="C17" s="353" t="s">
        <v>371</v>
      </c>
      <c r="D17" s="353"/>
    </row>
    <row r="18" spans="1:4" s="166" customFormat="1" ht="14.25" customHeight="1">
      <c r="A18" s="166">
        <v>16</v>
      </c>
      <c r="B18" s="166" t="s">
        <v>826</v>
      </c>
      <c r="C18" s="293" t="s">
        <v>371</v>
      </c>
      <c r="D18" s="293"/>
    </row>
    <row r="19" spans="1:4" s="166" customFormat="1" ht="14.25" customHeight="1">
      <c r="A19" s="352">
        <v>17</v>
      </c>
      <c r="B19" s="352" t="s">
        <v>827</v>
      </c>
      <c r="C19" s="353" t="s">
        <v>371</v>
      </c>
      <c r="D19" s="353"/>
    </row>
    <row r="20" spans="1:4" s="166" customFormat="1" ht="14.25" customHeight="1">
      <c r="A20" s="166">
        <v>18</v>
      </c>
      <c r="B20" s="354" t="s">
        <v>470</v>
      </c>
      <c r="C20" s="355" t="s">
        <v>371</v>
      </c>
      <c r="D20" s="355"/>
    </row>
    <row r="21" spans="1:4" s="166" customFormat="1" ht="14.25" customHeight="1">
      <c r="A21" s="352">
        <v>19</v>
      </c>
      <c r="B21" s="352" t="s">
        <v>471</v>
      </c>
      <c r="C21" s="353" t="s">
        <v>371</v>
      </c>
      <c r="D21" s="353"/>
    </row>
    <row r="22" spans="1:4" s="166" customFormat="1" ht="14.25" customHeight="1">
      <c r="A22" s="352">
        <v>19</v>
      </c>
      <c r="B22" s="352" t="s">
        <v>472</v>
      </c>
      <c r="C22" s="353" t="s">
        <v>371</v>
      </c>
      <c r="D22" s="353"/>
    </row>
    <row r="23" spans="1:4" s="166" customFormat="1" ht="14.25" customHeight="1">
      <c r="A23" s="166">
        <v>20</v>
      </c>
      <c r="B23" s="166" t="s">
        <v>474</v>
      </c>
      <c r="C23" s="293" t="s">
        <v>371</v>
      </c>
      <c r="D23" s="293"/>
    </row>
    <row r="24" spans="1:4" s="166" customFormat="1" ht="14.25" customHeight="1">
      <c r="A24" s="354">
        <v>20</v>
      </c>
      <c r="B24" s="354" t="s">
        <v>831</v>
      </c>
      <c r="C24" s="355" t="s">
        <v>371</v>
      </c>
      <c r="D24" s="355"/>
    </row>
    <row r="25" spans="1:4" s="166" customFormat="1" ht="14.25" customHeight="1">
      <c r="A25" s="354">
        <v>20</v>
      </c>
      <c r="B25" s="354" t="s">
        <v>832</v>
      </c>
      <c r="C25" s="355" t="s">
        <v>449</v>
      </c>
      <c r="D25" s="355"/>
    </row>
    <row r="26" spans="1:4" s="166" customFormat="1" ht="14.25" customHeight="1">
      <c r="A26" s="352">
        <v>21</v>
      </c>
      <c r="B26" s="352" t="s">
        <v>828</v>
      </c>
      <c r="C26" s="353"/>
      <c r="D26" s="353" t="s">
        <v>396</v>
      </c>
    </row>
    <row r="27" spans="1:4" s="166" customFormat="1" ht="14.25" customHeight="1">
      <c r="A27" s="166">
        <v>22</v>
      </c>
      <c r="B27" s="166" t="s">
        <v>829</v>
      </c>
      <c r="C27" s="293"/>
      <c r="D27" s="293" t="s">
        <v>396</v>
      </c>
    </row>
    <row r="28" spans="1:4" s="166" customFormat="1" ht="14.25" customHeight="1">
      <c r="A28" s="352">
        <v>23</v>
      </c>
      <c r="B28" s="352" t="s">
        <v>830</v>
      </c>
      <c r="C28" s="353"/>
      <c r="D28" s="353" t="s">
        <v>396</v>
      </c>
    </row>
    <row r="29" spans="1:4" s="166" customFormat="1" ht="14.25" customHeight="1">
      <c r="A29" s="354">
        <v>27</v>
      </c>
      <c r="B29" s="354" t="s">
        <v>0</v>
      </c>
      <c r="C29" s="355"/>
      <c r="D29" s="355" t="s">
        <v>1</v>
      </c>
    </row>
    <row r="30" spans="1:4" s="166" customFormat="1" ht="14.25" customHeight="1">
      <c r="A30" s="352">
        <v>28</v>
      </c>
      <c r="B30" s="352" t="s">
        <v>833</v>
      </c>
      <c r="C30" s="353"/>
      <c r="D30" s="353" t="s">
        <v>2</v>
      </c>
    </row>
    <row r="31" spans="1:4" s="166" customFormat="1" ht="14.25" customHeight="1">
      <c r="A31" s="354">
        <v>29</v>
      </c>
      <c r="B31" s="354" t="s">
        <v>834</v>
      </c>
      <c r="C31" s="355"/>
      <c r="D31" s="355" t="s">
        <v>1</v>
      </c>
    </row>
    <row r="32" spans="1:4" s="166" customFormat="1" ht="14.25" customHeight="1">
      <c r="A32" s="352">
        <v>30</v>
      </c>
      <c r="B32" s="352" t="s">
        <v>835</v>
      </c>
      <c r="C32" s="353"/>
      <c r="D32" s="353" t="s">
        <v>2</v>
      </c>
    </row>
    <row r="33" spans="1:4" s="166" customFormat="1" ht="13.5">
      <c r="A33" s="354">
        <v>31</v>
      </c>
      <c r="B33" s="354" t="s">
        <v>3</v>
      </c>
      <c r="C33" s="354"/>
      <c r="D33" s="355" t="s">
        <v>1</v>
      </c>
    </row>
    <row r="34" spans="1:4" s="166" customFormat="1" ht="13.5">
      <c r="A34" s="352">
        <v>32</v>
      </c>
      <c r="B34" s="352" t="s">
        <v>4</v>
      </c>
      <c r="C34" s="352"/>
      <c r="D34" s="353" t="s">
        <v>2</v>
      </c>
    </row>
    <row r="35" spans="1:4" s="166" customFormat="1" ht="13.5">
      <c r="A35" s="354">
        <v>33</v>
      </c>
      <c r="B35" s="354" t="s">
        <v>5</v>
      </c>
      <c r="C35" s="354"/>
      <c r="D35" s="355" t="s">
        <v>1</v>
      </c>
    </row>
    <row r="36" spans="1:4" s="166" customFormat="1" ht="13.5">
      <c r="A36" s="352">
        <v>34</v>
      </c>
      <c r="B36" s="352" t="s">
        <v>6</v>
      </c>
      <c r="C36" s="352"/>
      <c r="D36" s="353" t="s">
        <v>2</v>
      </c>
    </row>
    <row r="37" spans="1:5" s="166" customFormat="1" ht="13.5">
      <c r="A37" s="354">
        <v>35</v>
      </c>
      <c r="B37" s="354" t="s">
        <v>836</v>
      </c>
      <c r="C37" s="354"/>
      <c r="D37" s="355" t="s">
        <v>1</v>
      </c>
      <c r="E37" s="354"/>
    </row>
    <row r="38" spans="1:4" s="166" customFormat="1" ht="13.5">
      <c r="A38" s="352">
        <v>36</v>
      </c>
      <c r="B38" s="352" t="s">
        <v>837</v>
      </c>
      <c r="C38" s="352"/>
      <c r="D38" s="353" t="s">
        <v>2</v>
      </c>
    </row>
    <row r="39" spans="1:4" s="166" customFormat="1" ht="13.5">
      <c r="A39" s="354">
        <v>37</v>
      </c>
      <c r="B39" s="354" t="s">
        <v>474</v>
      </c>
      <c r="C39" s="354"/>
      <c r="D39" s="355" t="s">
        <v>1</v>
      </c>
    </row>
    <row r="40" spans="1:4" s="166" customFormat="1" ht="13.5">
      <c r="A40" s="352">
        <v>38</v>
      </c>
      <c r="B40" s="352" t="s">
        <v>838</v>
      </c>
      <c r="C40" s="352"/>
      <c r="D40" s="35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13" customWidth="1"/>
    <col min="2" max="2" width="7.625" style="13" customWidth="1"/>
    <col min="3" max="17" width="4.875" style="13" customWidth="1"/>
    <col min="18" max="18" width="5.50390625" style="13" customWidth="1"/>
    <col min="19" max="20" width="4.625" style="13" customWidth="1"/>
    <col min="21" max="22" width="4.875" style="13" customWidth="1"/>
    <col min="23" max="26" width="4.625" style="13" customWidth="1"/>
    <col min="27" max="28" width="7.625" style="13" customWidth="1"/>
    <col min="29" max="31" width="8.625" style="13" customWidth="1"/>
    <col min="32" max="37" width="7.25390625" style="13" customWidth="1"/>
    <col min="38" max="38" width="9.75390625" style="13" customWidth="1"/>
    <col min="39" max="16384" width="9.00390625" style="13" customWidth="1"/>
  </cols>
  <sheetData>
    <row r="1" spans="22:23" ht="19.5" customHeight="1">
      <c r="V1" s="21" t="s">
        <v>374</v>
      </c>
      <c r="W1" s="22" t="s">
        <v>165</v>
      </c>
    </row>
    <row r="2" spans="33:38" ht="19.5" customHeight="1" thickBot="1">
      <c r="AG2" s="23"/>
      <c r="AH2" s="23"/>
      <c r="AI2" s="23"/>
      <c r="AJ2" s="23"/>
      <c r="AK2" s="23"/>
      <c r="AL2" s="23"/>
    </row>
    <row r="3" spans="1:38" ht="42" customHeight="1">
      <c r="A3" s="717"/>
      <c r="B3" s="718"/>
      <c r="C3" s="723" t="s">
        <v>166</v>
      </c>
      <c r="D3" s="724"/>
      <c r="E3" s="724"/>
      <c r="F3" s="724"/>
      <c r="G3" s="724"/>
      <c r="H3" s="724"/>
      <c r="I3" s="725"/>
      <c r="J3" s="713" t="s">
        <v>167</v>
      </c>
      <c r="K3" s="724"/>
      <c r="L3" s="724"/>
      <c r="M3" s="714"/>
      <c r="N3" s="710" t="s">
        <v>168</v>
      </c>
      <c r="O3" s="711"/>
      <c r="P3" s="711"/>
      <c r="Q3" s="712"/>
      <c r="R3" s="707" t="s">
        <v>156</v>
      </c>
      <c r="S3" s="710" t="s">
        <v>169</v>
      </c>
      <c r="T3" s="711"/>
      <c r="U3" s="711"/>
      <c r="V3" s="712"/>
      <c r="W3" s="710" t="s">
        <v>170</v>
      </c>
      <c r="X3" s="711"/>
      <c r="Y3" s="711"/>
      <c r="Z3" s="712"/>
      <c r="AA3" s="713" t="s">
        <v>171</v>
      </c>
      <c r="AB3" s="714"/>
      <c r="AC3" s="739" t="s">
        <v>172</v>
      </c>
      <c r="AD3" s="740"/>
      <c r="AE3" s="740"/>
      <c r="AF3" s="740"/>
      <c r="AG3" s="740"/>
      <c r="AH3" s="740"/>
      <c r="AI3" s="740"/>
      <c r="AJ3" s="741"/>
      <c r="AK3" s="741"/>
      <c r="AL3" s="742"/>
    </row>
    <row r="4" spans="1:38" ht="27" customHeight="1">
      <c r="A4" s="719"/>
      <c r="B4" s="720"/>
      <c r="C4" s="743" t="s">
        <v>142</v>
      </c>
      <c r="D4" s="732" t="s">
        <v>143</v>
      </c>
      <c r="E4" s="732" t="s">
        <v>144</v>
      </c>
      <c r="F4" s="732" t="s">
        <v>145</v>
      </c>
      <c r="G4" s="732" t="s">
        <v>146</v>
      </c>
      <c r="H4" s="732" t="s">
        <v>148</v>
      </c>
      <c r="I4" s="744" t="s">
        <v>173</v>
      </c>
      <c r="J4" s="737" t="s">
        <v>151</v>
      </c>
      <c r="K4" s="715" t="s">
        <v>152</v>
      </c>
      <c r="L4" s="726" t="s">
        <v>174</v>
      </c>
      <c r="M4" s="728" t="s">
        <v>173</v>
      </c>
      <c r="N4" s="696" t="s">
        <v>175</v>
      </c>
      <c r="O4" s="715" t="s">
        <v>176</v>
      </c>
      <c r="P4" s="715" t="s">
        <v>177</v>
      </c>
      <c r="Q4" s="730" t="s">
        <v>173</v>
      </c>
      <c r="R4" s="708"/>
      <c r="S4" s="696" t="s">
        <v>178</v>
      </c>
      <c r="T4" s="715" t="s">
        <v>179</v>
      </c>
      <c r="U4" s="715" t="s">
        <v>148</v>
      </c>
      <c r="V4" s="730" t="s">
        <v>173</v>
      </c>
      <c r="W4" s="696" t="s">
        <v>178</v>
      </c>
      <c r="X4" s="715" t="s">
        <v>179</v>
      </c>
      <c r="Y4" s="715" t="s">
        <v>148</v>
      </c>
      <c r="Z4" s="730" t="s">
        <v>173</v>
      </c>
      <c r="AA4" s="733" t="s">
        <v>180</v>
      </c>
      <c r="AB4" s="735" t="s">
        <v>181</v>
      </c>
      <c r="AC4" s="761" t="s">
        <v>182</v>
      </c>
      <c r="AD4" s="762"/>
      <c r="AE4" s="762"/>
      <c r="AF4" s="715" t="s">
        <v>183</v>
      </c>
      <c r="AG4" s="732" t="s">
        <v>184</v>
      </c>
      <c r="AH4" s="732" t="s">
        <v>185</v>
      </c>
      <c r="AI4" s="732" t="s">
        <v>186</v>
      </c>
      <c r="AJ4" s="715" t="s">
        <v>187</v>
      </c>
      <c r="AK4" s="715" t="s">
        <v>386</v>
      </c>
      <c r="AL4" s="744" t="s">
        <v>173</v>
      </c>
    </row>
    <row r="5" spans="1:38" ht="56.25" customHeight="1" thickBot="1">
      <c r="A5" s="721"/>
      <c r="B5" s="722"/>
      <c r="C5" s="696"/>
      <c r="D5" s="715"/>
      <c r="E5" s="715"/>
      <c r="F5" s="715"/>
      <c r="G5" s="715"/>
      <c r="H5" s="715"/>
      <c r="I5" s="730"/>
      <c r="J5" s="738"/>
      <c r="K5" s="716"/>
      <c r="L5" s="727"/>
      <c r="M5" s="729"/>
      <c r="N5" s="697"/>
      <c r="O5" s="716"/>
      <c r="P5" s="716"/>
      <c r="Q5" s="731"/>
      <c r="R5" s="709"/>
      <c r="S5" s="697"/>
      <c r="T5" s="716"/>
      <c r="U5" s="716"/>
      <c r="V5" s="731"/>
      <c r="W5" s="697"/>
      <c r="X5" s="716"/>
      <c r="Y5" s="716"/>
      <c r="Z5" s="731"/>
      <c r="AA5" s="734"/>
      <c r="AB5" s="736"/>
      <c r="AC5" s="25" t="s">
        <v>142</v>
      </c>
      <c r="AD5" s="24" t="s">
        <v>188</v>
      </c>
      <c r="AE5" s="24" t="s">
        <v>173</v>
      </c>
      <c r="AF5" s="716"/>
      <c r="AG5" s="715"/>
      <c r="AH5" s="715"/>
      <c r="AI5" s="715"/>
      <c r="AJ5" s="716"/>
      <c r="AK5" s="716"/>
      <c r="AL5" s="730"/>
    </row>
    <row r="6" spans="1:38" s="26" customFormat="1" ht="33.75" customHeight="1">
      <c r="A6" s="759" t="s">
        <v>189</v>
      </c>
      <c r="B6" s="760"/>
      <c r="C6" s="563">
        <v>402</v>
      </c>
      <c r="D6" s="564">
        <v>117</v>
      </c>
      <c r="E6" s="564">
        <v>67</v>
      </c>
      <c r="F6" s="564">
        <v>6</v>
      </c>
      <c r="G6" s="564">
        <v>0</v>
      </c>
      <c r="H6" s="564">
        <v>309</v>
      </c>
      <c r="I6" s="565">
        <f aca="true" t="shared" si="0" ref="I6:I15">SUM(C6:H6)</f>
        <v>901</v>
      </c>
      <c r="J6" s="566">
        <v>156</v>
      </c>
      <c r="K6" s="564">
        <v>37</v>
      </c>
      <c r="L6" s="564">
        <v>359</v>
      </c>
      <c r="M6" s="567">
        <f aca="true" t="shared" si="1" ref="M6:M15">SUM(J6:L6)</f>
        <v>552</v>
      </c>
      <c r="N6" s="563">
        <v>94</v>
      </c>
      <c r="O6" s="564">
        <v>25</v>
      </c>
      <c r="P6" s="564">
        <v>243</v>
      </c>
      <c r="Q6" s="565">
        <f aca="true" t="shared" si="2" ref="Q6:Q15">SUM(N6:P6)</f>
        <v>362</v>
      </c>
      <c r="R6" s="568">
        <v>1041</v>
      </c>
      <c r="S6" s="563">
        <v>0</v>
      </c>
      <c r="T6" s="564">
        <v>0</v>
      </c>
      <c r="U6" s="564">
        <v>17</v>
      </c>
      <c r="V6" s="565">
        <f aca="true" t="shared" si="3" ref="V6:V15">SUM(S6:U6)</f>
        <v>17</v>
      </c>
      <c r="W6" s="563">
        <v>6</v>
      </c>
      <c r="X6" s="564">
        <v>6</v>
      </c>
      <c r="Y6" s="564">
        <v>73</v>
      </c>
      <c r="Z6" s="565">
        <f aca="true" t="shared" si="4" ref="Z6:Z15">SUM(W6:Y6)</f>
        <v>85</v>
      </c>
      <c r="AA6" s="569">
        <v>23413</v>
      </c>
      <c r="AB6" s="570">
        <v>2840</v>
      </c>
      <c r="AC6" s="563">
        <v>858133</v>
      </c>
      <c r="AD6" s="564">
        <v>485840</v>
      </c>
      <c r="AE6" s="564">
        <f aca="true" t="shared" si="5" ref="AE6:AE15">SUM(AC6:AD6)</f>
        <v>1343973</v>
      </c>
      <c r="AF6" s="564">
        <v>17096</v>
      </c>
      <c r="AG6" s="564">
        <v>31030</v>
      </c>
      <c r="AH6" s="564">
        <v>1571</v>
      </c>
      <c r="AI6" s="564">
        <v>0</v>
      </c>
      <c r="AJ6" s="564">
        <v>63703</v>
      </c>
      <c r="AK6" s="567">
        <v>0</v>
      </c>
      <c r="AL6" s="565">
        <f aca="true" t="shared" si="6" ref="AL6:AL15">SUM(AE6:AK6)</f>
        <v>1457373</v>
      </c>
    </row>
    <row r="7" spans="1:38" s="26" customFormat="1" ht="33.75" customHeight="1">
      <c r="A7" s="748" t="s">
        <v>190</v>
      </c>
      <c r="B7" s="749"/>
      <c r="C7" s="571">
        <v>443</v>
      </c>
      <c r="D7" s="572">
        <v>97</v>
      </c>
      <c r="E7" s="572">
        <v>68</v>
      </c>
      <c r="F7" s="572">
        <v>2</v>
      </c>
      <c r="G7" s="572">
        <v>0</v>
      </c>
      <c r="H7" s="572">
        <v>266</v>
      </c>
      <c r="I7" s="573">
        <f t="shared" si="0"/>
        <v>876</v>
      </c>
      <c r="J7" s="574">
        <v>191</v>
      </c>
      <c r="K7" s="572">
        <v>45</v>
      </c>
      <c r="L7" s="572">
        <v>381</v>
      </c>
      <c r="M7" s="575">
        <f t="shared" si="1"/>
        <v>617</v>
      </c>
      <c r="N7" s="571">
        <v>123</v>
      </c>
      <c r="O7" s="572">
        <v>26</v>
      </c>
      <c r="P7" s="572">
        <v>249</v>
      </c>
      <c r="Q7" s="573">
        <f t="shared" si="2"/>
        <v>398</v>
      </c>
      <c r="R7" s="576">
        <v>1105</v>
      </c>
      <c r="S7" s="571">
        <v>0</v>
      </c>
      <c r="T7" s="572">
        <v>0</v>
      </c>
      <c r="U7" s="572">
        <v>25</v>
      </c>
      <c r="V7" s="573">
        <f t="shared" si="3"/>
        <v>25</v>
      </c>
      <c r="W7" s="571">
        <v>6</v>
      </c>
      <c r="X7" s="572">
        <v>5</v>
      </c>
      <c r="Y7" s="572">
        <v>93</v>
      </c>
      <c r="Z7" s="573">
        <f t="shared" si="4"/>
        <v>104</v>
      </c>
      <c r="AA7" s="577">
        <v>24619</v>
      </c>
      <c r="AB7" s="578">
        <v>3841</v>
      </c>
      <c r="AC7" s="571">
        <v>936173</v>
      </c>
      <c r="AD7" s="572">
        <v>476435</v>
      </c>
      <c r="AE7" s="572">
        <f t="shared" si="5"/>
        <v>1412608</v>
      </c>
      <c r="AF7" s="572">
        <v>19675</v>
      </c>
      <c r="AG7" s="572">
        <v>23117</v>
      </c>
      <c r="AH7" s="572">
        <v>35</v>
      </c>
      <c r="AI7" s="572">
        <v>0</v>
      </c>
      <c r="AJ7" s="572">
        <v>30746</v>
      </c>
      <c r="AK7" s="575">
        <v>0</v>
      </c>
      <c r="AL7" s="573">
        <f t="shared" si="6"/>
        <v>1486181</v>
      </c>
    </row>
    <row r="8" spans="1:38" s="26" customFormat="1" ht="33.75" customHeight="1">
      <c r="A8" s="748" t="s">
        <v>191</v>
      </c>
      <c r="B8" s="749"/>
      <c r="C8" s="571">
        <v>427</v>
      </c>
      <c r="D8" s="572">
        <v>91</v>
      </c>
      <c r="E8" s="572">
        <v>78</v>
      </c>
      <c r="F8" s="572">
        <v>5</v>
      </c>
      <c r="G8" s="572">
        <v>0</v>
      </c>
      <c r="H8" s="572">
        <v>209</v>
      </c>
      <c r="I8" s="573">
        <f t="shared" si="0"/>
        <v>810</v>
      </c>
      <c r="J8" s="574">
        <v>177</v>
      </c>
      <c r="K8" s="572">
        <v>61</v>
      </c>
      <c r="L8" s="572">
        <v>353</v>
      </c>
      <c r="M8" s="575">
        <f t="shared" si="1"/>
        <v>591</v>
      </c>
      <c r="N8" s="571">
        <v>125</v>
      </c>
      <c r="O8" s="572">
        <v>47</v>
      </c>
      <c r="P8" s="572">
        <v>212</v>
      </c>
      <c r="Q8" s="573">
        <f t="shared" si="2"/>
        <v>384</v>
      </c>
      <c r="R8" s="576">
        <v>1075</v>
      </c>
      <c r="S8" s="571">
        <v>0</v>
      </c>
      <c r="T8" s="572">
        <v>0</v>
      </c>
      <c r="U8" s="572">
        <v>18</v>
      </c>
      <c r="V8" s="573">
        <f t="shared" si="3"/>
        <v>18</v>
      </c>
      <c r="W8" s="571">
        <v>0</v>
      </c>
      <c r="X8" s="572">
        <v>1</v>
      </c>
      <c r="Y8" s="572">
        <v>95</v>
      </c>
      <c r="Z8" s="573">
        <f t="shared" si="4"/>
        <v>96</v>
      </c>
      <c r="AA8" s="577">
        <v>25623</v>
      </c>
      <c r="AB8" s="578">
        <v>2232</v>
      </c>
      <c r="AC8" s="571">
        <v>1216189</v>
      </c>
      <c r="AD8" s="572">
        <v>571898</v>
      </c>
      <c r="AE8" s="572">
        <f t="shared" si="5"/>
        <v>1788087</v>
      </c>
      <c r="AF8" s="572">
        <v>10501</v>
      </c>
      <c r="AG8" s="572">
        <v>103380</v>
      </c>
      <c r="AH8" s="572">
        <v>6624</v>
      </c>
      <c r="AI8" s="572">
        <v>0</v>
      </c>
      <c r="AJ8" s="572">
        <v>3153</v>
      </c>
      <c r="AK8" s="575">
        <v>0</v>
      </c>
      <c r="AL8" s="573">
        <f t="shared" si="6"/>
        <v>1911745</v>
      </c>
    </row>
    <row r="9" spans="1:38" s="26" customFormat="1" ht="33.75" customHeight="1">
      <c r="A9" s="748" t="s">
        <v>192</v>
      </c>
      <c r="B9" s="749"/>
      <c r="C9" s="571">
        <v>410</v>
      </c>
      <c r="D9" s="572">
        <v>94</v>
      </c>
      <c r="E9" s="572">
        <v>75</v>
      </c>
      <c r="F9" s="572">
        <v>0</v>
      </c>
      <c r="G9" s="572">
        <v>0</v>
      </c>
      <c r="H9" s="572">
        <v>210</v>
      </c>
      <c r="I9" s="573">
        <f t="shared" si="0"/>
        <v>789</v>
      </c>
      <c r="J9" s="574">
        <v>198</v>
      </c>
      <c r="K9" s="572">
        <v>56</v>
      </c>
      <c r="L9" s="572">
        <v>362</v>
      </c>
      <c r="M9" s="575">
        <f t="shared" si="1"/>
        <v>616</v>
      </c>
      <c r="N9" s="571">
        <v>130</v>
      </c>
      <c r="O9" s="572">
        <v>40</v>
      </c>
      <c r="P9" s="572">
        <v>244</v>
      </c>
      <c r="Q9" s="573">
        <f t="shared" si="2"/>
        <v>414</v>
      </c>
      <c r="R9" s="576">
        <v>1082</v>
      </c>
      <c r="S9" s="571">
        <v>0</v>
      </c>
      <c r="T9" s="572">
        <v>0</v>
      </c>
      <c r="U9" s="572">
        <v>33</v>
      </c>
      <c r="V9" s="573">
        <f t="shared" si="3"/>
        <v>33</v>
      </c>
      <c r="W9" s="571">
        <v>6</v>
      </c>
      <c r="X9" s="572">
        <v>6</v>
      </c>
      <c r="Y9" s="572">
        <v>79</v>
      </c>
      <c r="Z9" s="573">
        <f t="shared" si="4"/>
        <v>91</v>
      </c>
      <c r="AA9" s="577">
        <v>25321</v>
      </c>
      <c r="AB9" s="578">
        <v>1437</v>
      </c>
      <c r="AC9" s="571">
        <v>941003</v>
      </c>
      <c r="AD9" s="572">
        <v>444090</v>
      </c>
      <c r="AE9" s="572">
        <f t="shared" si="5"/>
        <v>1385093</v>
      </c>
      <c r="AF9" s="572">
        <v>3136</v>
      </c>
      <c r="AG9" s="572">
        <v>38052</v>
      </c>
      <c r="AH9" s="572">
        <v>0</v>
      </c>
      <c r="AI9" s="572">
        <v>0</v>
      </c>
      <c r="AJ9" s="572">
        <v>33949</v>
      </c>
      <c r="AK9" s="575">
        <v>0</v>
      </c>
      <c r="AL9" s="573">
        <f t="shared" si="6"/>
        <v>1460230</v>
      </c>
    </row>
    <row r="10" spans="1:38" s="26" customFormat="1" ht="33.75" customHeight="1">
      <c r="A10" s="748" t="s">
        <v>193</v>
      </c>
      <c r="B10" s="749"/>
      <c r="C10" s="571">
        <v>414</v>
      </c>
      <c r="D10" s="572">
        <v>63</v>
      </c>
      <c r="E10" s="572">
        <v>74</v>
      </c>
      <c r="F10" s="572">
        <v>5</v>
      </c>
      <c r="G10" s="572">
        <v>0</v>
      </c>
      <c r="H10" s="572">
        <v>145</v>
      </c>
      <c r="I10" s="573">
        <f t="shared" si="0"/>
        <v>701</v>
      </c>
      <c r="J10" s="574">
        <v>209</v>
      </c>
      <c r="K10" s="572">
        <v>48</v>
      </c>
      <c r="L10" s="572">
        <v>374</v>
      </c>
      <c r="M10" s="575">
        <f t="shared" si="1"/>
        <v>631</v>
      </c>
      <c r="N10" s="571">
        <v>121</v>
      </c>
      <c r="O10" s="572">
        <v>27</v>
      </c>
      <c r="P10" s="572">
        <v>241</v>
      </c>
      <c r="Q10" s="573">
        <f t="shared" si="2"/>
        <v>389</v>
      </c>
      <c r="R10" s="576">
        <v>995</v>
      </c>
      <c r="S10" s="571">
        <v>0</v>
      </c>
      <c r="T10" s="572">
        <v>0</v>
      </c>
      <c r="U10" s="572">
        <v>42</v>
      </c>
      <c r="V10" s="573">
        <f t="shared" si="3"/>
        <v>42</v>
      </c>
      <c r="W10" s="571">
        <v>2</v>
      </c>
      <c r="X10" s="572">
        <v>1</v>
      </c>
      <c r="Y10" s="572">
        <v>77</v>
      </c>
      <c r="Z10" s="573">
        <f t="shared" si="4"/>
        <v>80</v>
      </c>
      <c r="AA10" s="577">
        <v>24181</v>
      </c>
      <c r="AB10" s="578">
        <v>535</v>
      </c>
      <c r="AC10" s="571">
        <v>814621</v>
      </c>
      <c r="AD10" s="572">
        <v>404973</v>
      </c>
      <c r="AE10" s="572">
        <f t="shared" si="5"/>
        <v>1219594</v>
      </c>
      <c r="AF10" s="572">
        <v>1281</v>
      </c>
      <c r="AG10" s="572">
        <v>29776</v>
      </c>
      <c r="AH10" s="572">
        <v>5324</v>
      </c>
      <c r="AI10" s="572">
        <v>0</v>
      </c>
      <c r="AJ10" s="572">
        <v>9459</v>
      </c>
      <c r="AK10" s="575">
        <v>0</v>
      </c>
      <c r="AL10" s="573">
        <f t="shared" si="6"/>
        <v>1265434</v>
      </c>
    </row>
    <row r="11" spans="1:38" s="26" customFormat="1" ht="33.75" customHeight="1">
      <c r="A11" s="748" t="s">
        <v>194</v>
      </c>
      <c r="B11" s="749"/>
      <c r="C11" s="571">
        <v>404</v>
      </c>
      <c r="D11" s="572">
        <v>85</v>
      </c>
      <c r="E11" s="572">
        <v>97</v>
      </c>
      <c r="F11" s="572">
        <v>1</v>
      </c>
      <c r="G11" s="572">
        <v>0</v>
      </c>
      <c r="H11" s="572">
        <v>155</v>
      </c>
      <c r="I11" s="573">
        <f t="shared" si="0"/>
        <v>742</v>
      </c>
      <c r="J11" s="574">
        <v>162</v>
      </c>
      <c r="K11" s="572">
        <v>43</v>
      </c>
      <c r="L11" s="572">
        <v>350</v>
      </c>
      <c r="M11" s="575">
        <f t="shared" si="1"/>
        <v>555</v>
      </c>
      <c r="N11" s="571">
        <v>106</v>
      </c>
      <c r="O11" s="572">
        <v>28</v>
      </c>
      <c r="P11" s="572">
        <v>238</v>
      </c>
      <c r="Q11" s="573">
        <f t="shared" si="2"/>
        <v>372</v>
      </c>
      <c r="R11" s="576">
        <v>967</v>
      </c>
      <c r="S11" s="571">
        <v>0</v>
      </c>
      <c r="T11" s="572">
        <v>0</v>
      </c>
      <c r="U11" s="572">
        <v>28</v>
      </c>
      <c r="V11" s="573">
        <f t="shared" si="3"/>
        <v>28</v>
      </c>
      <c r="W11" s="571">
        <v>2</v>
      </c>
      <c r="X11" s="572">
        <v>9</v>
      </c>
      <c r="Y11" s="572">
        <v>84</v>
      </c>
      <c r="Z11" s="573">
        <f t="shared" si="4"/>
        <v>95</v>
      </c>
      <c r="AA11" s="577">
        <v>22396</v>
      </c>
      <c r="AB11" s="578">
        <v>3111</v>
      </c>
      <c r="AC11" s="571">
        <v>901888</v>
      </c>
      <c r="AD11" s="572">
        <v>390237</v>
      </c>
      <c r="AE11" s="572">
        <f t="shared" si="5"/>
        <v>1292125</v>
      </c>
      <c r="AF11" s="572">
        <v>7100</v>
      </c>
      <c r="AG11" s="572">
        <v>70487</v>
      </c>
      <c r="AH11" s="572">
        <v>236</v>
      </c>
      <c r="AI11" s="572">
        <v>0</v>
      </c>
      <c r="AJ11" s="572">
        <v>13299</v>
      </c>
      <c r="AK11" s="575">
        <v>0</v>
      </c>
      <c r="AL11" s="573">
        <f t="shared" si="6"/>
        <v>1383247</v>
      </c>
    </row>
    <row r="12" spans="1:38" s="26" customFormat="1" ht="33.75" customHeight="1">
      <c r="A12" s="748" t="s">
        <v>195</v>
      </c>
      <c r="B12" s="749"/>
      <c r="C12" s="571">
        <v>416</v>
      </c>
      <c r="D12" s="572">
        <v>67</v>
      </c>
      <c r="E12" s="572">
        <v>106</v>
      </c>
      <c r="F12" s="572">
        <v>2</v>
      </c>
      <c r="G12" s="572">
        <v>0</v>
      </c>
      <c r="H12" s="572">
        <v>184</v>
      </c>
      <c r="I12" s="573">
        <f t="shared" si="0"/>
        <v>775</v>
      </c>
      <c r="J12" s="574">
        <v>166</v>
      </c>
      <c r="K12" s="572">
        <v>48</v>
      </c>
      <c r="L12" s="572">
        <v>374</v>
      </c>
      <c r="M12" s="575">
        <f t="shared" si="1"/>
        <v>588</v>
      </c>
      <c r="N12" s="571">
        <v>95</v>
      </c>
      <c r="O12" s="572">
        <v>24</v>
      </c>
      <c r="P12" s="572">
        <v>258</v>
      </c>
      <c r="Q12" s="573">
        <f t="shared" si="2"/>
        <v>377</v>
      </c>
      <c r="R12" s="576">
        <v>1068</v>
      </c>
      <c r="S12" s="571">
        <v>0</v>
      </c>
      <c r="T12" s="572">
        <v>0</v>
      </c>
      <c r="U12" s="572">
        <v>19</v>
      </c>
      <c r="V12" s="573">
        <f t="shared" si="3"/>
        <v>19</v>
      </c>
      <c r="W12" s="571">
        <v>3</v>
      </c>
      <c r="X12" s="572">
        <v>1</v>
      </c>
      <c r="Y12" s="572">
        <v>101</v>
      </c>
      <c r="Z12" s="573">
        <f t="shared" si="4"/>
        <v>105</v>
      </c>
      <c r="AA12" s="577">
        <v>21235</v>
      </c>
      <c r="AB12" s="578">
        <v>994</v>
      </c>
      <c r="AC12" s="571">
        <v>990172</v>
      </c>
      <c r="AD12" s="572">
        <v>453130</v>
      </c>
      <c r="AE12" s="572">
        <f t="shared" si="5"/>
        <v>1443302</v>
      </c>
      <c r="AF12" s="572">
        <v>648</v>
      </c>
      <c r="AG12" s="572">
        <v>45178</v>
      </c>
      <c r="AH12" s="572">
        <v>1359</v>
      </c>
      <c r="AI12" s="572">
        <v>0</v>
      </c>
      <c r="AJ12" s="572">
        <v>15444</v>
      </c>
      <c r="AK12" s="575">
        <v>0</v>
      </c>
      <c r="AL12" s="573">
        <f t="shared" si="6"/>
        <v>1505931</v>
      </c>
    </row>
    <row r="13" spans="1:38" s="26" customFormat="1" ht="33.75" customHeight="1">
      <c r="A13" s="748" t="s">
        <v>196</v>
      </c>
      <c r="B13" s="749"/>
      <c r="C13" s="571">
        <v>391</v>
      </c>
      <c r="D13" s="572">
        <v>55</v>
      </c>
      <c r="E13" s="572">
        <v>68</v>
      </c>
      <c r="F13" s="572">
        <v>2</v>
      </c>
      <c r="G13" s="572">
        <v>1</v>
      </c>
      <c r="H13" s="572">
        <v>227</v>
      </c>
      <c r="I13" s="573">
        <f t="shared" si="0"/>
        <v>744</v>
      </c>
      <c r="J13" s="574">
        <v>151</v>
      </c>
      <c r="K13" s="572">
        <v>35</v>
      </c>
      <c r="L13" s="572">
        <v>344</v>
      </c>
      <c r="M13" s="575">
        <f t="shared" si="1"/>
        <v>530</v>
      </c>
      <c r="N13" s="571">
        <v>97</v>
      </c>
      <c r="O13" s="572">
        <v>21</v>
      </c>
      <c r="P13" s="572">
        <v>224</v>
      </c>
      <c r="Q13" s="573">
        <f t="shared" si="2"/>
        <v>342</v>
      </c>
      <c r="R13" s="576">
        <v>891</v>
      </c>
      <c r="S13" s="571">
        <v>0</v>
      </c>
      <c r="T13" s="572">
        <v>0</v>
      </c>
      <c r="U13" s="572">
        <v>21</v>
      </c>
      <c r="V13" s="573">
        <f t="shared" si="3"/>
        <v>21</v>
      </c>
      <c r="W13" s="571">
        <v>4</v>
      </c>
      <c r="X13" s="572">
        <v>2</v>
      </c>
      <c r="Y13" s="572">
        <v>93</v>
      </c>
      <c r="Z13" s="573">
        <f t="shared" si="4"/>
        <v>99</v>
      </c>
      <c r="AA13" s="577">
        <v>17761</v>
      </c>
      <c r="AB13" s="578">
        <v>2025</v>
      </c>
      <c r="AC13" s="571">
        <v>971951</v>
      </c>
      <c r="AD13" s="572">
        <v>246207</v>
      </c>
      <c r="AE13" s="572">
        <f t="shared" si="5"/>
        <v>1218158</v>
      </c>
      <c r="AF13" s="572">
        <v>1910</v>
      </c>
      <c r="AG13" s="572">
        <v>57299</v>
      </c>
      <c r="AH13" s="572">
        <v>1035</v>
      </c>
      <c r="AI13" s="572">
        <v>10200</v>
      </c>
      <c r="AJ13" s="572">
        <v>18737</v>
      </c>
      <c r="AK13" s="575">
        <v>0</v>
      </c>
      <c r="AL13" s="573">
        <f t="shared" si="6"/>
        <v>1307339</v>
      </c>
    </row>
    <row r="14" spans="1:38" s="26" customFormat="1" ht="33.75" customHeight="1">
      <c r="A14" s="750" t="s">
        <v>198</v>
      </c>
      <c r="B14" s="751"/>
      <c r="C14" s="571">
        <v>406</v>
      </c>
      <c r="D14" s="572">
        <v>106</v>
      </c>
      <c r="E14" s="572">
        <v>90</v>
      </c>
      <c r="F14" s="572">
        <v>4</v>
      </c>
      <c r="G14" s="572">
        <v>0</v>
      </c>
      <c r="H14" s="572">
        <v>311</v>
      </c>
      <c r="I14" s="573">
        <f t="shared" si="0"/>
        <v>917</v>
      </c>
      <c r="J14" s="574">
        <v>194</v>
      </c>
      <c r="K14" s="572">
        <v>43</v>
      </c>
      <c r="L14" s="572">
        <v>353</v>
      </c>
      <c r="M14" s="575">
        <f t="shared" si="1"/>
        <v>590</v>
      </c>
      <c r="N14" s="571">
        <v>102</v>
      </c>
      <c r="O14" s="572">
        <v>21</v>
      </c>
      <c r="P14" s="572">
        <v>233</v>
      </c>
      <c r="Q14" s="573">
        <f t="shared" si="2"/>
        <v>356</v>
      </c>
      <c r="R14" s="576">
        <v>997</v>
      </c>
      <c r="S14" s="571">
        <v>0</v>
      </c>
      <c r="T14" s="572">
        <v>0</v>
      </c>
      <c r="U14" s="572">
        <v>49</v>
      </c>
      <c r="V14" s="573">
        <f t="shared" si="3"/>
        <v>49</v>
      </c>
      <c r="W14" s="571">
        <v>2</v>
      </c>
      <c r="X14" s="572">
        <v>3</v>
      </c>
      <c r="Y14" s="572">
        <v>104</v>
      </c>
      <c r="Z14" s="573">
        <f t="shared" si="4"/>
        <v>109</v>
      </c>
      <c r="AA14" s="577">
        <v>25427</v>
      </c>
      <c r="AB14" s="578">
        <v>6591</v>
      </c>
      <c r="AC14" s="571">
        <v>1679614</v>
      </c>
      <c r="AD14" s="572">
        <v>398427</v>
      </c>
      <c r="AE14" s="572">
        <f t="shared" si="5"/>
        <v>2078041</v>
      </c>
      <c r="AF14" s="572">
        <v>10715</v>
      </c>
      <c r="AG14" s="572">
        <v>68863</v>
      </c>
      <c r="AH14" s="572">
        <v>5104</v>
      </c>
      <c r="AI14" s="572">
        <v>0</v>
      </c>
      <c r="AJ14" s="572">
        <v>20906</v>
      </c>
      <c r="AK14" s="575">
        <v>0</v>
      </c>
      <c r="AL14" s="573">
        <f t="shared" si="6"/>
        <v>2183629</v>
      </c>
    </row>
    <row r="15" spans="1:38" s="26" customFormat="1" ht="33.75" customHeight="1" thickBot="1">
      <c r="A15" s="755" t="s">
        <v>477</v>
      </c>
      <c r="B15" s="756"/>
      <c r="C15" s="579">
        <v>365</v>
      </c>
      <c r="D15" s="580">
        <v>34</v>
      </c>
      <c r="E15" s="580">
        <v>82</v>
      </c>
      <c r="F15" s="580">
        <v>7</v>
      </c>
      <c r="G15" s="580">
        <v>1</v>
      </c>
      <c r="H15" s="580">
        <v>165</v>
      </c>
      <c r="I15" s="573">
        <f t="shared" si="0"/>
        <v>654</v>
      </c>
      <c r="J15" s="581">
        <v>40</v>
      </c>
      <c r="K15" s="580">
        <v>14</v>
      </c>
      <c r="L15" s="580">
        <v>124</v>
      </c>
      <c r="M15" s="575">
        <f t="shared" si="1"/>
        <v>178</v>
      </c>
      <c r="N15" s="579">
        <v>115</v>
      </c>
      <c r="O15" s="580">
        <v>26</v>
      </c>
      <c r="P15" s="580">
        <v>238</v>
      </c>
      <c r="Q15" s="573">
        <f t="shared" si="2"/>
        <v>379</v>
      </c>
      <c r="R15" s="582">
        <v>956</v>
      </c>
      <c r="S15" s="579">
        <v>0</v>
      </c>
      <c r="T15" s="580">
        <v>0</v>
      </c>
      <c r="U15" s="580">
        <v>31</v>
      </c>
      <c r="V15" s="573">
        <f t="shared" si="3"/>
        <v>31</v>
      </c>
      <c r="W15" s="579">
        <v>0</v>
      </c>
      <c r="X15" s="580">
        <v>1</v>
      </c>
      <c r="Y15" s="580">
        <v>101</v>
      </c>
      <c r="Z15" s="573">
        <f t="shared" si="4"/>
        <v>102</v>
      </c>
      <c r="AA15" s="583">
        <v>22468</v>
      </c>
      <c r="AB15" s="584">
        <v>1754</v>
      </c>
      <c r="AC15" s="579">
        <v>971498</v>
      </c>
      <c r="AD15" s="580">
        <v>611917</v>
      </c>
      <c r="AE15" s="572">
        <f t="shared" si="5"/>
        <v>1583415</v>
      </c>
      <c r="AF15" s="580">
        <v>299</v>
      </c>
      <c r="AG15" s="580">
        <v>160749</v>
      </c>
      <c r="AH15" s="580">
        <v>163908</v>
      </c>
      <c r="AI15" s="580">
        <v>500000</v>
      </c>
      <c r="AJ15" s="580">
        <v>42633</v>
      </c>
      <c r="AK15" s="373">
        <v>191</v>
      </c>
      <c r="AL15" s="573">
        <f t="shared" si="6"/>
        <v>2451195</v>
      </c>
    </row>
    <row r="16" spans="1:43" s="26" customFormat="1" ht="33.75" customHeight="1" thickBot="1" thickTop="1">
      <c r="A16" s="757" t="s">
        <v>197</v>
      </c>
      <c r="B16" s="758"/>
      <c r="C16" s="585">
        <f>SUM(C6:C15)/10</f>
        <v>407.8</v>
      </c>
      <c r="D16" s="586">
        <f aca="true" t="shared" si="7" ref="D16:AL16">SUM(D6:D15)/10</f>
        <v>80.9</v>
      </c>
      <c r="E16" s="586">
        <f t="shared" si="7"/>
        <v>80.5</v>
      </c>
      <c r="F16" s="587">
        <f t="shared" si="7"/>
        <v>3.4</v>
      </c>
      <c r="G16" s="587">
        <f t="shared" si="7"/>
        <v>0.2</v>
      </c>
      <c r="H16" s="586">
        <f t="shared" si="7"/>
        <v>218.1</v>
      </c>
      <c r="I16" s="588">
        <f t="shared" si="7"/>
        <v>790.9</v>
      </c>
      <c r="J16" s="589">
        <f t="shared" si="7"/>
        <v>164.4</v>
      </c>
      <c r="K16" s="586">
        <f t="shared" si="7"/>
        <v>43</v>
      </c>
      <c r="L16" s="586">
        <f t="shared" si="7"/>
        <v>337.4</v>
      </c>
      <c r="M16" s="590">
        <f t="shared" si="7"/>
        <v>544.8</v>
      </c>
      <c r="N16" s="585">
        <f t="shared" si="7"/>
        <v>110.8</v>
      </c>
      <c r="O16" s="586">
        <f t="shared" si="7"/>
        <v>28.5</v>
      </c>
      <c r="P16" s="586">
        <f t="shared" si="7"/>
        <v>238</v>
      </c>
      <c r="Q16" s="588">
        <f t="shared" si="7"/>
        <v>377.3</v>
      </c>
      <c r="R16" s="591">
        <f t="shared" si="7"/>
        <v>1017.7</v>
      </c>
      <c r="S16" s="585">
        <f t="shared" si="7"/>
        <v>0</v>
      </c>
      <c r="T16" s="586">
        <f t="shared" si="7"/>
        <v>0</v>
      </c>
      <c r="U16" s="586">
        <f t="shared" si="7"/>
        <v>28.3</v>
      </c>
      <c r="V16" s="588">
        <f t="shared" si="7"/>
        <v>28.3</v>
      </c>
      <c r="W16" s="585">
        <f t="shared" si="7"/>
        <v>3.1</v>
      </c>
      <c r="X16" s="586">
        <f t="shared" si="7"/>
        <v>3.5</v>
      </c>
      <c r="Y16" s="586">
        <f t="shared" si="7"/>
        <v>90</v>
      </c>
      <c r="Z16" s="588">
        <f t="shared" si="7"/>
        <v>96.6</v>
      </c>
      <c r="AA16" s="592">
        <f t="shared" si="7"/>
        <v>23244.4</v>
      </c>
      <c r="AB16" s="593">
        <f t="shared" si="7"/>
        <v>2536</v>
      </c>
      <c r="AC16" s="594">
        <f t="shared" si="7"/>
        <v>1028124.2</v>
      </c>
      <c r="AD16" s="595">
        <f t="shared" si="7"/>
        <v>448315.4</v>
      </c>
      <c r="AE16" s="595">
        <f t="shared" si="7"/>
        <v>1476439.6</v>
      </c>
      <c r="AF16" s="595">
        <f t="shared" si="7"/>
        <v>7236.1</v>
      </c>
      <c r="AG16" s="595">
        <f t="shared" si="7"/>
        <v>62793.1</v>
      </c>
      <c r="AH16" s="595">
        <f t="shared" si="7"/>
        <v>18519.6</v>
      </c>
      <c r="AI16" s="595">
        <f t="shared" si="7"/>
        <v>51020</v>
      </c>
      <c r="AJ16" s="595">
        <f t="shared" si="7"/>
        <v>25202.9</v>
      </c>
      <c r="AK16" s="595" t="s">
        <v>571</v>
      </c>
      <c r="AL16" s="596">
        <f t="shared" si="7"/>
        <v>1641230.4</v>
      </c>
      <c r="AO16" s="754" t="s">
        <v>395</v>
      </c>
      <c r="AP16" s="754"/>
      <c r="AQ16" s="754"/>
    </row>
    <row r="17" spans="1:43" s="26" customFormat="1" ht="33.75" customHeight="1">
      <c r="A17" s="752" t="s">
        <v>478</v>
      </c>
      <c r="B17" s="753"/>
      <c r="C17" s="597">
        <f>(SUM(C18:C29))</f>
        <v>382</v>
      </c>
      <c r="D17" s="598">
        <f aca="true" t="shared" si="8" ref="D17:AL17">(SUM(D18:D29))</f>
        <v>62</v>
      </c>
      <c r="E17" s="598">
        <f t="shared" si="8"/>
        <v>73</v>
      </c>
      <c r="F17" s="598">
        <f t="shared" si="8"/>
        <v>8</v>
      </c>
      <c r="G17" s="598">
        <f t="shared" si="8"/>
        <v>0</v>
      </c>
      <c r="H17" s="598">
        <f t="shared" si="8"/>
        <v>172</v>
      </c>
      <c r="I17" s="599">
        <f t="shared" si="8"/>
        <v>697</v>
      </c>
      <c r="J17" s="600">
        <f t="shared" si="8"/>
        <v>173</v>
      </c>
      <c r="K17" s="598">
        <f t="shared" si="8"/>
        <v>59</v>
      </c>
      <c r="L17" s="598">
        <f t="shared" si="8"/>
        <v>351</v>
      </c>
      <c r="M17" s="601">
        <f t="shared" si="8"/>
        <v>583</v>
      </c>
      <c r="N17" s="597">
        <f t="shared" si="8"/>
        <v>112</v>
      </c>
      <c r="O17" s="598">
        <f t="shared" si="8"/>
        <v>30</v>
      </c>
      <c r="P17" s="598">
        <f t="shared" si="8"/>
        <v>209</v>
      </c>
      <c r="Q17" s="599">
        <f t="shared" si="8"/>
        <v>351</v>
      </c>
      <c r="R17" s="602">
        <f t="shared" si="8"/>
        <v>858</v>
      </c>
      <c r="S17" s="597">
        <f t="shared" si="8"/>
        <v>0</v>
      </c>
      <c r="T17" s="598">
        <f t="shared" si="8"/>
        <v>0</v>
      </c>
      <c r="U17" s="598">
        <f t="shared" si="8"/>
        <v>31</v>
      </c>
      <c r="V17" s="599">
        <f t="shared" si="8"/>
        <v>31</v>
      </c>
      <c r="W17" s="597">
        <f t="shared" si="8"/>
        <v>4</v>
      </c>
      <c r="X17" s="598">
        <f t="shared" si="8"/>
        <v>2</v>
      </c>
      <c r="Y17" s="598">
        <f t="shared" si="8"/>
        <v>83</v>
      </c>
      <c r="Z17" s="599">
        <f t="shared" si="8"/>
        <v>89</v>
      </c>
      <c r="AA17" s="603">
        <f t="shared" si="8"/>
        <v>25062</v>
      </c>
      <c r="AB17" s="604">
        <f t="shared" si="8"/>
        <v>536</v>
      </c>
      <c r="AC17" s="605">
        <f t="shared" si="8"/>
        <v>911922</v>
      </c>
      <c r="AD17" s="606">
        <f t="shared" si="8"/>
        <v>385575</v>
      </c>
      <c r="AE17" s="606">
        <f t="shared" si="8"/>
        <v>1297497</v>
      </c>
      <c r="AF17" s="606">
        <f t="shared" si="8"/>
        <v>2417</v>
      </c>
      <c r="AG17" s="606">
        <f t="shared" si="8"/>
        <v>55986</v>
      </c>
      <c r="AH17" s="606">
        <f t="shared" si="8"/>
        <v>8967</v>
      </c>
      <c r="AI17" s="606">
        <f t="shared" si="8"/>
        <v>0</v>
      </c>
      <c r="AJ17" s="606">
        <f t="shared" si="8"/>
        <v>26989</v>
      </c>
      <c r="AK17" s="606">
        <f t="shared" si="8"/>
        <v>49377</v>
      </c>
      <c r="AL17" s="607">
        <f t="shared" si="8"/>
        <v>1441233</v>
      </c>
      <c r="AP17" s="26" t="s">
        <v>348</v>
      </c>
      <c r="AQ17" s="26" t="s">
        <v>24</v>
      </c>
    </row>
    <row r="18" spans="1:43" s="26" customFormat="1" ht="33.75" customHeight="1">
      <c r="A18" s="745" t="s">
        <v>482</v>
      </c>
      <c r="B18" s="27" t="s">
        <v>199</v>
      </c>
      <c r="C18" s="608">
        <v>43</v>
      </c>
      <c r="D18" s="609">
        <v>8</v>
      </c>
      <c r="E18" s="609">
        <v>7</v>
      </c>
      <c r="F18" s="609">
        <v>1</v>
      </c>
      <c r="G18" s="609">
        <v>0</v>
      </c>
      <c r="H18" s="609">
        <v>15</v>
      </c>
      <c r="I18" s="573">
        <f aca="true" t="shared" si="9" ref="I18:I29">SUM(C18:H18)</f>
        <v>74</v>
      </c>
      <c r="J18" s="610">
        <v>29</v>
      </c>
      <c r="K18" s="609">
        <v>11</v>
      </c>
      <c r="L18" s="609">
        <v>45</v>
      </c>
      <c r="M18" s="575">
        <f aca="true" t="shared" si="10" ref="M18:M29">SUM(J18:L18)</f>
        <v>85</v>
      </c>
      <c r="N18" s="608">
        <v>28</v>
      </c>
      <c r="O18" s="609">
        <v>6</v>
      </c>
      <c r="P18" s="609">
        <v>36</v>
      </c>
      <c r="Q18" s="573">
        <f aca="true" t="shared" si="11" ref="Q18:Q29">SUM(N18:P18)</f>
        <v>70</v>
      </c>
      <c r="R18" s="611">
        <v>160</v>
      </c>
      <c r="S18" s="608">
        <v>0</v>
      </c>
      <c r="T18" s="609">
        <v>0</v>
      </c>
      <c r="U18" s="609">
        <v>5</v>
      </c>
      <c r="V18" s="573">
        <f aca="true" t="shared" si="12" ref="V18:V29">SUM(S18:U18)</f>
        <v>5</v>
      </c>
      <c r="W18" s="608">
        <v>0</v>
      </c>
      <c r="X18" s="609">
        <v>0</v>
      </c>
      <c r="Y18" s="609">
        <v>16</v>
      </c>
      <c r="Z18" s="573">
        <f aca="true" t="shared" si="13" ref="Z18:Z29">SUM(W18:Y18)</f>
        <v>16</v>
      </c>
      <c r="AA18" s="610">
        <v>3676</v>
      </c>
      <c r="AB18" s="612">
        <v>27</v>
      </c>
      <c r="AC18" s="608">
        <v>152932</v>
      </c>
      <c r="AD18" s="609">
        <v>49769</v>
      </c>
      <c r="AE18" s="613">
        <f aca="true" t="shared" si="14" ref="AE18:AE29">SUM(AC18:AD18)</f>
        <v>202701</v>
      </c>
      <c r="AF18" s="609">
        <v>49</v>
      </c>
      <c r="AG18" s="609">
        <v>804</v>
      </c>
      <c r="AH18" s="609">
        <v>180</v>
      </c>
      <c r="AI18" s="609">
        <v>0</v>
      </c>
      <c r="AJ18" s="609">
        <v>316</v>
      </c>
      <c r="AK18" s="612">
        <v>38306</v>
      </c>
      <c r="AL18" s="614">
        <f>SUM(AE18:AK18)</f>
        <v>242356</v>
      </c>
      <c r="AO18" s="26" t="s">
        <v>199</v>
      </c>
      <c r="AP18" s="26">
        <v>3</v>
      </c>
      <c r="AQ18" s="26">
        <v>7</v>
      </c>
    </row>
    <row r="19" spans="1:43" s="26" customFormat="1" ht="33.75" customHeight="1">
      <c r="A19" s="746"/>
      <c r="B19" s="27" t="s">
        <v>200</v>
      </c>
      <c r="C19" s="608">
        <v>39</v>
      </c>
      <c r="D19" s="609">
        <v>17</v>
      </c>
      <c r="E19" s="609">
        <v>6</v>
      </c>
      <c r="F19" s="609">
        <v>1</v>
      </c>
      <c r="G19" s="609">
        <v>0</v>
      </c>
      <c r="H19" s="609">
        <v>20</v>
      </c>
      <c r="I19" s="573">
        <f t="shared" si="9"/>
        <v>83</v>
      </c>
      <c r="J19" s="610">
        <v>18</v>
      </c>
      <c r="K19" s="609">
        <v>4</v>
      </c>
      <c r="L19" s="609">
        <v>26</v>
      </c>
      <c r="M19" s="575">
        <f t="shared" si="10"/>
        <v>48</v>
      </c>
      <c r="N19" s="608">
        <v>10</v>
      </c>
      <c r="O19" s="609">
        <v>2</v>
      </c>
      <c r="P19" s="609">
        <v>14</v>
      </c>
      <c r="Q19" s="573">
        <f t="shared" si="11"/>
        <v>26</v>
      </c>
      <c r="R19" s="611">
        <v>71</v>
      </c>
      <c r="S19" s="608">
        <v>0</v>
      </c>
      <c r="T19" s="609">
        <v>0</v>
      </c>
      <c r="U19" s="609">
        <v>3</v>
      </c>
      <c r="V19" s="573">
        <f t="shared" si="12"/>
        <v>3</v>
      </c>
      <c r="W19" s="608">
        <v>1</v>
      </c>
      <c r="X19" s="609">
        <v>0</v>
      </c>
      <c r="Y19" s="609">
        <v>7</v>
      </c>
      <c r="Z19" s="573">
        <f t="shared" si="13"/>
        <v>8</v>
      </c>
      <c r="AA19" s="610">
        <v>1867</v>
      </c>
      <c r="AB19" s="612">
        <v>152</v>
      </c>
      <c r="AC19" s="608">
        <v>73144</v>
      </c>
      <c r="AD19" s="609">
        <v>22769</v>
      </c>
      <c r="AE19" s="613">
        <f t="shared" si="14"/>
        <v>95913</v>
      </c>
      <c r="AF19" s="609">
        <v>139</v>
      </c>
      <c r="AG19" s="609">
        <v>14692</v>
      </c>
      <c r="AH19" s="609">
        <v>151</v>
      </c>
      <c r="AI19" s="609">
        <v>0</v>
      </c>
      <c r="AJ19" s="609">
        <v>308</v>
      </c>
      <c r="AK19" s="612">
        <v>0</v>
      </c>
      <c r="AL19" s="614">
        <f aca="true" t="shared" si="15" ref="AL19:AL29">SUM(AE19:AK19)</f>
        <v>111203</v>
      </c>
      <c r="AO19" s="26" t="s">
        <v>349</v>
      </c>
      <c r="AP19" s="26">
        <v>5</v>
      </c>
      <c r="AQ19" s="26">
        <v>16</v>
      </c>
    </row>
    <row r="20" spans="1:43" s="26" customFormat="1" ht="33.75" customHeight="1">
      <c r="A20" s="746"/>
      <c r="B20" s="27" t="s">
        <v>201</v>
      </c>
      <c r="C20" s="608">
        <v>40</v>
      </c>
      <c r="D20" s="609">
        <v>10</v>
      </c>
      <c r="E20" s="609">
        <v>8</v>
      </c>
      <c r="F20" s="609">
        <v>2</v>
      </c>
      <c r="G20" s="609">
        <v>0</v>
      </c>
      <c r="H20" s="609">
        <v>22</v>
      </c>
      <c r="I20" s="573">
        <f t="shared" si="9"/>
        <v>82</v>
      </c>
      <c r="J20" s="610">
        <v>18</v>
      </c>
      <c r="K20" s="609">
        <v>9</v>
      </c>
      <c r="L20" s="609">
        <v>38</v>
      </c>
      <c r="M20" s="575">
        <f t="shared" si="10"/>
        <v>65</v>
      </c>
      <c r="N20" s="608">
        <v>10</v>
      </c>
      <c r="O20" s="609">
        <v>2</v>
      </c>
      <c r="P20" s="609">
        <v>27</v>
      </c>
      <c r="Q20" s="573">
        <f t="shared" si="11"/>
        <v>39</v>
      </c>
      <c r="R20" s="611">
        <v>97</v>
      </c>
      <c r="S20" s="608">
        <v>0</v>
      </c>
      <c r="T20" s="609">
        <v>0</v>
      </c>
      <c r="U20" s="609">
        <v>4</v>
      </c>
      <c r="V20" s="573">
        <f t="shared" si="12"/>
        <v>4</v>
      </c>
      <c r="W20" s="608">
        <v>1</v>
      </c>
      <c r="X20" s="609">
        <v>0</v>
      </c>
      <c r="Y20" s="609">
        <v>6</v>
      </c>
      <c r="Z20" s="573">
        <f t="shared" si="13"/>
        <v>7</v>
      </c>
      <c r="AA20" s="610">
        <v>2010</v>
      </c>
      <c r="AB20" s="612">
        <v>135</v>
      </c>
      <c r="AC20" s="608">
        <v>71449</v>
      </c>
      <c r="AD20" s="609">
        <v>21352</v>
      </c>
      <c r="AE20" s="613">
        <f t="shared" si="14"/>
        <v>92801</v>
      </c>
      <c r="AF20" s="609">
        <v>109</v>
      </c>
      <c r="AG20" s="609">
        <v>3010</v>
      </c>
      <c r="AH20" s="609">
        <v>1809</v>
      </c>
      <c r="AI20" s="609">
        <v>0</v>
      </c>
      <c r="AJ20" s="609">
        <v>902</v>
      </c>
      <c r="AK20" s="612">
        <v>0</v>
      </c>
      <c r="AL20" s="614">
        <f t="shared" si="15"/>
        <v>98631</v>
      </c>
      <c r="AO20" s="26" t="s">
        <v>350</v>
      </c>
      <c r="AP20" s="26">
        <v>8</v>
      </c>
      <c r="AQ20" s="26">
        <v>15</v>
      </c>
    </row>
    <row r="21" spans="1:43" s="26" customFormat="1" ht="33.75" customHeight="1">
      <c r="A21" s="746"/>
      <c r="B21" s="27" t="s">
        <v>202</v>
      </c>
      <c r="C21" s="608">
        <v>32</v>
      </c>
      <c r="D21" s="609">
        <v>10</v>
      </c>
      <c r="E21" s="609">
        <v>4</v>
      </c>
      <c r="F21" s="609">
        <v>0</v>
      </c>
      <c r="G21" s="609">
        <v>0</v>
      </c>
      <c r="H21" s="609">
        <v>19</v>
      </c>
      <c r="I21" s="573">
        <f t="shared" si="9"/>
        <v>65</v>
      </c>
      <c r="J21" s="610">
        <v>18</v>
      </c>
      <c r="K21" s="609">
        <v>3</v>
      </c>
      <c r="L21" s="609">
        <v>30</v>
      </c>
      <c r="M21" s="575">
        <f t="shared" si="10"/>
        <v>51</v>
      </c>
      <c r="N21" s="608">
        <v>12</v>
      </c>
      <c r="O21" s="609">
        <v>1</v>
      </c>
      <c r="P21" s="609">
        <v>16</v>
      </c>
      <c r="Q21" s="573">
        <f t="shared" si="11"/>
        <v>29</v>
      </c>
      <c r="R21" s="611">
        <v>79</v>
      </c>
      <c r="S21" s="608">
        <v>0</v>
      </c>
      <c r="T21" s="609">
        <v>0</v>
      </c>
      <c r="U21" s="609">
        <v>4</v>
      </c>
      <c r="V21" s="573">
        <f t="shared" si="12"/>
        <v>4</v>
      </c>
      <c r="W21" s="608">
        <v>0</v>
      </c>
      <c r="X21" s="609">
        <v>0</v>
      </c>
      <c r="Y21" s="609">
        <v>9</v>
      </c>
      <c r="Z21" s="573">
        <f t="shared" si="13"/>
        <v>9</v>
      </c>
      <c r="AA21" s="610">
        <v>4480</v>
      </c>
      <c r="AB21" s="612">
        <v>93</v>
      </c>
      <c r="AC21" s="608">
        <v>168599</v>
      </c>
      <c r="AD21" s="609">
        <v>84256</v>
      </c>
      <c r="AE21" s="613">
        <f t="shared" si="14"/>
        <v>252855</v>
      </c>
      <c r="AF21" s="609">
        <v>0</v>
      </c>
      <c r="AG21" s="609">
        <v>10103</v>
      </c>
      <c r="AH21" s="609">
        <v>0</v>
      </c>
      <c r="AI21" s="609">
        <v>0</v>
      </c>
      <c r="AJ21" s="609">
        <v>8609</v>
      </c>
      <c r="AK21" s="612">
        <v>30</v>
      </c>
      <c r="AL21" s="614">
        <f t="shared" si="15"/>
        <v>271597</v>
      </c>
      <c r="AO21" s="26" t="s">
        <v>202</v>
      </c>
      <c r="AP21" s="26">
        <v>4</v>
      </c>
      <c r="AQ21" s="26">
        <v>8</v>
      </c>
    </row>
    <row r="22" spans="1:43" s="26" customFormat="1" ht="33.75" customHeight="1">
      <c r="A22" s="746"/>
      <c r="B22" s="27" t="s">
        <v>203</v>
      </c>
      <c r="C22" s="608">
        <v>29</v>
      </c>
      <c r="D22" s="609">
        <v>4</v>
      </c>
      <c r="E22" s="609">
        <v>7</v>
      </c>
      <c r="F22" s="609">
        <v>0</v>
      </c>
      <c r="G22" s="609">
        <v>0</v>
      </c>
      <c r="H22" s="609">
        <v>4</v>
      </c>
      <c r="I22" s="573">
        <f t="shared" si="9"/>
        <v>44</v>
      </c>
      <c r="J22" s="610">
        <v>10</v>
      </c>
      <c r="K22" s="609">
        <v>3</v>
      </c>
      <c r="L22" s="609">
        <v>25</v>
      </c>
      <c r="M22" s="575">
        <f t="shared" si="10"/>
        <v>38</v>
      </c>
      <c r="N22" s="608">
        <v>7</v>
      </c>
      <c r="O22" s="609">
        <v>2</v>
      </c>
      <c r="P22" s="609">
        <v>11</v>
      </c>
      <c r="Q22" s="573">
        <f t="shared" si="11"/>
        <v>20</v>
      </c>
      <c r="R22" s="611">
        <v>40</v>
      </c>
      <c r="S22" s="608">
        <v>0</v>
      </c>
      <c r="T22" s="609">
        <v>0</v>
      </c>
      <c r="U22" s="609">
        <v>1</v>
      </c>
      <c r="V22" s="573">
        <f t="shared" si="12"/>
        <v>1</v>
      </c>
      <c r="W22" s="608">
        <v>0</v>
      </c>
      <c r="X22" s="609">
        <v>0</v>
      </c>
      <c r="Y22" s="609">
        <v>6</v>
      </c>
      <c r="Z22" s="573">
        <f t="shared" si="13"/>
        <v>6</v>
      </c>
      <c r="AA22" s="610">
        <v>1348</v>
      </c>
      <c r="AB22" s="612">
        <v>48</v>
      </c>
      <c r="AC22" s="608">
        <v>46190</v>
      </c>
      <c r="AD22" s="609">
        <v>16648</v>
      </c>
      <c r="AE22" s="613">
        <f t="shared" si="14"/>
        <v>62838</v>
      </c>
      <c r="AF22" s="609">
        <v>0</v>
      </c>
      <c r="AG22" s="609">
        <v>1949</v>
      </c>
      <c r="AH22" s="609">
        <v>0</v>
      </c>
      <c r="AI22" s="609">
        <v>0</v>
      </c>
      <c r="AJ22" s="609">
        <v>96</v>
      </c>
      <c r="AK22" s="612">
        <v>0</v>
      </c>
      <c r="AL22" s="614">
        <f t="shared" si="15"/>
        <v>64883</v>
      </c>
      <c r="AO22" s="26" t="s">
        <v>203</v>
      </c>
      <c r="AP22" s="26">
        <v>4</v>
      </c>
      <c r="AQ22" s="26">
        <v>6</v>
      </c>
    </row>
    <row r="23" spans="1:43" s="26" customFormat="1" ht="33.75" customHeight="1">
      <c r="A23" s="746"/>
      <c r="B23" s="27" t="s">
        <v>204</v>
      </c>
      <c r="C23" s="608">
        <v>30</v>
      </c>
      <c r="D23" s="609">
        <v>1</v>
      </c>
      <c r="E23" s="609">
        <v>8</v>
      </c>
      <c r="F23" s="609">
        <v>0</v>
      </c>
      <c r="G23" s="609">
        <v>0</v>
      </c>
      <c r="H23" s="609">
        <v>18</v>
      </c>
      <c r="I23" s="573">
        <f t="shared" si="9"/>
        <v>57</v>
      </c>
      <c r="J23" s="610">
        <v>9</v>
      </c>
      <c r="K23" s="609">
        <v>4</v>
      </c>
      <c r="L23" s="609">
        <v>25</v>
      </c>
      <c r="M23" s="575">
        <f t="shared" si="10"/>
        <v>38</v>
      </c>
      <c r="N23" s="608">
        <v>3</v>
      </c>
      <c r="O23" s="609">
        <v>4</v>
      </c>
      <c r="P23" s="609">
        <v>16</v>
      </c>
      <c r="Q23" s="573">
        <f t="shared" si="11"/>
        <v>23</v>
      </c>
      <c r="R23" s="611">
        <v>52</v>
      </c>
      <c r="S23" s="608">
        <v>0</v>
      </c>
      <c r="T23" s="609">
        <v>0</v>
      </c>
      <c r="U23" s="609">
        <v>2</v>
      </c>
      <c r="V23" s="573">
        <f t="shared" si="12"/>
        <v>2</v>
      </c>
      <c r="W23" s="608">
        <v>0</v>
      </c>
      <c r="X23" s="609">
        <v>0</v>
      </c>
      <c r="Y23" s="609">
        <v>7</v>
      </c>
      <c r="Z23" s="573">
        <f t="shared" si="13"/>
        <v>7</v>
      </c>
      <c r="AA23" s="610">
        <v>1021</v>
      </c>
      <c r="AB23" s="612">
        <v>6</v>
      </c>
      <c r="AC23" s="608">
        <v>35768</v>
      </c>
      <c r="AD23" s="609">
        <v>7992</v>
      </c>
      <c r="AE23" s="613">
        <f t="shared" si="14"/>
        <v>43760</v>
      </c>
      <c r="AF23" s="609">
        <v>0</v>
      </c>
      <c r="AG23" s="609">
        <v>2207</v>
      </c>
      <c r="AH23" s="609">
        <v>0</v>
      </c>
      <c r="AI23" s="609">
        <v>0</v>
      </c>
      <c r="AJ23" s="609">
        <v>106</v>
      </c>
      <c r="AK23" s="612">
        <v>0</v>
      </c>
      <c r="AL23" s="614">
        <f t="shared" si="15"/>
        <v>46073</v>
      </c>
      <c r="AO23" s="26" t="s">
        <v>204</v>
      </c>
      <c r="AP23" s="26">
        <v>3</v>
      </c>
      <c r="AQ23" s="26">
        <v>8</v>
      </c>
    </row>
    <row r="24" spans="1:43" s="26" customFormat="1" ht="33.75" customHeight="1">
      <c r="A24" s="746"/>
      <c r="B24" s="27" t="s">
        <v>205</v>
      </c>
      <c r="C24" s="608">
        <v>33</v>
      </c>
      <c r="D24" s="609">
        <v>4</v>
      </c>
      <c r="E24" s="609">
        <v>8</v>
      </c>
      <c r="F24" s="609">
        <v>2</v>
      </c>
      <c r="G24" s="609">
        <v>0</v>
      </c>
      <c r="H24" s="609">
        <v>24</v>
      </c>
      <c r="I24" s="573">
        <f t="shared" si="9"/>
        <v>71</v>
      </c>
      <c r="J24" s="610">
        <v>10</v>
      </c>
      <c r="K24" s="609">
        <v>8</v>
      </c>
      <c r="L24" s="609">
        <v>36</v>
      </c>
      <c r="M24" s="575">
        <f t="shared" si="10"/>
        <v>54</v>
      </c>
      <c r="N24" s="608">
        <v>8</v>
      </c>
      <c r="O24" s="609">
        <v>4</v>
      </c>
      <c r="P24" s="609">
        <v>23</v>
      </c>
      <c r="Q24" s="573">
        <f t="shared" si="11"/>
        <v>35</v>
      </c>
      <c r="R24" s="611">
        <v>111</v>
      </c>
      <c r="S24" s="608">
        <v>0</v>
      </c>
      <c r="T24" s="609">
        <v>0</v>
      </c>
      <c r="U24" s="609">
        <v>1</v>
      </c>
      <c r="V24" s="573">
        <f t="shared" si="12"/>
        <v>1</v>
      </c>
      <c r="W24" s="608">
        <v>2</v>
      </c>
      <c r="X24" s="609">
        <v>0</v>
      </c>
      <c r="Y24" s="609">
        <v>8</v>
      </c>
      <c r="Z24" s="573">
        <f t="shared" si="13"/>
        <v>10</v>
      </c>
      <c r="AA24" s="610">
        <v>2046</v>
      </c>
      <c r="AB24" s="612">
        <v>57</v>
      </c>
      <c r="AC24" s="608">
        <v>97882</v>
      </c>
      <c r="AD24" s="609">
        <v>43783</v>
      </c>
      <c r="AE24" s="613">
        <f t="shared" si="14"/>
        <v>141665</v>
      </c>
      <c r="AF24" s="609">
        <v>2120</v>
      </c>
      <c r="AG24" s="609">
        <v>7813</v>
      </c>
      <c r="AH24" s="609">
        <v>741</v>
      </c>
      <c r="AI24" s="609">
        <v>0</v>
      </c>
      <c r="AJ24" s="609">
        <v>14783</v>
      </c>
      <c r="AK24" s="612">
        <v>0</v>
      </c>
      <c r="AL24" s="614">
        <f t="shared" si="15"/>
        <v>167122</v>
      </c>
      <c r="AO24" s="26" t="s">
        <v>205</v>
      </c>
      <c r="AP24" s="26">
        <v>0</v>
      </c>
      <c r="AQ24" s="26">
        <v>1</v>
      </c>
    </row>
    <row r="25" spans="1:43" s="26" customFormat="1" ht="33.75" customHeight="1">
      <c r="A25" s="746"/>
      <c r="B25" s="27" t="s">
        <v>206</v>
      </c>
      <c r="C25" s="608">
        <v>25</v>
      </c>
      <c r="D25" s="609">
        <v>1</v>
      </c>
      <c r="E25" s="609">
        <v>5</v>
      </c>
      <c r="F25" s="609">
        <v>0</v>
      </c>
      <c r="G25" s="609">
        <v>0</v>
      </c>
      <c r="H25" s="609">
        <v>15</v>
      </c>
      <c r="I25" s="573">
        <f t="shared" si="9"/>
        <v>46</v>
      </c>
      <c r="J25" s="610">
        <v>12</v>
      </c>
      <c r="K25" s="609">
        <v>3</v>
      </c>
      <c r="L25" s="609">
        <v>20</v>
      </c>
      <c r="M25" s="575">
        <f t="shared" si="10"/>
        <v>35</v>
      </c>
      <c r="N25" s="608">
        <v>4</v>
      </c>
      <c r="O25" s="609">
        <v>2</v>
      </c>
      <c r="P25" s="609">
        <v>8</v>
      </c>
      <c r="Q25" s="573">
        <f t="shared" si="11"/>
        <v>14</v>
      </c>
      <c r="R25" s="611">
        <v>35</v>
      </c>
      <c r="S25" s="608">
        <v>0</v>
      </c>
      <c r="T25" s="609">
        <v>0</v>
      </c>
      <c r="U25" s="609">
        <v>1</v>
      </c>
      <c r="V25" s="573">
        <f t="shared" si="12"/>
        <v>1</v>
      </c>
      <c r="W25" s="608">
        <v>0</v>
      </c>
      <c r="X25" s="609">
        <v>0</v>
      </c>
      <c r="Y25" s="609">
        <v>4</v>
      </c>
      <c r="Z25" s="573">
        <f t="shared" si="13"/>
        <v>4</v>
      </c>
      <c r="AA25" s="610">
        <v>1512</v>
      </c>
      <c r="AB25" s="612">
        <v>1</v>
      </c>
      <c r="AC25" s="608">
        <v>36522</v>
      </c>
      <c r="AD25" s="609">
        <v>27137</v>
      </c>
      <c r="AE25" s="613">
        <f t="shared" si="14"/>
        <v>63659</v>
      </c>
      <c r="AF25" s="609">
        <v>0</v>
      </c>
      <c r="AG25" s="609">
        <v>5551</v>
      </c>
      <c r="AH25" s="609">
        <v>3348</v>
      </c>
      <c r="AI25" s="609">
        <v>0</v>
      </c>
      <c r="AJ25" s="609">
        <v>134</v>
      </c>
      <c r="AK25" s="612">
        <v>0</v>
      </c>
      <c r="AL25" s="614">
        <f t="shared" si="15"/>
        <v>72692</v>
      </c>
      <c r="AO25" s="26" t="s">
        <v>206</v>
      </c>
      <c r="AP25" s="26">
        <v>1</v>
      </c>
      <c r="AQ25" s="26">
        <v>8</v>
      </c>
    </row>
    <row r="26" spans="1:43" s="26" customFormat="1" ht="33.75" customHeight="1">
      <c r="A26" s="746"/>
      <c r="B26" s="27" t="s">
        <v>207</v>
      </c>
      <c r="C26" s="608">
        <v>26</v>
      </c>
      <c r="D26" s="609">
        <v>0</v>
      </c>
      <c r="E26" s="609">
        <v>4</v>
      </c>
      <c r="F26" s="609">
        <v>0</v>
      </c>
      <c r="G26" s="609">
        <v>0</v>
      </c>
      <c r="H26" s="609">
        <v>6</v>
      </c>
      <c r="I26" s="573">
        <f t="shared" si="9"/>
        <v>36</v>
      </c>
      <c r="J26" s="610">
        <v>12</v>
      </c>
      <c r="K26" s="609">
        <v>1</v>
      </c>
      <c r="L26" s="609">
        <v>25</v>
      </c>
      <c r="M26" s="575">
        <f t="shared" si="10"/>
        <v>38</v>
      </c>
      <c r="N26" s="608">
        <v>8</v>
      </c>
      <c r="O26" s="609">
        <v>1</v>
      </c>
      <c r="P26" s="609">
        <v>13</v>
      </c>
      <c r="Q26" s="573">
        <f t="shared" si="11"/>
        <v>22</v>
      </c>
      <c r="R26" s="611">
        <v>57</v>
      </c>
      <c r="S26" s="608">
        <v>0</v>
      </c>
      <c r="T26" s="609">
        <v>0</v>
      </c>
      <c r="U26" s="609">
        <v>3</v>
      </c>
      <c r="V26" s="573">
        <f t="shared" si="12"/>
        <v>3</v>
      </c>
      <c r="W26" s="608">
        <v>0</v>
      </c>
      <c r="X26" s="609">
        <v>0</v>
      </c>
      <c r="Y26" s="609">
        <v>4</v>
      </c>
      <c r="Z26" s="573">
        <f t="shared" si="13"/>
        <v>4</v>
      </c>
      <c r="AA26" s="610">
        <v>1298</v>
      </c>
      <c r="AB26" s="612">
        <v>0</v>
      </c>
      <c r="AC26" s="608">
        <v>32170</v>
      </c>
      <c r="AD26" s="609">
        <v>17316</v>
      </c>
      <c r="AE26" s="613">
        <f t="shared" si="14"/>
        <v>49486</v>
      </c>
      <c r="AF26" s="609">
        <v>0</v>
      </c>
      <c r="AG26" s="609">
        <v>177</v>
      </c>
      <c r="AH26" s="609">
        <v>0</v>
      </c>
      <c r="AI26" s="609">
        <v>0</v>
      </c>
      <c r="AJ26" s="609">
        <v>0</v>
      </c>
      <c r="AK26" s="612">
        <v>0</v>
      </c>
      <c r="AL26" s="614">
        <f t="shared" si="15"/>
        <v>49663</v>
      </c>
      <c r="AO26" s="26" t="s">
        <v>207</v>
      </c>
      <c r="AP26" s="26">
        <v>1</v>
      </c>
      <c r="AQ26" s="26">
        <v>13</v>
      </c>
    </row>
    <row r="27" spans="1:43" s="26" customFormat="1" ht="33.75" customHeight="1">
      <c r="A27" s="746"/>
      <c r="B27" s="27" t="s">
        <v>208</v>
      </c>
      <c r="C27" s="608">
        <v>26</v>
      </c>
      <c r="D27" s="609">
        <v>0</v>
      </c>
      <c r="E27" s="609">
        <v>6</v>
      </c>
      <c r="F27" s="609">
        <v>0</v>
      </c>
      <c r="G27" s="609">
        <v>0</v>
      </c>
      <c r="H27" s="609">
        <v>11</v>
      </c>
      <c r="I27" s="573">
        <f t="shared" si="9"/>
        <v>43</v>
      </c>
      <c r="J27" s="610">
        <v>6</v>
      </c>
      <c r="K27" s="609">
        <v>2</v>
      </c>
      <c r="L27" s="609">
        <v>23</v>
      </c>
      <c r="M27" s="575">
        <f t="shared" si="10"/>
        <v>31</v>
      </c>
      <c r="N27" s="608">
        <v>4</v>
      </c>
      <c r="O27" s="609">
        <v>2</v>
      </c>
      <c r="P27" s="609">
        <v>8</v>
      </c>
      <c r="Q27" s="573">
        <f t="shared" si="11"/>
        <v>14</v>
      </c>
      <c r="R27" s="611">
        <v>30</v>
      </c>
      <c r="S27" s="608">
        <v>0</v>
      </c>
      <c r="T27" s="609">
        <v>0</v>
      </c>
      <c r="U27" s="609">
        <v>0</v>
      </c>
      <c r="V27" s="573">
        <f t="shared" si="12"/>
        <v>0</v>
      </c>
      <c r="W27" s="608">
        <v>0</v>
      </c>
      <c r="X27" s="609">
        <v>0</v>
      </c>
      <c r="Y27" s="609">
        <v>5</v>
      </c>
      <c r="Z27" s="573">
        <f t="shared" si="13"/>
        <v>5</v>
      </c>
      <c r="AA27" s="610">
        <v>863</v>
      </c>
      <c r="AB27" s="612">
        <v>0</v>
      </c>
      <c r="AC27" s="608">
        <v>21897</v>
      </c>
      <c r="AD27" s="609">
        <v>2213</v>
      </c>
      <c r="AE27" s="613">
        <f t="shared" si="14"/>
        <v>24110</v>
      </c>
      <c r="AF27" s="609">
        <v>0</v>
      </c>
      <c r="AG27" s="609">
        <v>1830</v>
      </c>
      <c r="AH27" s="609">
        <v>0</v>
      </c>
      <c r="AI27" s="609">
        <v>0</v>
      </c>
      <c r="AJ27" s="609">
        <v>1</v>
      </c>
      <c r="AK27" s="612">
        <v>41</v>
      </c>
      <c r="AL27" s="614">
        <f t="shared" si="15"/>
        <v>25982</v>
      </c>
      <c r="AO27" s="26" t="s">
        <v>208</v>
      </c>
      <c r="AP27" s="26">
        <v>4</v>
      </c>
      <c r="AQ27" s="26">
        <v>3</v>
      </c>
    </row>
    <row r="28" spans="1:43" s="26" customFormat="1" ht="33.75" customHeight="1">
      <c r="A28" s="746"/>
      <c r="B28" s="27" t="s">
        <v>209</v>
      </c>
      <c r="C28" s="608">
        <v>26</v>
      </c>
      <c r="D28" s="609">
        <v>1</v>
      </c>
      <c r="E28" s="609">
        <v>6</v>
      </c>
      <c r="F28" s="609">
        <v>0</v>
      </c>
      <c r="G28" s="609">
        <v>0</v>
      </c>
      <c r="H28" s="609">
        <v>7</v>
      </c>
      <c r="I28" s="573">
        <f t="shared" si="9"/>
        <v>40</v>
      </c>
      <c r="J28" s="610">
        <v>10</v>
      </c>
      <c r="K28" s="609">
        <v>6</v>
      </c>
      <c r="L28" s="609">
        <v>23</v>
      </c>
      <c r="M28" s="575">
        <f t="shared" si="10"/>
        <v>39</v>
      </c>
      <c r="N28" s="608">
        <v>8</v>
      </c>
      <c r="O28" s="609">
        <v>3</v>
      </c>
      <c r="P28" s="609">
        <v>16</v>
      </c>
      <c r="Q28" s="573">
        <f t="shared" si="11"/>
        <v>27</v>
      </c>
      <c r="R28" s="611">
        <v>56</v>
      </c>
      <c r="S28" s="608">
        <v>0</v>
      </c>
      <c r="T28" s="609">
        <v>0</v>
      </c>
      <c r="U28" s="609">
        <v>2</v>
      </c>
      <c r="V28" s="573">
        <f t="shared" si="12"/>
        <v>2</v>
      </c>
      <c r="W28" s="608">
        <v>0</v>
      </c>
      <c r="X28" s="609">
        <v>0</v>
      </c>
      <c r="Y28" s="609">
        <v>5</v>
      </c>
      <c r="Z28" s="573">
        <f t="shared" si="13"/>
        <v>5</v>
      </c>
      <c r="AA28" s="610">
        <v>1065</v>
      </c>
      <c r="AB28" s="612">
        <v>8</v>
      </c>
      <c r="AC28" s="608">
        <v>42223</v>
      </c>
      <c r="AD28" s="609">
        <v>19600</v>
      </c>
      <c r="AE28" s="613">
        <f t="shared" si="14"/>
        <v>61823</v>
      </c>
      <c r="AF28" s="609">
        <v>0</v>
      </c>
      <c r="AG28" s="609">
        <v>7009</v>
      </c>
      <c r="AH28" s="609">
        <v>0</v>
      </c>
      <c r="AI28" s="609">
        <v>0</v>
      </c>
      <c r="AJ28" s="609">
        <v>928</v>
      </c>
      <c r="AK28" s="612">
        <v>11000</v>
      </c>
      <c r="AL28" s="614">
        <f t="shared" si="15"/>
        <v>80760</v>
      </c>
      <c r="AO28" s="26" t="s">
        <v>209</v>
      </c>
      <c r="AP28" s="26">
        <v>1</v>
      </c>
      <c r="AQ28" s="26">
        <v>18</v>
      </c>
    </row>
    <row r="29" spans="1:43" s="26" customFormat="1" ht="33.75" customHeight="1" thickBot="1">
      <c r="A29" s="747"/>
      <c r="B29" s="28" t="s">
        <v>210</v>
      </c>
      <c r="C29" s="615">
        <v>33</v>
      </c>
      <c r="D29" s="616">
        <v>6</v>
      </c>
      <c r="E29" s="616">
        <v>4</v>
      </c>
      <c r="F29" s="616">
        <v>2</v>
      </c>
      <c r="G29" s="616">
        <v>0</v>
      </c>
      <c r="H29" s="616">
        <v>11</v>
      </c>
      <c r="I29" s="617">
        <f t="shared" si="9"/>
        <v>56</v>
      </c>
      <c r="J29" s="618">
        <v>21</v>
      </c>
      <c r="K29" s="616">
        <v>5</v>
      </c>
      <c r="L29" s="616">
        <v>35</v>
      </c>
      <c r="M29" s="619">
        <f t="shared" si="10"/>
        <v>61</v>
      </c>
      <c r="N29" s="615">
        <v>10</v>
      </c>
      <c r="O29" s="616">
        <v>1</v>
      </c>
      <c r="P29" s="616">
        <v>21</v>
      </c>
      <c r="Q29" s="617">
        <f t="shared" si="11"/>
        <v>32</v>
      </c>
      <c r="R29" s="620">
        <v>70</v>
      </c>
      <c r="S29" s="615">
        <v>0</v>
      </c>
      <c r="T29" s="616">
        <v>0</v>
      </c>
      <c r="U29" s="616">
        <v>5</v>
      </c>
      <c r="V29" s="617">
        <f t="shared" si="12"/>
        <v>5</v>
      </c>
      <c r="W29" s="615">
        <v>0</v>
      </c>
      <c r="X29" s="616">
        <v>2</v>
      </c>
      <c r="Y29" s="616">
        <v>6</v>
      </c>
      <c r="Z29" s="617">
        <f t="shared" si="13"/>
        <v>8</v>
      </c>
      <c r="AA29" s="618">
        <v>3876</v>
      </c>
      <c r="AB29" s="621">
        <v>9</v>
      </c>
      <c r="AC29" s="615">
        <v>133146</v>
      </c>
      <c r="AD29" s="616">
        <v>72740</v>
      </c>
      <c r="AE29" s="622">
        <f t="shared" si="14"/>
        <v>205886</v>
      </c>
      <c r="AF29" s="616">
        <v>0</v>
      </c>
      <c r="AG29" s="616">
        <v>841</v>
      </c>
      <c r="AH29" s="616">
        <v>2738</v>
      </c>
      <c r="AI29" s="616">
        <v>0</v>
      </c>
      <c r="AJ29" s="616">
        <v>806</v>
      </c>
      <c r="AK29" s="621">
        <v>0</v>
      </c>
      <c r="AL29" s="623">
        <f t="shared" si="15"/>
        <v>210271</v>
      </c>
      <c r="AO29" s="26" t="s">
        <v>210</v>
      </c>
      <c r="AP29" s="26">
        <v>0</v>
      </c>
      <c r="AQ29" s="26">
        <v>3</v>
      </c>
    </row>
    <row r="30" ht="11.25">
      <c r="AG30" s="275" t="s">
        <v>390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3" width="5.25390625" style="13" customWidth="1"/>
    <col min="4" max="53" width="4.00390625" style="13" customWidth="1"/>
    <col min="54" max="16384" width="9.00390625" style="13" customWidth="1"/>
  </cols>
  <sheetData>
    <row r="1" spans="26:27" ht="19.5" customHeight="1">
      <c r="Z1" s="21" t="s">
        <v>391</v>
      </c>
      <c r="AA1" s="22" t="s">
        <v>212</v>
      </c>
    </row>
    <row r="2" spans="47:53" ht="19.5" customHeight="1" thickBot="1">
      <c r="AU2" s="23"/>
      <c r="AV2" s="23"/>
      <c r="AW2" s="23"/>
      <c r="AX2" s="23"/>
      <c r="AY2" s="23"/>
      <c r="AZ2" s="23"/>
      <c r="BA2" s="23"/>
    </row>
    <row r="3" spans="1:53" ht="45" customHeight="1">
      <c r="A3" s="717"/>
      <c r="B3" s="718"/>
      <c r="C3" s="766" t="s">
        <v>140</v>
      </c>
      <c r="D3" s="764" t="s">
        <v>213</v>
      </c>
      <c r="E3" s="763"/>
      <c r="F3" s="763"/>
      <c r="G3" s="763"/>
      <c r="H3" s="763"/>
      <c r="I3" s="763"/>
      <c r="J3" s="763"/>
      <c r="K3" s="763"/>
      <c r="L3" s="763"/>
      <c r="M3" s="765"/>
      <c r="N3" s="763" t="s">
        <v>214</v>
      </c>
      <c r="O3" s="763"/>
      <c r="P3" s="763"/>
      <c r="Q3" s="763"/>
      <c r="R3" s="763"/>
      <c r="S3" s="763"/>
      <c r="T3" s="764" t="s">
        <v>215</v>
      </c>
      <c r="U3" s="763"/>
      <c r="V3" s="763"/>
      <c r="W3" s="763"/>
      <c r="X3" s="763"/>
      <c r="Y3" s="763"/>
      <c r="Z3" s="765"/>
      <c r="AA3" s="764" t="s">
        <v>216</v>
      </c>
      <c r="AB3" s="763"/>
      <c r="AC3" s="763"/>
      <c r="AD3" s="763"/>
      <c r="AE3" s="763"/>
      <c r="AF3" s="765"/>
      <c r="AG3" s="763" t="s">
        <v>217</v>
      </c>
      <c r="AH3" s="763"/>
      <c r="AI3" s="763"/>
      <c r="AJ3" s="763"/>
      <c r="AK3" s="763"/>
      <c r="AL3" s="764" t="s">
        <v>218</v>
      </c>
      <c r="AM3" s="763"/>
      <c r="AN3" s="763"/>
      <c r="AO3" s="763"/>
      <c r="AP3" s="763"/>
      <c r="AQ3" s="765"/>
      <c r="AR3" s="763" t="s">
        <v>219</v>
      </c>
      <c r="AS3" s="763"/>
      <c r="AT3" s="763"/>
      <c r="AU3" s="763"/>
      <c r="AV3" s="763"/>
      <c r="AW3" s="763"/>
      <c r="AX3" s="764" t="s">
        <v>220</v>
      </c>
      <c r="AY3" s="763"/>
      <c r="AZ3" s="765"/>
      <c r="BA3" s="30" t="s">
        <v>148</v>
      </c>
    </row>
    <row r="4" spans="1:53" ht="228.75" thickBot="1">
      <c r="A4" s="721"/>
      <c r="B4" s="722"/>
      <c r="C4" s="767"/>
      <c r="D4" s="31" t="s">
        <v>173</v>
      </c>
      <c r="E4" s="32" t="s">
        <v>221</v>
      </c>
      <c r="F4" s="32" t="s">
        <v>222</v>
      </c>
      <c r="G4" s="32" t="s">
        <v>223</v>
      </c>
      <c r="H4" s="32" t="s">
        <v>224</v>
      </c>
      <c r="I4" s="32" t="s">
        <v>225</v>
      </c>
      <c r="J4" s="32" t="s">
        <v>226</v>
      </c>
      <c r="K4" s="32" t="s">
        <v>227</v>
      </c>
      <c r="L4" s="32" t="s">
        <v>228</v>
      </c>
      <c r="M4" s="33" t="s">
        <v>148</v>
      </c>
      <c r="N4" s="34" t="s">
        <v>173</v>
      </c>
      <c r="O4" s="35" t="s">
        <v>229</v>
      </c>
      <c r="P4" s="35" t="s">
        <v>230</v>
      </c>
      <c r="Q4" s="35" t="s">
        <v>231</v>
      </c>
      <c r="R4" s="35" t="s">
        <v>232</v>
      </c>
      <c r="S4" s="36" t="s">
        <v>148</v>
      </c>
      <c r="T4" s="37" t="s">
        <v>173</v>
      </c>
      <c r="U4" s="35" t="s">
        <v>233</v>
      </c>
      <c r="V4" s="35" t="s">
        <v>234</v>
      </c>
      <c r="W4" s="35" t="s">
        <v>235</v>
      </c>
      <c r="X4" s="35" t="s">
        <v>236</v>
      </c>
      <c r="Y4" s="35" t="s">
        <v>237</v>
      </c>
      <c r="Z4" s="33" t="s">
        <v>148</v>
      </c>
      <c r="AA4" s="37" t="s">
        <v>173</v>
      </c>
      <c r="AB4" s="35" t="s">
        <v>238</v>
      </c>
      <c r="AC4" s="35" t="s">
        <v>239</v>
      </c>
      <c r="AD4" s="35" t="s">
        <v>240</v>
      </c>
      <c r="AE4" s="35" t="s">
        <v>241</v>
      </c>
      <c r="AF4" s="33" t="s">
        <v>148</v>
      </c>
      <c r="AG4" s="34" t="s">
        <v>173</v>
      </c>
      <c r="AH4" s="35" t="s">
        <v>242</v>
      </c>
      <c r="AI4" s="35" t="s">
        <v>243</v>
      </c>
      <c r="AJ4" s="35" t="s">
        <v>244</v>
      </c>
      <c r="AK4" s="36" t="s">
        <v>148</v>
      </c>
      <c r="AL4" s="37" t="s">
        <v>173</v>
      </c>
      <c r="AM4" s="35" t="s">
        <v>245</v>
      </c>
      <c r="AN4" s="35" t="s">
        <v>246</v>
      </c>
      <c r="AO4" s="35" t="s">
        <v>247</v>
      </c>
      <c r="AP4" s="35" t="s">
        <v>248</v>
      </c>
      <c r="AQ4" s="33" t="s">
        <v>148</v>
      </c>
      <c r="AR4" s="34" t="s">
        <v>173</v>
      </c>
      <c r="AS4" s="35" t="s">
        <v>249</v>
      </c>
      <c r="AT4" s="35" t="s">
        <v>250</v>
      </c>
      <c r="AU4" s="35" t="s">
        <v>251</v>
      </c>
      <c r="AV4" s="35" t="s">
        <v>252</v>
      </c>
      <c r="AW4" s="36" t="s">
        <v>148</v>
      </c>
      <c r="AX4" s="37" t="s">
        <v>173</v>
      </c>
      <c r="AY4" s="36" t="s">
        <v>253</v>
      </c>
      <c r="AZ4" s="33" t="s">
        <v>148</v>
      </c>
      <c r="BA4" s="38" t="s">
        <v>83</v>
      </c>
    </row>
    <row r="5" spans="1:53" ht="33" customHeight="1">
      <c r="A5" s="759" t="s">
        <v>189</v>
      </c>
      <c r="B5" s="760"/>
      <c r="C5" s="39">
        <f>D5+N5+T5+AA5+AG5+AL5+AR5+AX5+BA5</f>
        <v>892</v>
      </c>
      <c r="D5" s="40">
        <f>SUM(E5:M5)</f>
        <v>49</v>
      </c>
      <c r="E5" s="41">
        <v>11</v>
      </c>
      <c r="F5" s="41">
        <v>0</v>
      </c>
      <c r="G5" s="41">
        <v>10</v>
      </c>
      <c r="H5" s="41">
        <v>4</v>
      </c>
      <c r="I5" s="41">
        <v>16</v>
      </c>
      <c r="J5" s="41">
        <v>6</v>
      </c>
      <c r="K5" s="41">
        <v>0</v>
      </c>
      <c r="L5" s="41">
        <v>1</v>
      </c>
      <c r="M5" s="42">
        <v>1</v>
      </c>
      <c r="N5" s="43">
        <f>SUM(O5:S5)</f>
        <v>131</v>
      </c>
      <c r="O5" s="41">
        <v>78</v>
      </c>
      <c r="P5" s="41">
        <v>3</v>
      </c>
      <c r="Q5" s="41">
        <v>34</v>
      </c>
      <c r="R5" s="41">
        <v>6</v>
      </c>
      <c r="S5" s="44">
        <v>10</v>
      </c>
      <c r="T5" s="40">
        <f>SUM(U5:Z5)</f>
        <v>17</v>
      </c>
      <c r="U5" s="41">
        <v>2</v>
      </c>
      <c r="V5" s="41">
        <v>12</v>
      </c>
      <c r="W5" s="41">
        <v>0</v>
      </c>
      <c r="X5" s="41">
        <v>3</v>
      </c>
      <c r="Y5" s="41">
        <v>0</v>
      </c>
      <c r="Z5" s="42">
        <v>0</v>
      </c>
      <c r="AA5" s="40">
        <f>SUM(AB5:AF5)</f>
        <v>473</v>
      </c>
      <c r="AB5" s="41">
        <v>261</v>
      </c>
      <c r="AC5" s="41">
        <v>154</v>
      </c>
      <c r="AD5" s="41">
        <v>36</v>
      </c>
      <c r="AE5" s="41">
        <v>16</v>
      </c>
      <c r="AF5" s="42">
        <v>6</v>
      </c>
      <c r="AG5" s="43">
        <f>SUM(AH5:AK5)</f>
        <v>20</v>
      </c>
      <c r="AH5" s="41">
        <v>14</v>
      </c>
      <c r="AI5" s="41">
        <v>5</v>
      </c>
      <c r="AJ5" s="41">
        <v>0</v>
      </c>
      <c r="AK5" s="44">
        <v>1</v>
      </c>
      <c r="AL5" s="40">
        <f>SUM(AM5:AQ5)</f>
        <v>26</v>
      </c>
      <c r="AM5" s="41">
        <v>0</v>
      </c>
      <c r="AN5" s="41">
        <v>0</v>
      </c>
      <c r="AO5" s="41">
        <v>0</v>
      </c>
      <c r="AP5" s="41">
        <v>25</v>
      </c>
      <c r="AQ5" s="42">
        <v>1</v>
      </c>
      <c r="AR5" s="43">
        <f>SUM(AS5:AW5)</f>
        <v>11</v>
      </c>
      <c r="AS5" s="41">
        <v>11</v>
      </c>
      <c r="AT5" s="41">
        <v>0</v>
      </c>
      <c r="AU5" s="41">
        <v>0</v>
      </c>
      <c r="AV5" s="41">
        <v>0</v>
      </c>
      <c r="AW5" s="44">
        <v>0</v>
      </c>
      <c r="AX5" s="40">
        <f>SUM(AY5:AZ5)</f>
        <v>5</v>
      </c>
      <c r="AY5" s="44">
        <v>5</v>
      </c>
      <c r="AZ5" s="42">
        <v>0</v>
      </c>
      <c r="BA5" s="45">
        <v>160</v>
      </c>
    </row>
    <row r="6" spans="1:53" ht="33" customHeight="1">
      <c r="A6" s="748" t="s">
        <v>190</v>
      </c>
      <c r="B6" s="749"/>
      <c r="C6" s="46">
        <f aca="true" t="shared" si="0" ref="C6:C14">D6+N6+T6+AA6+AG6+AL6+AR6+AX6+BA6</f>
        <v>869</v>
      </c>
      <c r="D6" s="47">
        <f aca="true" t="shared" si="1" ref="D6:D14">SUM(E6:M6)</f>
        <v>63</v>
      </c>
      <c r="E6" s="48">
        <v>14</v>
      </c>
      <c r="F6" s="48">
        <v>3</v>
      </c>
      <c r="G6" s="48">
        <v>14</v>
      </c>
      <c r="H6" s="48">
        <v>6</v>
      </c>
      <c r="I6" s="48">
        <v>15</v>
      </c>
      <c r="J6" s="48">
        <v>9</v>
      </c>
      <c r="K6" s="48">
        <v>0</v>
      </c>
      <c r="L6" s="48">
        <v>2</v>
      </c>
      <c r="M6" s="49">
        <v>0</v>
      </c>
      <c r="N6" s="50">
        <f aca="true" t="shared" si="2" ref="N6:N14">SUM(O6:S6)</f>
        <v>149</v>
      </c>
      <c r="O6" s="48">
        <v>84</v>
      </c>
      <c r="P6" s="48">
        <v>5</v>
      </c>
      <c r="Q6" s="48">
        <v>39</v>
      </c>
      <c r="R6" s="48">
        <v>9</v>
      </c>
      <c r="S6" s="51">
        <v>12</v>
      </c>
      <c r="T6" s="47">
        <f aca="true" t="shared" si="3" ref="T6:T14">SUM(U6:Z6)</f>
        <v>28</v>
      </c>
      <c r="U6" s="48">
        <v>6</v>
      </c>
      <c r="V6" s="48">
        <v>19</v>
      </c>
      <c r="W6" s="48">
        <v>0</v>
      </c>
      <c r="X6" s="48">
        <v>2</v>
      </c>
      <c r="Y6" s="48">
        <v>1</v>
      </c>
      <c r="Z6" s="49">
        <v>0</v>
      </c>
      <c r="AA6" s="47">
        <f aca="true" t="shared" si="4" ref="AA6:AA14">SUM(AB6:AF6)</f>
        <v>427</v>
      </c>
      <c r="AB6" s="48">
        <v>206</v>
      </c>
      <c r="AC6" s="48">
        <v>172</v>
      </c>
      <c r="AD6" s="48">
        <v>37</v>
      </c>
      <c r="AE6" s="48">
        <v>12</v>
      </c>
      <c r="AF6" s="49">
        <v>0</v>
      </c>
      <c r="AG6" s="50">
        <f aca="true" t="shared" si="5" ref="AG6:AG14">SUM(AH6:AK6)</f>
        <v>23</v>
      </c>
      <c r="AH6" s="48">
        <v>15</v>
      </c>
      <c r="AI6" s="48">
        <v>5</v>
      </c>
      <c r="AJ6" s="48">
        <v>3</v>
      </c>
      <c r="AK6" s="51">
        <v>0</v>
      </c>
      <c r="AL6" s="47">
        <f aca="true" t="shared" si="6" ref="AL6:AL14">SUM(AM6:AQ6)</f>
        <v>22</v>
      </c>
      <c r="AM6" s="48">
        <v>0</v>
      </c>
      <c r="AN6" s="48">
        <v>4</v>
      </c>
      <c r="AO6" s="48">
        <v>1</v>
      </c>
      <c r="AP6" s="48">
        <v>17</v>
      </c>
      <c r="AQ6" s="49">
        <v>0</v>
      </c>
      <c r="AR6" s="50">
        <f aca="true" t="shared" si="7" ref="AR6:AR14">SUM(AS6:AW6)</f>
        <v>7</v>
      </c>
      <c r="AS6" s="48">
        <v>7</v>
      </c>
      <c r="AT6" s="48">
        <v>0</v>
      </c>
      <c r="AU6" s="48">
        <v>0</v>
      </c>
      <c r="AV6" s="48">
        <v>0</v>
      </c>
      <c r="AW6" s="51">
        <v>0</v>
      </c>
      <c r="AX6" s="47">
        <f aca="true" t="shared" si="8" ref="AX6:AX14">SUM(AY6:AZ6)</f>
        <v>2</v>
      </c>
      <c r="AY6" s="51">
        <v>2</v>
      </c>
      <c r="AZ6" s="49">
        <v>0</v>
      </c>
      <c r="BA6" s="52">
        <v>148</v>
      </c>
    </row>
    <row r="7" spans="1:53" ht="33" customHeight="1">
      <c r="A7" s="748" t="s">
        <v>191</v>
      </c>
      <c r="B7" s="749"/>
      <c r="C7" s="46">
        <f t="shared" si="0"/>
        <v>799</v>
      </c>
      <c r="D7" s="47">
        <f t="shared" si="1"/>
        <v>71</v>
      </c>
      <c r="E7" s="48">
        <v>19</v>
      </c>
      <c r="F7" s="48">
        <v>0</v>
      </c>
      <c r="G7" s="48">
        <v>8</v>
      </c>
      <c r="H7" s="48">
        <v>4</v>
      </c>
      <c r="I7" s="48">
        <v>30</v>
      </c>
      <c r="J7" s="48">
        <v>8</v>
      </c>
      <c r="K7" s="48">
        <v>1</v>
      </c>
      <c r="L7" s="48">
        <v>1</v>
      </c>
      <c r="M7" s="49">
        <v>0</v>
      </c>
      <c r="N7" s="50">
        <f t="shared" si="2"/>
        <v>143</v>
      </c>
      <c r="O7" s="48">
        <v>79</v>
      </c>
      <c r="P7" s="48">
        <v>11</v>
      </c>
      <c r="Q7" s="48">
        <v>41</v>
      </c>
      <c r="R7" s="48">
        <v>8</v>
      </c>
      <c r="S7" s="51">
        <v>4</v>
      </c>
      <c r="T7" s="47">
        <f t="shared" si="3"/>
        <v>14</v>
      </c>
      <c r="U7" s="48">
        <v>2</v>
      </c>
      <c r="V7" s="48">
        <v>10</v>
      </c>
      <c r="W7" s="48">
        <v>0</v>
      </c>
      <c r="X7" s="48">
        <v>1</v>
      </c>
      <c r="Y7" s="48">
        <v>1</v>
      </c>
      <c r="Z7" s="49">
        <v>0</v>
      </c>
      <c r="AA7" s="47">
        <f t="shared" si="4"/>
        <v>384</v>
      </c>
      <c r="AB7" s="48">
        <v>175</v>
      </c>
      <c r="AC7" s="48">
        <v>153</v>
      </c>
      <c r="AD7" s="48">
        <v>40</v>
      </c>
      <c r="AE7" s="48">
        <v>16</v>
      </c>
      <c r="AF7" s="49">
        <v>0</v>
      </c>
      <c r="AG7" s="50">
        <f t="shared" si="5"/>
        <v>22</v>
      </c>
      <c r="AH7" s="48">
        <v>11</v>
      </c>
      <c r="AI7" s="48">
        <v>6</v>
      </c>
      <c r="AJ7" s="48">
        <v>5</v>
      </c>
      <c r="AK7" s="51">
        <v>0</v>
      </c>
      <c r="AL7" s="47">
        <f t="shared" si="6"/>
        <v>19</v>
      </c>
      <c r="AM7" s="48">
        <v>2</v>
      </c>
      <c r="AN7" s="48">
        <v>1</v>
      </c>
      <c r="AO7" s="48">
        <v>0</v>
      </c>
      <c r="AP7" s="48">
        <v>16</v>
      </c>
      <c r="AQ7" s="49">
        <v>0</v>
      </c>
      <c r="AR7" s="50">
        <f t="shared" si="7"/>
        <v>2</v>
      </c>
      <c r="AS7" s="48">
        <v>1</v>
      </c>
      <c r="AT7" s="48">
        <v>0</v>
      </c>
      <c r="AU7" s="48">
        <v>0</v>
      </c>
      <c r="AV7" s="48">
        <v>0</v>
      </c>
      <c r="AW7" s="51">
        <v>1</v>
      </c>
      <c r="AX7" s="47">
        <f t="shared" si="8"/>
        <v>0</v>
      </c>
      <c r="AY7" s="51">
        <v>0</v>
      </c>
      <c r="AZ7" s="49">
        <v>0</v>
      </c>
      <c r="BA7" s="52">
        <v>144</v>
      </c>
    </row>
    <row r="8" spans="1:53" ht="33" customHeight="1">
      <c r="A8" s="748" t="s">
        <v>192</v>
      </c>
      <c r="B8" s="749"/>
      <c r="C8" s="46">
        <f t="shared" si="0"/>
        <v>783</v>
      </c>
      <c r="D8" s="47">
        <f t="shared" si="1"/>
        <v>46</v>
      </c>
      <c r="E8" s="48">
        <v>9</v>
      </c>
      <c r="F8" s="48">
        <v>1</v>
      </c>
      <c r="G8" s="48">
        <v>10</v>
      </c>
      <c r="H8" s="48">
        <v>1</v>
      </c>
      <c r="I8" s="48">
        <v>21</v>
      </c>
      <c r="J8" s="48">
        <v>4</v>
      </c>
      <c r="K8" s="48">
        <v>0</v>
      </c>
      <c r="L8" s="48">
        <v>0</v>
      </c>
      <c r="M8" s="49">
        <v>0</v>
      </c>
      <c r="N8" s="50">
        <f t="shared" si="2"/>
        <v>128</v>
      </c>
      <c r="O8" s="48">
        <v>74</v>
      </c>
      <c r="P8" s="48">
        <v>4</v>
      </c>
      <c r="Q8" s="48">
        <v>34</v>
      </c>
      <c r="R8" s="48">
        <v>9</v>
      </c>
      <c r="S8" s="51">
        <v>7</v>
      </c>
      <c r="T8" s="47">
        <f t="shared" si="3"/>
        <v>19</v>
      </c>
      <c r="U8" s="48">
        <v>3</v>
      </c>
      <c r="V8" s="48">
        <v>16</v>
      </c>
      <c r="W8" s="48">
        <v>0</v>
      </c>
      <c r="X8" s="48">
        <v>0</v>
      </c>
      <c r="Y8" s="48">
        <v>0</v>
      </c>
      <c r="Z8" s="49">
        <v>0</v>
      </c>
      <c r="AA8" s="47">
        <f t="shared" si="4"/>
        <v>393</v>
      </c>
      <c r="AB8" s="48">
        <v>154</v>
      </c>
      <c r="AC8" s="48">
        <v>198</v>
      </c>
      <c r="AD8" s="48">
        <v>31</v>
      </c>
      <c r="AE8" s="48">
        <v>10</v>
      </c>
      <c r="AF8" s="49">
        <v>0</v>
      </c>
      <c r="AG8" s="50">
        <f t="shared" si="5"/>
        <v>29</v>
      </c>
      <c r="AH8" s="48">
        <v>20</v>
      </c>
      <c r="AI8" s="48">
        <v>7</v>
      </c>
      <c r="AJ8" s="48">
        <v>2</v>
      </c>
      <c r="AK8" s="51">
        <v>0</v>
      </c>
      <c r="AL8" s="47">
        <f t="shared" si="6"/>
        <v>21</v>
      </c>
      <c r="AM8" s="48">
        <v>0</v>
      </c>
      <c r="AN8" s="48">
        <v>1</v>
      </c>
      <c r="AO8" s="48">
        <v>0</v>
      </c>
      <c r="AP8" s="48">
        <v>17</v>
      </c>
      <c r="AQ8" s="49">
        <v>3</v>
      </c>
      <c r="AR8" s="50">
        <f t="shared" si="7"/>
        <v>4</v>
      </c>
      <c r="AS8" s="48">
        <v>3</v>
      </c>
      <c r="AT8" s="48">
        <v>0</v>
      </c>
      <c r="AU8" s="48">
        <v>1</v>
      </c>
      <c r="AV8" s="48">
        <v>0</v>
      </c>
      <c r="AW8" s="51">
        <v>0</v>
      </c>
      <c r="AX8" s="47">
        <f t="shared" si="8"/>
        <v>2</v>
      </c>
      <c r="AY8" s="51">
        <v>2</v>
      </c>
      <c r="AZ8" s="49">
        <v>0</v>
      </c>
      <c r="BA8" s="52">
        <v>141</v>
      </c>
    </row>
    <row r="9" spans="1:53" ht="33" customHeight="1">
      <c r="A9" s="748" t="s">
        <v>193</v>
      </c>
      <c r="B9" s="749"/>
      <c r="C9" s="46">
        <f t="shared" si="0"/>
        <v>694</v>
      </c>
      <c r="D9" s="47">
        <f t="shared" si="1"/>
        <v>55</v>
      </c>
      <c r="E9" s="48">
        <v>12</v>
      </c>
      <c r="F9" s="48">
        <v>3</v>
      </c>
      <c r="G9" s="48">
        <v>9</v>
      </c>
      <c r="H9" s="48">
        <v>5</v>
      </c>
      <c r="I9" s="48">
        <v>20</v>
      </c>
      <c r="J9" s="48">
        <v>2</v>
      </c>
      <c r="K9" s="48">
        <v>4</v>
      </c>
      <c r="L9" s="48">
        <v>0</v>
      </c>
      <c r="M9" s="49">
        <v>0</v>
      </c>
      <c r="N9" s="50">
        <f t="shared" si="2"/>
        <v>129</v>
      </c>
      <c r="O9" s="48">
        <v>82</v>
      </c>
      <c r="P9" s="48">
        <v>7</v>
      </c>
      <c r="Q9" s="48">
        <v>29</v>
      </c>
      <c r="R9" s="48">
        <v>5</v>
      </c>
      <c r="S9" s="51">
        <v>6</v>
      </c>
      <c r="T9" s="47">
        <f t="shared" si="3"/>
        <v>10</v>
      </c>
      <c r="U9" s="48">
        <v>1</v>
      </c>
      <c r="V9" s="48">
        <v>9</v>
      </c>
      <c r="W9" s="48">
        <v>0</v>
      </c>
      <c r="X9" s="48">
        <v>0</v>
      </c>
      <c r="Y9" s="48">
        <v>0</v>
      </c>
      <c r="Z9" s="49">
        <v>0</v>
      </c>
      <c r="AA9" s="47">
        <f t="shared" si="4"/>
        <v>307</v>
      </c>
      <c r="AB9" s="48">
        <v>93</v>
      </c>
      <c r="AC9" s="48">
        <v>190</v>
      </c>
      <c r="AD9" s="48">
        <v>17</v>
      </c>
      <c r="AE9" s="48">
        <v>7</v>
      </c>
      <c r="AF9" s="49">
        <v>0</v>
      </c>
      <c r="AG9" s="50">
        <f t="shared" si="5"/>
        <v>35</v>
      </c>
      <c r="AH9" s="48">
        <v>25</v>
      </c>
      <c r="AI9" s="48">
        <v>8</v>
      </c>
      <c r="AJ9" s="48">
        <v>2</v>
      </c>
      <c r="AK9" s="51">
        <v>0</v>
      </c>
      <c r="AL9" s="47">
        <f t="shared" si="6"/>
        <v>12</v>
      </c>
      <c r="AM9" s="48">
        <v>0</v>
      </c>
      <c r="AN9" s="48">
        <v>1</v>
      </c>
      <c r="AO9" s="48">
        <v>0</v>
      </c>
      <c r="AP9" s="48">
        <v>10</v>
      </c>
      <c r="AQ9" s="49">
        <v>1</v>
      </c>
      <c r="AR9" s="50">
        <f t="shared" si="7"/>
        <v>2</v>
      </c>
      <c r="AS9" s="48">
        <v>2</v>
      </c>
      <c r="AT9" s="48">
        <v>0</v>
      </c>
      <c r="AU9" s="48">
        <v>0</v>
      </c>
      <c r="AV9" s="48">
        <v>0</v>
      </c>
      <c r="AW9" s="51">
        <v>0</v>
      </c>
      <c r="AX9" s="47">
        <f t="shared" si="8"/>
        <v>3</v>
      </c>
      <c r="AY9" s="51">
        <v>3</v>
      </c>
      <c r="AZ9" s="49">
        <v>0</v>
      </c>
      <c r="BA9" s="52">
        <v>141</v>
      </c>
    </row>
    <row r="10" spans="1:53" ht="33" customHeight="1">
      <c r="A10" s="748" t="s">
        <v>194</v>
      </c>
      <c r="B10" s="749"/>
      <c r="C10" s="46">
        <f t="shared" si="0"/>
        <v>737</v>
      </c>
      <c r="D10" s="47">
        <f t="shared" si="1"/>
        <v>75</v>
      </c>
      <c r="E10" s="48">
        <v>19</v>
      </c>
      <c r="F10" s="48">
        <v>4</v>
      </c>
      <c r="G10" s="48">
        <v>13</v>
      </c>
      <c r="H10" s="48">
        <v>1</v>
      </c>
      <c r="I10" s="48">
        <v>28</v>
      </c>
      <c r="J10" s="48">
        <v>9</v>
      </c>
      <c r="K10" s="48">
        <v>0</v>
      </c>
      <c r="L10" s="48">
        <v>1</v>
      </c>
      <c r="M10" s="49">
        <v>0</v>
      </c>
      <c r="N10" s="50">
        <f t="shared" si="2"/>
        <v>130</v>
      </c>
      <c r="O10" s="48">
        <v>79</v>
      </c>
      <c r="P10" s="48">
        <v>6</v>
      </c>
      <c r="Q10" s="48">
        <v>35</v>
      </c>
      <c r="R10" s="48">
        <v>7</v>
      </c>
      <c r="S10" s="51">
        <v>3</v>
      </c>
      <c r="T10" s="47">
        <f t="shared" si="3"/>
        <v>20</v>
      </c>
      <c r="U10" s="48">
        <v>3</v>
      </c>
      <c r="V10" s="48">
        <v>17</v>
      </c>
      <c r="W10" s="48">
        <v>0</v>
      </c>
      <c r="X10" s="48">
        <v>0</v>
      </c>
      <c r="Y10" s="48">
        <v>0</v>
      </c>
      <c r="Z10" s="49">
        <v>0</v>
      </c>
      <c r="AA10" s="47">
        <f t="shared" si="4"/>
        <v>331</v>
      </c>
      <c r="AB10" s="48">
        <v>119</v>
      </c>
      <c r="AC10" s="48">
        <v>172</v>
      </c>
      <c r="AD10" s="48">
        <v>25</v>
      </c>
      <c r="AE10" s="48">
        <v>15</v>
      </c>
      <c r="AF10" s="49">
        <v>0</v>
      </c>
      <c r="AG10" s="50">
        <f t="shared" si="5"/>
        <v>34</v>
      </c>
      <c r="AH10" s="48">
        <v>19</v>
      </c>
      <c r="AI10" s="48">
        <v>6</v>
      </c>
      <c r="AJ10" s="48">
        <v>8</v>
      </c>
      <c r="AK10" s="51">
        <v>1</v>
      </c>
      <c r="AL10" s="47">
        <f t="shared" si="6"/>
        <v>12</v>
      </c>
      <c r="AM10" s="48">
        <v>0</v>
      </c>
      <c r="AN10" s="48">
        <v>0</v>
      </c>
      <c r="AO10" s="48">
        <v>0</v>
      </c>
      <c r="AP10" s="48">
        <v>12</v>
      </c>
      <c r="AQ10" s="49">
        <v>0</v>
      </c>
      <c r="AR10" s="50">
        <f t="shared" si="7"/>
        <v>3</v>
      </c>
      <c r="AS10" s="48">
        <v>3</v>
      </c>
      <c r="AT10" s="48">
        <v>0</v>
      </c>
      <c r="AU10" s="48">
        <v>0</v>
      </c>
      <c r="AV10" s="48">
        <v>0</v>
      </c>
      <c r="AW10" s="51">
        <v>0</v>
      </c>
      <c r="AX10" s="47">
        <f t="shared" si="8"/>
        <v>2</v>
      </c>
      <c r="AY10" s="51">
        <v>2</v>
      </c>
      <c r="AZ10" s="49">
        <v>0</v>
      </c>
      <c r="BA10" s="52">
        <v>130</v>
      </c>
    </row>
    <row r="11" spans="1:53" ht="33" customHeight="1">
      <c r="A11" s="748" t="s">
        <v>195</v>
      </c>
      <c r="B11" s="749"/>
      <c r="C11" s="46">
        <f t="shared" si="0"/>
        <v>772</v>
      </c>
      <c r="D11" s="47">
        <f t="shared" si="1"/>
        <v>60</v>
      </c>
      <c r="E11" s="48">
        <v>14</v>
      </c>
      <c r="F11" s="48">
        <v>3</v>
      </c>
      <c r="G11" s="48">
        <v>4</v>
      </c>
      <c r="H11" s="48">
        <v>6</v>
      </c>
      <c r="I11" s="48">
        <v>6</v>
      </c>
      <c r="J11" s="48">
        <v>26</v>
      </c>
      <c r="K11" s="48">
        <v>0</v>
      </c>
      <c r="L11" s="48">
        <v>1</v>
      </c>
      <c r="M11" s="49">
        <v>0</v>
      </c>
      <c r="N11" s="50">
        <f t="shared" si="2"/>
        <v>135</v>
      </c>
      <c r="O11" s="48">
        <v>64</v>
      </c>
      <c r="P11" s="48">
        <v>16</v>
      </c>
      <c r="Q11" s="48">
        <v>38</v>
      </c>
      <c r="R11" s="48">
        <v>13</v>
      </c>
      <c r="S11" s="51">
        <v>4</v>
      </c>
      <c r="T11" s="47">
        <f t="shared" si="3"/>
        <v>25</v>
      </c>
      <c r="U11" s="48">
        <v>4</v>
      </c>
      <c r="V11" s="48">
        <v>21</v>
      </c>
      <c r="W11" s="48">
        <v>0</v>
      </c>
      <c r="X11" s="48">
        <v>0</v>
      </c>
      <c r="Y11" s="48">
        <v>0</v>
      </c>
      <c r="Z11" s="49">
        <v>0</v>
      </c>
      <c r="AA11" s="47">
        <f t="shared" si="4"/>
        <v>312</v>
      </c>
      <c r="AB11" s="48">
        <v>130</v>
      </c>
      <c r="AC11" s="48">
        <v>125</v>
      </c>
      <c r="AD11" s="48">
        <v>39</v>
      </c>
      <c r="AE11" s="48">
        <v>18</v>
      </c>
      <c r="AF11" s="49">
        <v>0</v>
      </c>
      <c r="AG11" s="50">
        <f t="shared" si="5"/>
        <v>48</v>
      </c>
      <c r="AH11" s="48">
        <v>29</v>
      </c>
      <c r="AI11" s="48">
        <v>11</v>
      </c>
      <c r="AJ11" s="48">
        <v>7</v>
      </c>
      <c r="AK11" s="51">
        <v>1</v>
      </c>
      <c r="AL11" s="47">
        <f t="shared" si="6"/>
        <v>7</v>
      </c>
      <c r="AM11" s="48">
        <v>2</v>
      </c>
      <c r="AN11" s="48">
        <v>0</v>
      </c>
      <c r="AO11" s="48">
        <v>0</v>
      </c>
      <c r="AP11" s="48">
        <v>4</v>
      </c>
      <c r="AQ11" s="49">
        <v>1</v>
      </c>
      <c r="AR11" s="50">
        <f t="shared" si="7"/>
        <v>8</v>
      </c>
      <c r="AS11" s="48">
        <v>8</v>
      </c>
      <c r="AT11" s="48">
        <v>0</v>
      </c>
      <c r="AU11" s="48">
        <v>0</v>
      </c>
      <c r="AV11" s="48">
        <v>0</v>
      </c>
      <c r="AW11" s="51">
        <v>0</v>
      </c>
      <c r="AX11" s="47">
        <f t="shared" si="8"/>
        <v>1</v>
      </c>
      <c r="AY11" s="51">
        <v>1</v>
      </c>
      <c r="AZ11" s="49">
        <v>0</v>
      </c>
      <c r="BA11" s="52">
        <v>176</v>
      </c>
    </row>
    <row r="12" spans="1:53" ht="33" customHeight="1">
      <c r="A12" s="748" t="s">
        <v>196</v>
      </c>
      <c r="B12" s="749"/>
      <c r="C12" s="46">
        <f t="shared" si="0"/>
        <v>737</v>
      </c>
      <c r="D12" s="47">
        <f t="shared" si="1"/>
        <v>61</v>
      </c>
      <c r="E12" s="48">
        <v>15</v>
      </c>
      <c r="F12" s="48">
        <v>1</v>
      </c>
      <c r="G12" s="48">
        <v>9</v>
      </c>
      <c r="H12" s="48">
        <v>5</v>
      </c>
      <c r="I12" s="48">
        <v>24</v>
      </c>
      <c r="J12" s="48">
        <v>6</v>
      </c>
      <c r="K12" s="48">
        <v>0</v>
      </c>
      <c r="L12" s="48">
        <v>1</v>
      </c>
      <c r="M12" s="49">
        <v>0</v>
      </c>
      <c r="N12" s="50">
        <f t="shared" si="2"/>
        <v>120</v>
      </c>
      <c r="O12" s="48">
        <v>63</v>
      </c>
      <c r="P12" s="48">
        <v>8</v>
      </c>
      <c r="Q12" s="48">
        <v>34</v>
      </c>
      <c r="R12" s="48">
        <v>11</v>
      </c>
      <c r="S12" s="51">
        <v>4</v>
      </c>
      <c r="T12" s="47">
        <f t="shared" si="3"/>
        <v>9</v>
      </c>
      <c r="U12" s="48">
        <v>2</v>
      </c>
      <c r="V12" s="48">
        <v>6</v>
      </c>
      <c r="W12" s="48">
        <v>0</v>
      </c>
      <c r="X12" s="48">
        <v>0</v>
      </c>
      <c r="Y12" s="48">
        <v>0</v>
      </c>
      <c r="Z12" s="49">
        <v>1</v>
      </c>
      <c r="AA12" s="47">
        <f t="shared" si="4"/>
        <v>342</v>
      </c>
      <c r="AB12" s="48">
        <v>144</v>
      </c>
      <c r="AC12" s="48">
        <v>155</v>
      </c>
      <c r="AD12" s="48">
        <v>30</v>
      </c>
      <c r="AE12" s="48">
        <v>13</v>
      </c>
      <c r="AF12" s="49">
        <v>0</v>
      </c>
      <c r="AG12" s="50">
        <f t="shared" si="5"/>
        <v>30</v>
      </c>
      <c r="AH12" s="48">
        <v>16</v>
      </c>
      <c r="AI12" s="48">
        <v>10</v>
      </c>
      <c r="AJ12" s="48">
        <v>4</v>
      </c>
      <c r="AK12" s="51">
        <v>0</v>
      </c>
      <c r="AL12" s="47">
        <f t="shared" si="6"/>
        <v>11</v>
      </c>
      <c r="AM12" s="48">
        <v>0</v>
      </c>
      <c r="AN12" s="48">
        <v>0</v>
      </c>
      <c r="AO12" s="48">
        <v>0</v>
      </c>
      <c r="AP12" s="48">
        <v>11</v>
      </c>
      <c r="AQ12" s="49">
        <v>0</v>
      </c>
      <c r="AR12" s="50">
        <f t="shared" si="7"/>
        <v>4</v>
      </c>
      <c r="AS12" s="48">
        <v>4</v>
      </c>
      <c r="AT12" s="48">
        <v>0</v>
      </c>
      <c r="AU12" s="48">
        <v>0</v>
      </c>
      <c r="AV12" s="48">
        <v>0</v>
      </c>
      <c r="AW12" s="51">
        <v>0</v>
      </c>
      <c r="AX12" s="47">
        <f t="shared" si="8"/>
        <v>5</v>
      </c>
      <c r="AY12" s="51">
        <v>5</v>
      </c>
      <c r="AZ12" s="49">
        <v>0</v>
      </c>
      <c r="BA12" s="52">
        <v>155</v>
      </c>
    </row>
    <row r="13" spans="1:53" ht="33" customHeight="1">
      <c r="A13" s="750" t="s">
        <v>198</v>
      </c>
      <c r="B13" s="751"/>
      <c r="C13" s="46">
        <f t="shared" si="0"/>
        <v>917</v>
      </c>
      <c r="D13" s="47">
        <f t="shared" si="1"/>
        <v>71</v>
      </c>
      <c r="E13" s="48">
        <v>11</v>
      </c>
      <c r="F13" s="48">
        <v>0</v>
      </c>
      <c r="G13" s="48">
        <v>19</v>
      </c>
      <c r="H13" s="48">
        <v>2</v>
      </c>
      <c r="I13" s="48">
        <v>24</v>
      </c>
      <c r="J13" s="48">
        <v>14</v>
      </c>
      <c r="K13" s="48">
        <v>0</v>
      </c>
      <c r="L13" s="48">
        <v>0</v>
      </c>
      <c r="M13" s="49">
        <v>1</v>
      </c>
      <c r="N13" s="50">
        <f t="shared" si="2"/>
        <v>128</v>
      </c>
      <c r="O13" s="48">
        <v>80</v>
      </c>
      <c r="P13" s="48">
        <v>5</v>
      </c>
      <c r="Q13" s="48">
        <v>23</v>
      </c>
      <c r="R13" s="48">
        <v>9</v>
      </c>
      <c r="S13" s="51">
        <v>11</v>
      </c>
      <c r="T13" s="47">
        <f t="shared" si="3"/>
        <v>20</v>
      </c>
      <c r="U13" s="48">
        <v>1</v>
      </c>
      <c r="V13" s="48">
        <v>19</v>
      </c>
      <c r="W13" s="48">
        <v>0</v>
      </c>
      <c r="X13" s="48">
        <v>0</v>
      </c>
      <c r="Y13" s="48">
        <v>0</v>
      </c>
      <c r="Z13" s="49">
        <v>0</v>
      </c>
      <c r="AA13" s="47">
        <f t="shared" si="4"/>
        <v>477</v>
      </c>
      <c r="AB13" s="48">
        <v>245</v>
      </c>
      <c r="AC13" s="48">
        <v>182</v>
      </c>
      <c r="AD13" s="48">
        <v>36</v>
      </c>
      <c r="AE13" s="48">
        <v>14</v>
      </c>
      <c r="AF13" s="49">
        <v>0</v>
      </c>
      <c r="AG13" s="50">
        <f t="shared" si="5"/>
        <v>44</v>
      </c>
      <c r="AH13" s="48">
        <v>22</v>
      </c>
      <c r="AI13" s="48">
        <v>11</v>
      </c>
      <c r="AJ13" s="48">
        <v>11</v>
      </c>
      <c r="AK13" s="51">
        <v>0</v>
      </c>
      <c r="AL13" s="47">
        <f t="shared" si="6"/>
        <v>10</v>
      </c>
      <c r="AM13" s="48">
        <v>0</v>
      </c>
      <c r="AN13" s="48">
        <v>0</v>
      </c>
      <c r="AO13" s="48">
        <v>0</v>
      </c>
      <c r="AP13" s="48">
        <v>8</v>
      </c>
      <c r="AQ13" s="49">
        <v>2</v>
      </c>
      <c r="AR13" s="50">
        <f t="shared" si="7"/>
        <v>5</v>
      </c>
      <c r="AS13" s="48">
        <v>4</v>
      </c>
      <c r="AT13" s="48">
        <v>0</v>
      </c>
      <c r="AU13" s="48">
        <v>0</v>
      </c>
      <c r="AV13" s="48">
        <v>0</v>
      </c>
      <c r="AW13" s="51">
        <v>1</v>
      </c>
      <c r="AX13" s="47">
        <f t="shared" si="8"/>
        <v>6</v>
      </c>
      <c r="AY13" s="51">
        <v>6</v>
      </c>
      <c r="AZ13" s="49">
        <v>0</v>
      </c>
      <c r="BA13" s="52">
        <v>156</v>
      </c>
    </row>
    <row r="14" spans="1:53" ht="33" customHeight="1" thickBot="1">
      <c r="A14" s="755" t="s">
        <v>477</v>
      </c>
      <c r="B14" s="756"/>
      <c r="C14" s="53">
        <f t="shared" si="0"/>
        <v>654</v>
      </c>
      <c r="D14" s="54">
        <f t="shared" si="1"/>
        <v>75</v>
      </c>
      <c r="E14" s="55">
        <v>15</v>
      </c>
      <c r="F14" s="55">
        <v>3</v>
      </c>
      <c r="G14" s="55">
        <v>15</v>
      </c>
      <c r="H14" s="55">
        <v>5</v>
      </c>
      <c r="I14" s="55">
        <v>27</v>
      </c>
      <c r="J14" s="55">
        <v>8</v>
      </c>
      <c r="K14" s="55">
        <v>0</v>
      </c>
      <c r="L14" s="55">
        <v>2</v>
      </c>
      <c r="M14" s="56">
        <v>0</v>
      </c>
      <c r="N14" s="57">
        <f t="shared" si="2"/>
        <v>105</v>
      </c>
      <c r="O14" s="55">
        <v>64</v>
      </c>
      <c r="P14" s="55">
        <v>1</v>
      </c>
      <c r="Q14" s="55">
        <v>23</v>
      </c>
      <c r="R14" s="55">
        <v>8</v>
      </c>
      <c r="S14" s="58">
        <v>9</v>
      </c>
      <c r="T14" s="54">
        <f t="shared" si="3"/>
        <v>17</v>
      </c>
      <c r="U14" s="55">
        <v>5</v>
      </c>
      <c r="V14" s="55">
        <v>12</v>
      </c>
      <c r="W14" s="55">
        <v>0</v>
      </c>
      <c r="X14" s="55">
        <v>0</v>
      </c>
      <c r="Y14" s="55">
        <v>0</v>
      </c>
      <c r="Z14" s="56">
        <v>0</v>
      </c>
      <c r="AA14" s="54">
        <f t="shared" si="4"/>
        <v>288</v>
      </c>
      <c r="AB14" s="55">
        <v>106</v>
      </c>
      <c r="AC14" s="55">
        <v>150</v>
      </c>
      <c r="AD14" s="55">
        <v>17</v>
      </c>
      <c r="AE14" s="55">
        <v>13</v>
      </c>
      <c r="AF14" s="56">
        <v>2</v>
      </c>
      <c r="AG14" s="57">
        <f t="shared" si="5"/>
        <v>27</v>
      </c>
      <c r="AH14" s="55">
        <v>16</v>
      </c>
      <c r="AI14" s="55">
        <v>9</v>
      </c>
      <c r="AJ14" s="55">
        <v>2</v>
      </c>
      <c r="AK14" s="58">
        <v>0</v>
      </c>
      <c r="AL14" s="54">
        <f t="shared" si="6"/>
        <v>12</v>
      </c>
      <c r="AM14" s="69">
        <v>0</v>
      </c>
      <c r="AN14" s="69">
        <v>1</v>
      </c>
      <c r="AO14" s="69">
        <v>1</v>
      </c>
      <c r="AP14" s="69">
        <v>10</v>
      </c>
      <c r="AQ14" s="70">
        <v>0</v>
      </c>
      <c r="AR14" s="57">
        <f t="shared" si="7"/>
        <v>2</v>
      </c>
      <c r="AS14" s="55">
        <v>1</v>
      </c>
      <c r="AT14" s="55">
        <v>1</v>
      </c>
      <c r="AU14" s="55">
        <v>0</v>
      </c>
      <c r="AV14" s="55">
        <v>0</v>
      </c>
      <c r="AW14" s="58">
        <v>0</v>
      </c>
      <c r="AX14" s="54">
        <f t="shared" si="8"/>
        <v>3</v>
      </c>
      <c r="AY14" s="58">
        <v>3</v>
      </c>
      <c r="AZ14" s="56">
        <v>0</v>
      </c>
      <c r="BA14" s="59">
        <v>125</v>
      </c>
    </row>
    <row r="15" spans="1:53" ht="33" customHeight="1" thickBot="1" thickTop="1">
      <c r="A15" s="757" t="s">
        <v>197</v>
      </c>
      <c r="B15" s="758"/>
      <c r="C15" s="60">
        <f aca="true" t="shared" si="9" ref="C15:BA15">SUM(C5:C14)/10</f>
        <v>785.4</v>
      </c>
      <c r="D15" s="61">
        <f t="shared" si="9"/>
        <v>62.6</v>
      </c>
      <c r="E15" s="62">
        <f t="shared" si="9"/>
        <v>13.9</v>
      </c>
      <c r="F15" s="62">
        <f t="shared" si="9"/>
        <v>1.8</v>
      </c>
      <c r="G15" s="62">
        <f t="shared" si="9"/>
        <v>11.1</v>
      </c>
      <c r="H15" s="62">
        <f t="shared" si="9"/>
        <v>3.9</v>
      </c>
      <c r="I15" s="62">
        <f t="shared" si="9"/>
        <v>21.1</v>
      </c>
      <c r="J15" s="62">
        <f t="shared" si="9"/>
        <v>9.2</v>
      </c>
      <c r="K15" s="62">
        <f t="shared" si="9"/>
        <v>0.5</v>
      </c>
      <c r="L15" s="62">
        <f t="shared" si="9"/>
        <v>0.9</v>
      </c>
      <c r="M15" s="63">
        <f t="shared" si="9"/>
        <v>0.2</v>
      </c>
      <c r="N15" s="64">
        <f t="shared" si="9"/>
        <v>129.8</v>
      </c>
      <c r="O15" s="62">
        <f t="shared" si="9"/>
        <v>74.7</v>
      </c>
      <c r="P15" s="62">
        <f t="shared" si="9"/>
        <v>6.6</v>
      </c>
      <c r="Q15" s="62">
        <f t="shared" si="9"/>
        <v>33</v>
      </c>
      <c r="R15" s="62">
        <f t="shared" si="9"/>
        <v>8.5</v>
      </c>
      <c r="S15" s="65">
        <f t="shared" si="9"/>
        <v>7</v>
      </c>
      <c r="T15" s="61">
        <f t="shared" si="9"/>
        <v>17.9</v>
      </c>
      <c r="U15" s="62">
        <f t="shared" si="9"/>
        <v>2.9</v>
      </c>
      <c r="V15" s="62">
        <f t="shared" si="9"/>
        <v>14.1</v>
      </c>
      <c r="W15" s="62">
        <f t="shared" si="9"/>
        <v>0</v>
      </c>
      <c r="X15" s="62">
        <f t="shared" si="9"/>
        <v>0.6</v>
      </c>
      <c r="Y15" s="62">
        <f t="shared" si="9"/>
        <v>0.2</v>
      </c>
      <c r="Z15" s="63">
        <f t="shared" si="9"/>
        <v>0.1</v>
      </c>
      <c r="AA15" s="61">
        <f t="shared" si="9"/>
        <v>373.4</v>
      </c>
      <c r="AB15" s="62">
        <f t="shared" si="9"/>
        <v>163.3</v>
      </c>
      <c r="AC15" s="62">
        <f t="shared" si="9"/>
        <v>165.1</v>
      </c>
      <c r="AD15" s="62">
        <f t="shared" si="9"/>
        <v>30.8</v>
      </c>
      <c r="AE15" s="62">
        <f t="shared" si="9"/>
        <v>13.4</v>
      </c>
      <c r="AF15" s="63">
        <f t="shared" si="9"/>
        <v>0.8</v>
      </c>
      <c r="AG15" s="64">
        <f t="shared" si="9"/>
        <v>31.2</v>
      </c>
      <c r="AH15" s="62">
        <f t="shared" si="9"/>
        <v>18.7</v>
      </c>
      <c r="AI15" s="62">
        <f t="shared" si="9"/>
        <v>7.8</v>
      </c>
      <c r="AJ15" s="62">
        <f t="shared" si="9"/>
        <v>4.4</v>
      </c>
      <c r="AK15" s="65">
        <f t="shared" si="9"/>
        <v>0.3</v>
      </c>
      <c r="AL15" s="61">
        <f t="shared" si="9"/>
        <v>15.2</v>
      </c>
      <c r="AM15" s="62">
        <f t="shared" si="9"/>
        <v>0.4</v>
      </c>
      <c r="AN15" s="62">
        <f t="shared" si="9"/>
        <v>0.8</v>
      </c>
      <c r="AO15" s="62">
        <f t="shared" si="9"/>
        <v>0.2</v>
      </c>
      <c r="AP15" s="62">
        <f t="shared" si="9"/>
        <v>13</v>
      </c>
      <c r="AQ15" s="63">
        <f t="shared" si="9"/>
        <v>0.8</v>
      </c>
      <c r="AR15" s="64">
        <f t="shared" si="9"/>
        <v>4.8</v>
      </c>
      <c r="AS15" s="62">
        <f t="shared" si="9"/>
        <v>4.4</v>
      </c>
      <c r="AT15" s="62">
        <f t="shared" si="9"/>
        <v>0.1</v>
      </c>
      <c r="AU15" s="62">
        <f t="shared" si="9"/>
        <v>0.1</v>
      </c>
      <c r="AV15" s="62">
        <f t="shared" si="9"/>
        <v>0</v>
      </c>
      <c r="AW15" s="65">
        <f t="shared" si="9"/>
        <v>0.2</v>
      </c>
      <c r="AX15" s="61">
        <f t="shared" si="9"/>
        <v>2.9</v>
      </c>
      <c r="AY15" s="65">
        <f t="shared" si="9"/>
        <v>2.9</v>
      </c>
      <c r="AZ15" s="63">
        <f t="shared" si="9"/>
        <v>0</v>
      </c>
      <c r="BA15" s="66">
        <f t="shared" si="9"/>
        <v>147.6</v>
      </c>
    </row>
    <row r="16" spans="1:53" ht="33" customHeight="1">
      <c r="A16" s="752" t="s">
        <v>478</v>
      </c>
      <c r="B16" s="753"/>
      <c r="C16" s="67">
        <f aca="true" t="shared" si="10" ref="C16:AH16">(SUM(C17:C22))</f>
        <v>697</v>
      </c>
      <c r="D16" s="40">
        <f t="shared" si="10"/>
        <v>78</v>
      </c>
      <c r="E16" s="41">
        <f t="shared" si="10"/>
        <v>14</v>
      </c>
      <c r="F16" s="41">
        <f t="shared" si="10"/>
        <v>2</v>
      </c>
      <c r="G16" s="41">
        <f t="shared" si="10"/>
        <v>9</v>
      </c>
      <c r="H16" s="41">
        <f t="shared" si="10"/>
        <v>9</v>
      </c>
      <c r="I16" s="41">
        <f t="shared" si="10"/>
        <v>20</v>
      </c>
      <c r="J16" s="41">
        <f t="shared" si="10"/>
        <v>21</v>
      </c>
      <c r="K16" s="41">
        <f t="shared" si="10"/>
        <v>1</v>
      </c>
      <c r="L16" s="41">
        <f t="shared" si="10"/>
        <v>2</v>
      </c>
      <c r="M16" s="42">
        <f t="shared" si="10"/>
        <v>0</v>
      </c>
      <c r="N16" s="71">
        <f t="shared" si="10"/>
        <v>133</v>
      </c>
      <c r="O16" s="69">
        <f t="shared" si="10"/>
        <v>75</v>
      </c>
      <c r="P16" s="69">
        <f t="shared" si="10"/>
        <v>7</v>
      </c>
      <c r="Q16" s="69">
        <f t="shared" si="10"/>
        <v>23</v>
      </c>
      <c r="R16" s="69">
        <f t="shared" si="10"/>
        <v>13</v>
      </c>
      <c r="S16" s="72">
        <f t="shared" si="10"/>
        <v>15</v>
      </c>
      <c r="T16" s="40">
        <f t="shared" si="10"/>
        <v>11</v>
      </c>
      <c r="U16" s="41">
        <f t="shared" si="10"/>
        <v>1</v>
      </c>
      <c r="V16" s="41">
        <f t="shared" si="10"/>
        <v>10</v>
      </c>
      <c r="W16" s="41">
        <f t="shared" si="10"/>
        <v>0</v>
      </c>
      <c r="X16" s="41">
        <f t="shared" si="10"/>
        <v>0</v>
      </c>
      <c r="Y16" s="41">
        <f t="shared" si="10"/>
        <v>0</v>
      </c>
      <c r="Z16" s="42">
        <f t="shared" si="10"/>
        <v>0</v>
      </c>
      <c r="AA16" s="68">
        <f t="shared" si="10"/>
        <v>310</v>
      </c>
      <c r="AB16" s="69">
        <f t="shared" si="10"/>
        <v>131</v>
      </c>
      <c r="AC16" s="69">
        <f t="shared" si="10"/>
        <v>131</v>
      </c>
      <c r="AD16" s="69">
        <f t="shared" si="10"/>
        <v>34</v>
      </c>
      <c r="AE16" s="69">
        <f t="shared" si="10"/>
        <v>14</v>
      </c>
      <c r="AF16" s="70">
        <f t="shared" si="10"/>
        <v>0</v>
      </c>
      <c r="AG16" s="71">
        <f t="shared" si="10"/>
        <v>27</v>
      </c>
      <c r="AH16" s="69">
        <f t="shared" si="10"/>
        <v>15</v>
      </c>
      <c r="AI16" s="69">
        <f aca="true" t="shared" si="11" ref="AI16:BA16">(SUM(AI17:AI22))</f>
        <v>5</v>
      </c>
      <c r="AJ16" s="69">
        <f t="shared" si="11"/>
        <v>6</v>
      </c>
      <c r="AK16" s="72">
        <f t="shared" si="11"/>
        <v>1</v>
      </c>
      <c r="AL16" s="68">
        <f t="shared" si="11"/>
        <v>14</v>
      </c>
      <c r="AM16" s="69">
        <f t="shared" si="11"/>
        <v>0</v>
      </c>
      <c r="AN16" s="69">
        <f t="shared" si="11"/>
        <v>1</v>
      </c>
      <c r="AO16" s="69">
        <f t="shared" si="11"/>
        <v>4</v>
      </c>
      <c r="AP16" s="69">
        <f t="shared" si="11"/>
        <v>7</v>
      </c>
      <c r="AQ16" s="70">
        <f t="shared" si="11"/>
        <v>2</v>
      </c>
      <c r="AR16" s="71">
        <f t="shared" si="11"/>
        <v>5</v>
      </c>
      <c r="AS16" s="69">
        <f t="shared" si="11"/>
        <v>5</v>
      </c>
      <c r="AT16" s="69">
        <f t="shared" si="11"/>
        <v>0</v>
      </c>
      <c r="AU16" s="69">
        <f t="shared" si="11"/>
        <v>0</v>
      </c>
      <c r="AV16" s="69">
        <f t="shared" si="11"/>
        <v>0</v>
      </c>
      <c r="AW16" s="72">
        <f t="shared" si="11"/>
        <v>0</v>
      </c>
      <c r="AX16" s="68">
        <f t="shared" si="11"/>
        <v>2</v>
      </c>
      <c r="AY16" s="72">
        <f t="shared" si="11"/>
        <v>2</v>
      </c>
      <c r="AZ16" s="70">
        <f t="shared" si="11"/>
        <v>0</v>
      </c>
      <c r="BA16" s="73">
        <f t="shared" si="11"/>
        <v>117</v>
      </c>
    </row>
    <row r="17" spans="1:53" ht="33" customHeight="1">
      <c r="A17" s="768" t="s">
        <v>483</v>
      </c>
      <c r="B17" s="74" t="s">
        <v>142</v>
      </c>
      <c r="C17" s="46">
        <f aca="true" t="shared" si="12" ref="C17:C22">D17+N17+T17+AA17+AG17+AL17+AR17+AX17+BA17</f>
        <v>382</v>
      </c>
      <c r="D17" s="47">
        <f aca="true" t="shared" si="13" ref="D17:D22">SUM(E17:M17)</f>
        <v>54</v>
      </c>
      <c r="E17" s="48">
        <v>11</v>
      </c>
      <c r="F17" s="48">
        <v>2</v>
      </c>
      <c r="G17" s="48">
        <v>7</v>
      </c>
      <c r="H17" s="48">
        <v>6</v>
      </c>
      <c r="I17" s="48">
        <v>10</v>
      </c>
      <c r="J17" s="48">
        <v>16</v>
      </c>
      <c r="K17" s="48">
        <v>1</v>
      </c>
      <c r="L17" s="48">
        <v>1</v>
      </c>
      <c r="M17" s="49">
        <v>0</v>
      </c>
      <c r="N17" s="50">
        <f aca="true" t="shared" si="14" ref="N17:N22">SUM(O17:S17)</f>
        <v>121</v>
      </c>
      <c r="O17" s="48">
        <v>71</v>
      </c>
      <c r="P17" s="48">
        <v>7</v>
      </c>
      <c r="Q17" s="48">
        <v>20</v>
      </c>
      <c r="R17" s="48">
        <v>12</v>
      </c>
      <c r="S17" s="51">
        <v>11</v>
      </c>
      <c r="T17" s="47">
        <f aca="true" t="shared" si="15" ref="T17:T22">SUM(U17:Z17)</f>
        <v>10</v>
      </c>
      <c r="U17" s="48">
        <v>1</v>
      </c>
      <c r="V17" s="48">
        <v>9</v>
      </c>
      <c r="W17" s="48">
        <v>0</v>
      </c>
      <c r="X17" s="48">
        <v>0</v>
      </c>
      <c r="Y17" s="48">
        <v>0</v>
      </c>
      <c r="Z17" s="49">
        <v>0</v>
      </c>
      <c r="AA17" s="47">
        <f aca="true" t="shared" si="16" ref="AA17:AA22">SUM(AB17:AF17)</f>
        <v>115</v>
      </c>
      <c r="AB17" s="48">
        <v>27</v>
      </c>
      <c r="AC17" s="48">
        <v>75</v>
      </c>
      <c r="AD17" s="48">
        <v>11</v>
      </c>
      <c r="AE17" s="48">
        <v>2</v>
      </c>
      <c r="AF17" s="49">
        <v>0</v>
      </c>
      <c r="AG17" s="50">
        <f aca="true" t="shared" si="17" ref="AG17:AG22">SUM(AH17:AK17)</f>
        <v>4</v>
      </c>
      <c r="AH17" s="48">
        <v>2</v>
      </c>
      <c r="AI17" s="48">
        <v>0</v>
      </c>
      <c r="AJ17" s="48">
        <v>2</v>
      </c>
      <c r="AK17" s="51">
        <v>0</v>
      </c>
      <c r="AL17" s="47">
        <f aca="true" t="shared" si="18" ref="AL17:AL22">SUM(AM17:AQ17)</f>
        <v>9</v>
      </c>
      <c r="AM17" s="48">
        <v>0</v>
      </c>
      <c r="AN17" s="48">
        <v>1</v>
      </c>
      <c r="AO17" s="48">
        <v>3</v>
      </c>
      <c r="AP17" s="48">
        <v>5</v>
      </c>
      <c r="AQ17" s="49">
        <v>0</v>
      </c>
      <c r="AR17" s="50">
        <f aca="true" t="shared" si="19" ref="AR17:AR22">SUM(AS17:AW17)</f>
        <v>0</v>
      </c>
      <c r="AS17" s="48">
        <v>0</v>
      </c>
      <c r="AT17" s="48">
        <v>0</v>
      </c>
      <c r="AU17" s="48">
        <v>0</v>
      </c>
      <c r="AV17" s="48">
        <v>0</v>
      </c>
      <c r="AW17" s="51">
        <v>0</v>
      </c>
      <c r="AX17" s="47">
        <f aca="true" t="shared" si="20" ref="AX17:AX22">SUM(AY17:AZ17)</f>
        <v>1</v>
      </c>
      <c r="AY17" s="51">
        <v>1</v>
      </c>
      <c r="AZ17" s="49">
        <v>0</v>
      </c>
      <c r="BA17" s="52">
        <v>68</v>
      </c>
    </row>
    <row r="18" spans="1:53" ht="33" customHeight="1">
      <c r="A18" s="769"/>
      <c r="B18" s="74" t="s">
        <v>143</v>
      </c>
      <c r="C18" s="46">
        <f t="shared" si="12"/>
        <v>62</v>
      </c>
      <c r="D18" s="47">
        <f t="shared" si="13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9">
        <v>0</v>
      </c>
      <c r="N18" s="50">
        <f t="shared" si="14"/>
        <v>0</v>
      </c>
      <c r="O18" s="48">
        <v>0</v>
      </c>
      <c r="P18" s="48">
        <v>0</v>
      </c>
      <c r="Q18" s="48">
        <v>0</v>
      </c>
      <c r="R18" s="48">
        <v>0</v>
      </c>
      <c r="S18" s="51">
        <v>0</v>
      </c>
      <c r="T18" s="47">
        <f t="shared" si="15"/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9">
        <v>0</v>
      </c>
      <c r="AA18" s="47">
        <f t="shared" si="16"/>
        <v>50</v>
      </c>
      <c r="AB18" s="48">
        <v>32</v>
      </c>
      <c r="AC18" s="48">
        <v>10</v>
      </c>
      <c r="AD18" s="48">
        <v>7</v>
      </c>
      <c r="AE18" s="48">
        <v>1</v>
      </c>
      <c r="AF18" s="49">
        <v>0</v>
      </c>
      <c r="AG18" s="50">
        <f t="shared" si="17"/>
        <v>1</v>
      </c>
      <c r="AH18" s="48">
        <v>1</v>
      </c>
      <c r="AI18" s="48">
        <v>0</v>
      </c>
      <c r="AJ18" s="48">
        <v>0</v>
      </c>
      <c r="AK18" s="51">
        <v>0</v>
      </c>
      <c r="AL18" s="47">
        <f t="shared" si="18"/>
        <v>1</v>
      </c>
      <c r="AM18" s="48">
        <v>0</v>
      </c>
      <c r="AN18" s="48">
        <v>0</v>
      </c>
      <c r="AO18" s="48">
        <v>0</v>
      </c>
      <c r="AP18" s="48">
        <v>1</v>
      </c>
      <c r="AQ18" s="49">
        <v>0</v>
      </c>
      <c r="AR18" s="50">
        <f t="shared" si="19"/>
        <v>0</v>
      </c>
      <c r="AS18" s="48">
        <v>0</v>
      </c>
      <c r="AT18" s="48">
        <v>0</v>
      </c>
      <c r="AU18" s="48">
        <v>0</v>
      </c>
      <c r="AV18" s="48">
        <v>0</v>
      </c>
      <c r="AW18" s="51">
        <v>0</v>
      </c>
      <c r="AX18" s="47">
        <f t="shared" si="20"/>
        <v>1</v>
      </c>
      <c r="AY18" s="51">
        <v>1</v>
      </c>
      <c r="AZ18" s="49">
        <v>0</v>
      </c>
      <c r="BA18" s="52">
        <v>9</v>
      </c>
    </row>
    <row r="19" spans="1:53" ht="33" customHeight="1">
      <c r="A19" s="769"/>
      <c r="B19" s="74" t="s">
        <v>144</v>
      </c>
      <c r="C19" s="46">
        <f>D19+N19+T19+AA19+AG19+AL19+AR19+AX19+BA19</f>
        <v>73</v>
      </c>
      <c r="D19" s="47">
        <f t="shared" si="13"/>
        <v>14</v>
      </c>
      <c r="E19" s="48">
        <v>1</v>
      </c>
      <c r="F19" s="48">
        <v>0</v>
      </c>
      <c r="G19" s="48">
        <v>2</v>
      </c>
      <c r="H19" s="48">
        <v>2</v>
      </c>
      <c r="I19" s="48">
        <v>5</v>
      </c>
      <c r="J19" s="48">
        <v>3</v>
      </c>
      <c r="K19" s="48">
        <v>0</v>
      </c>
      <c r="L19" s="48">
        <v>1</v>
      </c>
      <c r="M19" s="49">
        <v>0</v>
      </c>
      <c r="N19" s="50">
        <f t="shared" si="14"/>
        <v>2</v>
      </c>
      <c r="O19" s="48">
        <v>2</v>
      </c>
      <c r="P19" s="48">
        <v>0</v>
      </c>
      <c r="Q19" s="48">
        <v>0</v>
      </c>
      <c r="R19" s="48">
        <v>0</v>
      </c>
      <c r="S19" s="51">
        <v>0</v>
      </c>
      <c r="T19" s="47">
        <f t="shared" si="15"/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9">
        <v>0</v>
      </c>
      <c r="AA19" s="47">
        <f t="shared" si="16"/>
        <v>21</v>
      </c>
      <c r="AB19" s="48">
        <v>1</v>
      </c>
      <c r="AC19" s="48">
        <v>11</v>
      </c>
      <c r="AD19" s="48">
        <v>1</v>
      </c>
      <c r="AE19" s="48">
        <v>8</v>
      </c>
      <c r="AF19" s="49">
        <v>0</v>
      </c>
      <c r="AG19" s="50">
        <f t="shared" si="17"/>
        <v>16</v>
      </c>
      <c r="AH19" s="48">
        <v>10</v>
      </c>
      <c r="AI19" s="48">
        <v>5</v>
      </c>
      <c r="AJ19" s="48">
        <v>1</v>
      </c>
      <c r="AK19" s="51">
        <v>0</v>
      </c>
      <c r="AL19" s="47">
        <f t="shared" si="18"/>
        <v>1</v>
      </c>
      <c r="AM19" s="48">
        <v>0</v>
      </c>
      <c r="AN19" s="48">
        <v>0</v>
      </c>
      <c r="AO19" s="48">
        <v>0</v>
      </c>
      <c r="AP19" s="48">
        <v>1</v>
      </c>
      <c r="AQ19" s="49">
        <v>0</v>
      </c>
      <c r="AR19" s="50">
        <f t="shared" si="19"/>
        <v>0</v>
      </c>
      <c r="AS19" s="48">
        <v>0</v>
      </c>
      <c r="AT19" s="48">
        <v>0</v>
      </c>
      <c r="AU19" s="48">
        <v>0</v>
      </c>
      <c r="AV19" s="48">
        <v>0</v>
      </c>
      <c r="AW19" s="51">
        <v>0</v>
      </c>
      <c r="AX19" s="47">
        <f t="shared" si="20"/>
        <v>0</v>
      </c>
      <c r="AY19" s="51">
        <v>0</v>
      </c>
      <c r="AZ19" s="49">
        <v>0</v>
      </c>
      <c r="BA19" s="52">
        <v>19</v>
      </c>
    </row>
    <row r="20" spans="1:53" ht="33" customHeight="1">
      <c r="A20" s="769"/>
      <c r="B20" s="74" t="s">
        <v>145</v>
      </c>
      <c r="C20" s="46">
        <f t="shared" si="12"/>
        <v>8</v>
      </c>
      <c r="D20" s="47">
        <f t="shared" si="13"/>
        <v>6</v>
      </c>
      <c r="E20" s="48">
        <v>1</v>
      </c>
      <c r="F20" s="48">
        <v>0</v>
      </c>
      <c r="G20" s="48">
        <v>0</v>
      </c>
      <c r="H20" s="48">
        <v>1</v>
      </c>
      <c r="I20" s="48">
        <v>4</v>
      </c>
      <c r="J20" s="48">
        <v>0</v>
      </c>
      <c r="K20" s="48">
        <v>0</v>
      </c>
      <c r="L20" s="48">
        <v>0</v>
      </c>
      <c r="M20" s="49">
        <v>0</v>
      </c>
      <c r="N20" s="50">
        <f t="shared" si="14"/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7">
        <f t="shared" si="15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9">
        <v>0</v>
      </c>
      <c r="AA20" s="47">
        <f t="shared" si="16"/>
        <v>1</v>
      </c>
      <c r="AB20" s="48">
        <v>0</v>
      </c>
      <c r="AC20" s="48">
        <v>0</v>
      </c>
      <c r="AD20" s="48">
        <v>0</v>
      </c>
      <c r="AE20" s="48">
        <v>1</v>
      </c>
      <c r="AF20" s="49">
        <v>0</v>
      </c>
      <c r="AG20" s="50">
        <f t="shared" si="17"/>
        <v>1</v>
      </c>
      <c r="AH20" s="48">
        <v>1</v>
      </c>
      <c r="AI20" s="48">
        <v>0</v>
      </c>
      <c r="AJ20" s="48">
        <v>0</v>
      </c>
      <c r="AK20" s="51">
        <v>0</v>
      </c>
      <c r="AL20" s="47">
        <f t="shared" si="18"/>
        <v>0</v>
      </c>
      <c r="AM20" s="48">
        <v>0</v>
      </c>
      <c r="AN20" s="48">
        <v>0</v>
      </c>
      <c r="AO20" s="48">
        <v>0</v>
      </c>
      <c r="AP20" s="48">
        <v>0</v>
      </c>
      <c r="AQ20" s="49">
        <v>0</v>
      </c>
      <c r="AR20" s="50">
        <f>SUM(AS20:AW20)</f>
        <v>0</v>
      </c>
      <c r="AS20" s="48">
        <v>0</v>
      </c>
      <c r="AT20" s="48">
        <v>0</v>
      </c>
      <c r="AU20" s="48">
        <v>0</v>
      </c>
      <c r="AV20" s="48">
        <v>0</v>
      </c>
      <c r="AW20" s="51">
        <v>0</v>
      </c>
      <c r="AX20" s="47">
        <f>SUM(AY20:AZ20)</f>
        <v>0</v>
      </c>
      <c r="AY20" s="51">
        <v>0</v>
      </c>
      <c r="AZ20" s="49">
        <v>0</v>
      </c>
      <c r="BA20" s="52">
        <v>0</v>
      </c>
    </row>
    <row r="21" spans="1:53" ht="33" customHeight="1">
      <c r="A21" s="769"/>
      <c r="B21" s="74" t="s">
        <v>146</v>
      </c>
      <c r="C21" s="46">
        <f t="shared" si="12"/>
        <v>0</v>
      </c>
      <c r="D21" s="47">
        <f t="shared" si="13"/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9">
        <v>0</v>
      </c>
      <c r="N21" s="50">
        <f t="shared" si="14"/>
        <v>0</v>
      </c>
      <c r="O21" s="48">
        <v>0</v>
      </c>
      <c r="P21" s="48">
        <v>0</v>
      </c>
      <c r="Q21" s="48">
        <v>0</v>
      </c>
      <c r="R21" s="48">
        <v>0</v>
      </c>
      <c r="S21" s="51">
        <v>0</v>
      </c>
      <c r="T21" s="47">
        <f t="shared" si="15"/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9">
        <v>0</v>
      </c>
      <c r="AA21" s="47">
        <f t="shared" si="16"/>
        <v>0</v>
      </c>
      <c r="AB21" s="48">
        <v>0</v>
      </c>
      <c r="AC21" s="48">
        <v>0</v>
      </c>
      <c r="AD21" s="48">
        <v>0</v>
      </c>
      <c r="AE21" s="48">
        <v>0</v>
      </c>
      <c r="AF21" s="49">
        <v>0</v>
      </c>
      <c r="AG21" s="50">
        <f t="shared" si="17"/>
        <v>0</v>
      </c>
      <c r="AH21" s="48">
        <v>0</v>
      </c>
      <c r="AI21" s="48">
        <v>0</v>
      </c>
      <c r="AJ21" s="48">
        <v>0</v>
      </c>
      <c r="AK21" s="51">
        <v>0</v>
      </c>
      <c r="AL21" s="47">
        <f t="shared" si="18"/>
        <v>0</v>
      </c>
      <c r="AM21" s="48">
        <v>0</v>
      </c>
      <c r="AN21" s="48">
        <v>0</v>
      </c>
      <c r="AO21" s="48">
        <v>0</v>
      </c>
      <c r="AP21" s="48">
        <v>0</v>
      </c>
      <c r="AQ21" s="49">
        <v>0</v>
      </c>
      <c r="AR21" s="50">
        <f t="shared" si="19"/>
        <v>0</v>
      </c>
      <c r="AS21" s="48">
        <v>0</v>
      </c>
      <c r="AT21" s="48">
        <v>0</v>
      </c>
      <c r="AU21" s="48">
        <v>0</v>
      </c>
      <c r="AV21" s="48">
        <v>0</v>
      </c>
      <c r="AW21" s="51">
        <v>0</v>
      </c>
      <c r="AX21" s="47">
        <f t="shared" si="20"/>
        <v>0</v>
      </c>
      <c r="AY21" s="51">
        <v>0</v>
      </c>
      <c r="AZ21" s="49">
        <v>0</v>
      </c>
      <c r="BA21" s="52">
        <v>0</v>
      </c>
    </row>
    <row r="22" spans="1:53" ht="33" customHeight="1" thickBot="1">
      <c r="A22" s="770"/>
      <c r="B22" s="75" t="s">
        <v>148</v>
      </c>
      <c r="C22" s="76">
        <f t="shared" si="12"/>
        <v>172</v>
      </c>
      <c r="D22" s="77">
        <f t="shared" si="13"/>
        <v>4</v>
      </c>
      <c r="E22" s="78">
        <v>1</v>
      </c>
      <c r="F22" s="78">
        <v>0</v>
      </c>
      <c r="G22" s="78">
        <v>0</v>
      </c>
      <c r="H22" s="78">
        <v>0</v>
      </c>
      <c r="I22" s="78">
        <v>1</v>
      </c>
      <c r="J22" s="78">
        <v>2</v>
      </c>
      <c r="K22" s="78">
        <v>0</v>
      </c>
      <c r="L22" s="78">
        <v>0</v>
      </c>
      <c r="M22" s="79">
        <v>0</v>
      </c>
      <c r="N22" s="80">
        <f t="shared" si="14"/>
        <v>10</v>
      </c>
      <c r="O22" s="78">
        <v>2</v>
      </c>
      <c r="P22" s="78">
        <v>0</v>
      </c>
      <c r="Q22" s="78">
        <v>3</v>
      </c>
      <c r="R22" s="78">
        <v>1</v>
      </c>
      <c r="S22" s="81">
        <v>4</v>
      </c>
      <c r="T22" s="77">
        <f t="shared" si="15"/>
        <v>1</v>
      </c>
      <c r="U22" s="78">
        <v>0</v>
      </c>
      <c r="V22" s="78">
        <v>1</v>
      </c>
      <c r="W22" s="78">
        <v>0</v>
      </c>
      <c r="X22" s="78">
        <v>0</v>
      </c>
      <c r="Y22" s="78">
        <v>0</v>
      </c>
      <c r="Z22" s="79">
        <v>0</v>
      </c>
      <c r="AA22" s="77">
        <f t="shared" si="16"/>
        <v>123</v>
      </c>
      <c r="AB22" s="78">
        <v>71</v>
      </c>
      <c r="AC22" s="78">
        <v>35</v>
      </c>
      <c r="AD22" s="78">
        <v>15</v>
      </c>
      <c r="AE22" s="78">
        <v>2</v>
      </c>
      <c r="AF22" s="79">
        <v>0</v>
      </c>
      <c r="AG22" s="80">
        <f t="shared" si="17"/>
        <v>5</v>
      </c>
      <c r="AH22" s="78">
        <v>1</v>
      </c>
      <c r="AI22" s="78">
        <v>0</v>
      </c>
      <c r="AJ22" s="78">
        <v>3</v>
      </c>
      <c r="AK22" s="81">
        <v>1</v>
      </c>
      <c r="AL22" s="77">
        <f t="shared" si="18"/>
        <v>3</v>
      </c>
      <c r="AM22" s="78">
        <v>0</v>
      </c>
      <c r="AN22" s="78">
        <v>0</v>
      </c>
      <c r="AO22" s="78">
        <v>1</v>
      </c>
      <c r="AP22" s="78">
        <v>0</v>
      </c>
      <c r="AQ22" s="79">
        <v>2</v>
      </c>
      <c r="AR22" s="80">
        <f t="shared" si="19"/>
        <v>5</v>
      </c>
      <c r="AS22" s="78">
        <v>5</v>
      </c>
      <c r="AT22" s="78">
        <v>0</v>
      </c>
      <c r="AU22" s="78">
        <v>0</v>
      </c>
      <c r="AV22" s="78">
        <v>0</v>
      </c>
      <c r="AW22" s="81">
        <v>0</v>
      </c>
      <c r="AX22" s="77">
        <f t="shared" si="20"/>
        <v>0</v>
      </c>
      <c r="AY22" s="81">
        <v>0</v>
      </c>
      <c r="AZ22" s="79">
        <v>0</v>
      </c>
      <c r="BA22" s="82">
        <v>21</v>
      </c>
    </row>
    <row r="24" ht="19.5" customHeight="1"/>
    <row r="25" ht="19.5" customHeight="1"/>
    <row r="26" ht="19.5" customHeight="1"/>
    <row r="27" ht="19.5" customHeight="1"/>
  </sheetData>
  <mergeCells count="23">
    <mergeCell ref="A15:B15"/>
    <mergeCell ref="A16:B16"/>
    <mergeCell ref="A17:A22"/>
    <mergeCell ref="A11:B11"/>
    <mergeCell ref="A12:B12"/>
    <mergeCell ref="A13:B13"/>
    <mergeCell ref="A14:B14"/>
    <mergeCell ref="A7:B7"/>
    <mergeCell ref="A8:B8"/>
    <mergeCell ref="A9:B9"/>
    <mergeCell ref="A10:B10"/>
    <mergeCell ref="A5:B5"/>
    <mergeCell ref="A6:B6"/>
    <mergeCell ref="T3:Z3"/>
    <mergeCell ref="AA3:AF3"/>
    <mergeCell ref="A3:B4"/>
    <mergeCell ref="C3:C4"/>
    <mergeCell ref="D3:M3"/>
    <mergeCell ref="N3:S3"/>
    <mergeCell ref="AR3:AW3"/>
    <mergeCell ref="AX3:AZ3"/>
    <mergeCell ref="AG3:AK3"/>
    <mergeCell ref="AL3:AQ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:P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6" width="6.875" style="13" customWidth="1"/>
    <col min="17" max="16384" width="9.00390625" style="13" customWidth="1"/>
  </cols>
  <sheetData>
    <row r="1" spans="1:16" ht="19.5" customHeight="1">
      <c r="A1" s="771" t="s">
        <v>393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</row>
    <row r="2" ht="19.5" customHeight="1" thickBot="1">
      <c r="P2" s="84"/>
    </row>
    <row r="3" spans="1:16" ht="96" customHeight="1" thickBot="1">
      <c r="A3" s="772"/>
      <c r="B3" s="646"/>
      <c r="C3" s="85" t="s">
        <v>140</v>
      </c>
      <c r="D3" s="86" t="s">
        <v>254</v>
      </c>
      <c r="E3" s="87" t="s">
        <v>255</v>
      </c>
      <c r="F3" s="87" t="s">
        <v>256</v>
      </c>
      <c r="G3" s="87" t="s">
        <v>853</v>
      </c>
      <c r="H3" s="87" t="s">
        <v>257</v>
      </c>
      <c r="I3" s="87" t="s">
        <v>258</v>
      </c>
      <c r="J3" s="87" t="s">
        <v>259</v>
      </c>
      <c r="K3" s="87" t="s">
        <v>260</v>
      </c>
      <c r="L3" s="87" t="s">
        <v>261</v>
      </c>
      <c r="M3" s="87" t="s">
        <v>262</v>
      </c>
      <c r="N3" s="87" t="s">
        <v>263</v>
      </c>
      <c r="O3" s="87" t="s">
        <v>148</v>
      </c>
      <c r="P3" s="88" t="s">
        <v>264</v>
      </c>
    </row>
    <row r="4" spans="1:16" ht="30" customHeight="1">
      <c r="A4" s="759" t="s">
        <v>189</v>
      </c>
      <c r="B4" s="760"/>
      <c r="C4" s="538">
        <f>SUM(D4:P4)</f>
        <v>901</v>
      </c>
      <c r="D4" s="539">
        <v>90</v>
      </c>
      <c r="E4" s="540">
        <v>286</v>
      </c>
      <c r="F4" s="540">
        <v>37</v>
      </c>
      <c r="G4" s="540">
        <v>73</v>
      </c>
      <c r="H4" s="540">
        <v>21</v>
      </c>
      <c r="I4" s="540">
        <v>24</v>
      </c>
      <c r="J4" s="540">
        <v>17</v>
      </c>
      <c r="K4" s="540">
        <v>23</v>
      </c>
      <c r="L4" s="540">
        <v>2</v>
      </c>
      <c r="M4" s="541">
        <v>6</v>
      </c>
      <c r="N4" s="541">
        <v>2</v>
      </c>
      <c r="O4" s="541">
        <v>175</v>
      </c>
      <c r="P4" s="542">
        <v>145</v>
      </c>
    </row>
    <row r="5" spans="1:16" ht="30" customHeight="1">
      <c r="A5" s="748" t="s">
        <v>190</v>
      </c>
      <c r="B5" s="749"/>
      <c r="C5" s="543">
        <f aca="true" t="shared" si="0" ref="C5:C13">SUM(D5:P5)</f>
        <v>876</v>
      </c>
      <c r="D5" s="544">
        <v>96</v>
      </c>
      <c r="E5" s="545">
        <v>184</v>
      </c>
      <c r="F5" s="545">
        <v>50</v>
      </c>
      <c r="G5" s="545">
        <v>82</v>
      </c>
      <c r="H5" s="545">
        <v>24</v>
      </c>
      <c r="I5" s="545">
        <v>25</v>
      </c>
      <c r="J5" s="545">
        <v>21</v>
      </c>
      <c r="K5" s="545">
        <v>33</v>
      </c>
      <c r="L5" s="545">
        <v>14</v>
      </c>
      <c r="M5" s="546">
        <v>9</v>
      </c>
      <c r="N5" s="546">
        <v>8</v>
      </c>
      <c r="O5" s="546">
        <v>205</v>
      </c>
      <c r="P5" s="547">
        <v>125</v>
      </c>
    </row>
    <row r="6" spans="1:16" ht="30" customHeight="1">
      <c r="A6" s="748" t="s">
        <v>191</v>
      </c>
      <c r="B6" s="749"/>
      <c r="C6" s="543">
        <f t="shared" si="0"/>
        <v>810</v>
      </c>
      <c r="D6" s="544">
        <v>75</v>
      </c>
      <c r="E6" s="545">
        <v>143</v>
      </c>
      <c r="F6" s="545">
        <v>35</v>
      </c>
      <c r="G6" s="545">
        <v>75</v>
      </c>
      <c r="H6" s="545">
        <v>36</v>
      </c>
      <c r="I6" s="545">
        <v>32</v>
      </c>
      <c r="J6" s="545">
        <v>15</v>
      </c>
      <c r="K6" s="545">
        <v>32</v>
      </c>
      <c r="L6" s="545">
        <v>13</v>
      </c>
      <c r="M6" s="546">
        <v>9</v>
      </c>
      <c r="N6" s="546">
        <v>11</v>
      </c>
      <c r="O6" s="546">
        <v>219</v>
      </c>
      <c r="P6" s="547">
        <v>115</v>
      </c>
    </row>
    <row r="7" spans="1:16" ht="30" customHeight="1">
      <c r="A7" s="748" t="s">
        <v>192</v>
      </c>
      <c r="B7" s="749"/>
      <c r="C7" s="543">
        <f t="shared" si="0"/>
        <v>789</v>
      </c>
      <c r="D7" s="544">
        <v>90</v>
      </c>
      <c r="E7" s="545">
        <v>134</v>
      </c>
      <c r="F7" s="545">
        <v>62</v>
      </c>
      <c r="G7" s="545">
        <v>80</v>
      </c>
      <c r="H7" s="545">
        <v>37</v>
      </c>
      <c r="I7" s="545">
        <v>39</v>
      </c>
      <c r="J7" s="545">
        <v>13</v>
      </c>
      <c r="K7" s="545">
        <v>24</v>
      </c>
      <c r="L7" s="545">
        <v>18</v>
      </c>
      <c r="M7" s="546">
        <v>10</v>
      </c>
      <c r="N7" s="546">
        <v>9</v>
      </c>
      <c r="O7" s="546">
        <v>167</v>
      </c>
      <c r="P7" s="547">
        <v>106</v>
      </c>
    </row>
    <row r="8" spans="1:16" ht="30" customHeight="1">
      <c r="A8" s="748" t="s">
        <v>193</v>
      </c>
      <c r="B8" s="749"/>
      <c r="C8" s="543">
        <f t="shared" si="0"/>
        <v>701</v>
      </c>
      <c r="D8" s="544">
        <v>78</v>
      </c>
      <c r="E8" s="545">
        <v>81</v>
      </c>
      <c r="F8" s="545">
        <v>35</v>
      </c>
      <c r="G8" s="545">
        <v>72</v>
      </c>
      <c r="H8" s="545">
        <v>55</v>
      </c>
      <c r="I8" s="545">
        <v>36</v>
      </c>
      <c r="J8" s="545">
        <v>11</v>
      </c>
      <c r="K8" s="545">
        <v>23</v>
      </c>
      <c r="L8" s="545">
        <v>18</v>
      </c>
      <c r="M8" s="546">
        <v>6</v>
      </c>
      <c r="N8" s="546">
        <v>7</v>
      </c>
      <c r="O8" s="546">
        <v>163</v>
      </c>
      <c r="P8" s="547">
        <v>116</v>
      </c>
    </row>
    <row r="9" spans="1:16" ht="30" customHeight="1">
      <c r="A9" s="748" t="s">
        <v>194</v>
      </c>
      <c r="B9" s="749"/>
      <c r="C9" s="543">
        <f t="shared" si="0"/>
        <v>742</v>
      </c>
      <c r="D9" s="544">
        <v>84</v>
      </c>
      <c r="E9" s="545">
        <v>80</v>
      </c>
      <c r="F9" s="545">
        <v>38</v>
      </c>
      <c r="G9" s="545">
        <v>73</v>
      </c>
      <c r="H9" s="545">
        <v>39</v>
      </c>
      <c r="I9" s="545">
        <v>35</v>
      </c>
      <c r="J9" s="545">
        <v>13</v>
      </c>
      <c r="K9" s="545">
        <v>36</v>
      </c>
      <c r="L9" s="545">
        <v>11</v>
      </c>
      <c r="M9" s="546">
        <v>8</v>
      </c>
      <c r="N9" s="546">
        <v>13</v>
      </c>
      <c r="O9" s="546">
        <v>220</v>
      </c>
      <c r="P9" s="547">
        <v>92</v>
      </c>
    </row>
    <row r="10" spans="1:16" ht="30" customHeight="1">
      <c r="A10" s="748" t="s">
        <v>195</v>
      </c>
      <c r="B10" s="749"/>
      <c r="C10" s="543">
        <f t="shared" si="0"/>
        <v>775</v>
      </c>
      <c r="D10" s="544">
        <v>59</v>
      </c>
      <c r="E10" s="545">
        <v>101</v>
      </c>
      <c r="F10" s="545">
        <v>29</v>
      </c>
      <c r="G10" s="545">
        <v>75</v>
      </c>
      <c r="H10" s="545">
        <v>33</v>
      </c>
      <c r="I10" s="545">
        <v>45</v>
      </c>
      <c r="J10" s="545">
        <v>14</v>
      </c>
      <c r="K10" s="545">
        <v>32</v>
      </c>
      <c r="L10" s="545">
        <v>10</v>
      </c>
      <c r="M10" s="546">
        <v>15</v>
      </c>
      <c r="N10" s="546">
        <v>9</v>
      </c>
      <c r="O10" s="546">
        <v>218</v>
      </c>
      <c r="P10" s="547">
        <v>135</v>
      </c>
    </row>
    <row r="11" spans="1:16" ht="30" customHeight="1">
      <c r="A11" s="748" t="s">
        <v>196</v>
      </c>
      <c r="B11" s="749"/>
      <c r="C11" s="543">
        <f t="shared" si="0"/>
        <v>744</v>
      </c>
      <c r="D11" s="544">
        <v>74</v>
      </c>
      <c r="E11" s="545">
        <v>122</v>
      </c>
      <c r="F11" s="545">
        <v>35</v>
      </c>
      <c r="G11" s="545">
        <v>69</v>
      </c>
      <c r="H11" s="545">
        <v>48</v>
      </c>
      <c r="I11" s="545">
        <v>42</v>
      </c>
      <c r="J11" s="545">
        <v>11</v>
      </c>
      <c r="K11" s="545">
        <v>32</v>
      </c>
      <c r="L11" s="545">
        <v>13</v>
      </c>
      <c r="M11" s="546">
        <v>7</v>
      </c>
      <c r="N11" s="546">
        <v>14</v>
      </c>
      <c r="O11" s="546">
        <v>173</v>
      </c>
      <c r="P11" s="547">
        <v>104</v>
      </c>
    </row>
    <row r="12" spans="1:16" ht="30" customHeight="1">
      <c r="A12" s="750" t="s">
        <v>198</v>
      </c>
      <c r="B12" s="751"/>
      <c r="C12" s="543">
        <f t="shared" si="0"/>
        <v>917</v>
      </c>
      <c r="D12" s="544">
        <v>87</v>
      </c>
      <c r="E12" s="545">
        <v>188</v>
      </c>
      <c r="F12" s="545">
        <v>31</v>
      </c>
      <c r="G12" s="545">
        <v>69</v>
      </c>
      <c r="H12" s="545">
        <v>53</v>
      </c>
      <c r="I12" s="545">
        <v>47</v>
      </c>
      <c r="J12" s="545">
        <v>10</v>
      </c>
      <c r="K12" s="545">
        <v>25</v>
      </c>
      <c r="L12" s="545">
        <v>20</v>
      </c>
      <c r="M12" s="546">
        <v>9</v>
      </c>
      <c r="N12" s="546">
        <v>12</v>
      </c>
      <c r="O12" s="546">
        <v>262</v>
      </c>
      <c r="P12" s="547">
        <v>104</v>
      </c>
    </row>
    <row r="13" spans="1:16" ht="30" customHeight="1" thickBot="1">
      <c r="A13" s="755" t="s">
        <v>477</v>
      </c>
      <c r="B13" s="756"/>
      <c r="C13" s="548">
        <f t="shared" si="0"/>
        <v>654</v>
      </c>
      <c r="D13" s="549">
        <v>47</v>
      </c>
      <c r="E13" s="550">
        <v>77</v>
      </c>
      <c r="F13" s="550">
        <v>30</v>
      </c>
      <c r="G13" s="550">
        <v>59</v>
      </c>
      <c r="H13" s="550">
        <v>66</v>
      </c>
      <c r="I13" s="550">
        <v>35</v>
      </c>
      <c r="J13" s="550">
        <v>6</v>
      </c>
      <c r="K13" s="550">
        <v>24</v>
      </c>
      <c r="L13" s="550">
        <v>18</v>
      </c>
      <c r="M13" s="551">
        <v>3</v>
      </c>
      <c r="N13" s="551">
        <v>13</v>
      </c>
      <c r="O13" s="551">
        <v>192</v>
      </c>
      <c r="P13" s="552">
        <v>84</v>
      </c>
    </row>
    <row r="14" spans="1:16" ht="30" customHeight="1" thickBot="1" thickTop="1">
      <c r="A14" s="757" t="s">
        <v>197</v>
      </c>
      <c r="B14" s="758"/>
      <c r="C14" s="553">
        <f aca="true" t="shared" si="1" ref="C14:P14">SUM(C4:C13)/10</f>
        <v>790.9</v>
      </c>
      <c r="D14" s="554">
        <f t="shared" si="1"/>
        <v>78</v>
      </c>
      <c r="E14" s="555">
        <f t="shared" si="1"/>
        <v>139.6</v>
      </c>
      <c r="F14" s="555">
        <f t="shared" si="1"/>
        <v>38.2</v>
      </c>
      <c r="G14" s="555">
        <f t="shared" si="1"/>
        <v>72.7</v>
      </c>
      <c r="H14" s="555">
        <f t="shared" si="1"/>
        <v>41.2</v>
      </c>
      <c r="I14" s="555">
        <f t="shared" si="1"/>
        <v>36</v>
      </c>
      <c r="J14" s="555">
        <f t="shared" si="1"/>
        <v>13.1</v>
      </c>
      <c r="K14" s="555">
        <f t="shared" si="1"/>
        <v>28.4</v>
      </c>
      <c r="L14" s="555">
        <f t="shared" si="1"/>
        <v>13.7</v>
      </c>
      <c r="M14" s="556">
        <f t="shared" si="1"/>
        <v>8.2</v>
      </c>
      <c r="N14" s="556">
        <f t="shared" si="1"/>
        <v>9.8</v>
      </c>
      <c r="O14" s="556">
        <f t="shared" si="1"/>
        <v>199.4</v>
      </c>
      <c r="P14" s="557">
        <f t="shared" si="1"/>
        <v>112.6</v>
      </c>
    </row>
    <row r="15" spans="1:16" ht="30" customHeight="1">
      <c r="A15" s="752" t="s">
        <v>478</v>
      </c>
      <c r="B15" s="753"/>
      <c r="C15" s="538">
        <f>SUM(C16:C27)</f>
        <v>697</v>
      </c>
      <c r="D15" s="558">
        <f>(SUM(D16:D27))</f>
        <v>64</v>
      </c>
      <c r="E15" s="559">
        <f aca="true" t="shared" si="2" ref="E15:P15">(SUM(E16:E27))</f>
        <v>100</v>
      </c>
      <c r="F15" s="559">
        <f t="shared" si="2"/>
        <v>27</v>
      </c>
      <c r="G15" s="559">
        <f t="shared" si="2"/>
        <v>70</v>
      </c>
      <c r="H15" s="559">
        <f t="shared" si="2"/>
        <v>30</v>
      </c>
      <c r="I15" s="559">
        <f t="shared" si="2"/>
        <v>41</v>
      </c>
      <c r="J15" s="559">
        <f t="shared" si="2"/>
        <v>11</v>
      </c>
      <c r="K15" s="559">
        <f t="shared" si="2"/>
        <v>20</v>
      </c>
      <c r="L15" s="559">
        <f t="shared" si="2"/>
        <v>21</v>
      </c>
      <c r="M15" s="559">
        <f t="shared" si="2"/>
        <v>3</v>
      </c>
      <c r="N15" s="559">
        <f t="shared" si="2"/>
        <v>15</v>
      </c>
      <c r="O15" s="559">
        <f t="shared" si="2"/>
        <v>220</v>
      </c>
      <c r="P15" s="560">
        <f t="shared" si="2"/>
        <v>75</v>
      </c>
    </row>
    <row r="16" spans="1:16" ht="30" customHeight="1">
      <c r="A16" s="773" t="s">
        <v>482</v>
      </c>
      <c r="B16" s="74" t="s">
        <v>199</v>
      </c>
      <c r="C16" s="543">
        <f>SUM(D16:P16)</f>
        <v>74</v>
      </c>
      <c r="D16" s="374">
        <v>8</v>
      </c>
      <c r="E16" s="375">
        <v>4</v>
      </c>
      <c r="F16" s="375">
        <v>5</v>
      </c>
      <c r="G16" s="375">
        <v>6</v>
      </c>
      <c r="H16" s="375">
        <v>5</v>
      </c>
      <c r="I16" s="375">
        <v>6</v>
      </c>
      <c r="J16" s="375">
        <v>2</v>
      </c>
      <c r="K16" s="375">
        <v>7</v>
      </c>
      <c r="L16" s="375">
        <v>5</v>
      </c>
      <c r="M16" s="375">
        <v>0</v>
      </c>
      <c r="N16" s="375">
        <v>1</v>
      </c>
      <c r="O16" s="545">
        <v>17</v>
      </c>
      <c r="P16" s="376">
        <v>8</v>
      </c>
    </row>
    <row r="17" spans="1:16" ht="30" customHeight="1">
      <c r="A17" s="774"/>
      <c r="B17" s="74" t="s">
        <v>200</v>
      </c>
      <c r="C17" s="543">
        <f aca="true" t="shared" si="3" ref="C17:C27">SUM(D17:P17)</f>
        <v>83</v>
      </c>
      <c r="D17" s="374">
        <v>0</v>
      </c>
      <c r="E17" s="375">
        <v>26</v>
      </c>
      <c r="F17" s="375">
        <v>2</v>
      </c>
      <c r="G17" s="375">
        <v>8</v>
      </c>
      <c r="H17" s="375">
        <v>2</v>
      </c>
      <c r="I17" s="375">
        <v>2</v>
      </c>
      <c r="J17" s="375">
        <v>1</v>
      </c>
      <c r="K17" s="375">
        <v>2</v>
      </c>
      <c r="L17" s="375">
        <v>3</v>
      </c>
      <c r="M17" s="375">
        <v>1</v>
      </c>
      <c r="N17" s="375">
        <v>2</v>
      </c>
      <c r="O17" s="545">
        <v>24</v>
      </c>
      <c r="P17" s="376">
        <v>10</v>
      </c>
    </row>
    <row r="18" spans="1:16" ht="30" customHeight="1">
      <c r="A18" s="774"/>
      <c r="B18" s="74" t="s">
        <v>201</v>
      </c>
      <c r="C18" s="543">
        <f t="shared" si="3"/>
        <v>82</v>
      </c>
      <c r="D18" s="374">
        <v>9</v>
      </c>
      <c r="E18" s="375">
        <v>11</v>
      </c>
      <c r="F18" s="375">
        <v>7</v>
      </c>
      <c r="G18" s="375">
        <v>7</v>
      </c>
      <c r="H18" s="375">
        <v>6</v>
      </c>
      <c r="I18" s="375">
        <v>5</v>
      </c>
      <c r="J18" s="375">
        <v>1</v>
      </c>
      <c r="K18" s="375">
        <v>3</v>
      </c>
      <c r="L18" s="375">
        <v>1</v>
      </c>
      <c r="M18" s="375">
        <v>0</v>
      </c>
      <c r="N18" s="375">
        <v>2</v>
      </c>
      <c r="O18" s="545">
        <v>24</v>
      </c>
      <c r="P18" s="376">
        <v>6</v>
      </c>
    </row>
    <row r="19" spans="1:16" ht="30" customHeight="1">
      <c r="A19" s="774"/>
      <c r="B19" s="74" t="s">
        <v>202</v>
      </c>
      <c r="C19" s="543">
        <f t="shared" si="3"/>
        <v>65</v>
      </c>
      <c r="D19" s="374">
        <v>5</v>
      </c>
      <c r="E19" s="375">
        <v>13</v>
      </c>
      <c r="F19" s="375">
        <v>4</v>
      </c>
      <c r="G19" s="375">
        <v>6</v>
      </c>
      <c r="H19" s="375">
        <v>2</v>
      </c>
      <c r="I19" s="375">
        <v>2</v>
      </c>
      <c r="J19" s="375">
        <v>1</v>
      </c>
      <c r="K19" s="375">
        <v>1</v>
      </c>
      <c r="L19" s="375">
        <v>1</v>
      </c>
      <c r="M19" s="375">
        <v>1</v>
      </c>
      <c r="N19" s="375">
        <v>0</v>
      </c>
      <c r="O19" s="545">
        <v>18</v>
      </c>
      <c r="P19" s="376">
        <v>11</v>
      </c>
    </row>
    <row r="20" spans="1:16" ht="30" customHeight="1">
      <c r="A20" s="774"/>
      <c r="B20" s="74" t="s">
        <v>203</v>
      </c>
      <c r="C20" s="543">
        <f t="shared" si="3"/>
        <v>44</v>
      </c>
      <c r="D20" s="374">
        <v>3</v>
      </c>
      <c r="E20" s="375">
        <v>3</v>
      </c>
      <c r="F20" s="375">
        <v>1</v>
      </c>
      <c r="G20" s="375">
        <v>6</v>
      </c>
      <c r="H20" s="375">
        <v>2</v>
      </c>
      <c r="I20" s="375">
        <v>4</v>
      </c>
      <c r="J20" s="375">
        <v>1</v>
      </c>
      <c r="K20" s="375">
        <v>1</v>
      </c>
      <c r="L20" s="375">
        <v>3</v>
      </c>
      <c r="M20" s="375">
        <v>0</v>
      </c>
      <c r="N20" s="375">
        <v>3</v>
      </c>
      <c r="O20" s="545">
        <v>11</v>
      </c>
      <c r="P20" s="376">
        <v>6</v>
      </c>
    </row>
    <row r="21" spans="1:16" ht="30" customHeight="1">
      <c r="A21" s="774"/>
      <c r="B21" s="74" t="s">
        <v>204</v>
      </c>
      <c r="C21" s="543">
        <f t="shared" si="3"/>
        <v>57</v>
      </c>
      <c r="D21" s="374">
        <v>6</v>
      </c>
      <c r="E21" s="375">
        <v>8</v>
      </c>
      <c r="F21" s="375">
        <v>0</v>
      </c>
      <c r="G21" s="375">
        <v>7</v>
      </c>
      <c r="H21" s="375">
        <v>1</v>
      </c>
      <c r="I21" s="375">
        <v>6</v>
      </c>
      <c r="J21" s="375">
        <v>1</v>
      </c>
      <c r="K21" s="375">
        <v>0</v>
      </c>
      <c r="L21" s="375">
        <v>0</v>
      </c>
      <c r="M21" s="375">
        <v>0</v>
      </c>
      <c r="N21" s="375">
        <v>1</v>
      </c>
      <c r="O21" s="545">
        <v>20</v>
      </c>
      <c r="P21" s="376">
        <v>7</v>
      </c>
    </row>
    <row r="22" spans="1:16" ht="30" customHeight="1">
      <c r="A22" s="774"/>
      <c r="B22" s="74" t="s">
        <v>205</v>
      </c>
      <c r="C22" s="543">
        <f t="shared" si="3"/>
        <v>71</v>
      </c>
      <c r="D22" s="374">
        <v>12</v>
      </c>
      <c r="E22" s="375">
        <v>12</v>
      </c>
      <c r="F22" s="375">
        <v>2</v>
      </c>
      <c r="G22" s="375">
        <v>6</v>
      </c>
      <c r="H22" s="375">
        <v>4</v>
      </c>
      <c r="I22" s="375">
        <v>3</v>
      </c>
      <c r="J22" s="375">
        <v>0</v>
      </c>
      <c r="K22" s="375">
        <v>0</v>
      </c>
      <c r="L22" s="375">
        <v>0</v>
      </c>
      <c r="M22" s="375">
        <v>0</v>
      </c>
      <c r="N22" s="375">
        <v>2</v>
      </c>
      <c r="O22" s="545">
        <v>25</v>
      </c>
      <c r="P22" s="376">
        <v>5</v>
      </c>
    </row>
    <row r="23" spans="1:16" ht="30" customHeight="1">
      <c r="A23" s="774"/>
      <c r="B23" s="74" t="s">
        <v>206</v>
      </c>
      <c r="C23" s="543">
        <f t="shared" si="3"/>
        <v>46</v>
      </c>
      <c r="D23" s="374">
        <v>3</v>
      </c>
      <c r="E23" s="375">
        <v>6</v>
      </c>
      <c r="F23" s="375">
        <v>1</v>
      </c>
      <c r="G23" s="375">
        <v>3</v>
      </c>
      <c r="H23" s="375">
        <v>2</v>
      </c>
      <c r="I23" s="375">
        <v>3</v>
      </c>
      <c r="J23" s="375">
        <v>0</v>
      </c>
      <c r="K23" s="375">
        <v>0</v>
      </c>
      <c r="L23" s="375">
        <v>1</v>
      </c>
      <c r="M23" s="375">
        <v>0</v>
      </c>
      <c r="N23" s="375">
        <v>2</v>
      </c>
      <c r="O23" s="545">
        <v>21</v>
      </c>
      <c r="P23" s="376">
        <v>4</v>
      </c>
    </row>
    <row r="24" spans="1:16" ht="30" customHeight="1">
      <c r="A24" s="774"/>
      <c r="B24" s="74" t="s">
        <v>207</v>
      </c>
      <c r="C24" s="543">
        <f t="shared" si="3"/>
        <v>36</v>
      </c>
      <c r="D24" s="374">
        <v>4</v>
      </c>
      <c r="E24" s="375">
        <v>2</v>
      </c>
      <c r="F24" s="375">
        <v>0</v>
      </c>
      <c r="G24" s="375">
        <v>7</v>
      </c>
      <c r="H24" s="375">
        <v>2</v>
      </c>
      <c r="I24" s="375">
        <v>1</v>
      </c>
      <c r="J24" s="375">
        <v>1</v>
      </c>
      <c r="K24" s="375">
        <v>1</v>
      </c>
      <c r="L24" s="375">
        <v>2</v>
      </c>
      <c r="M24" s="375">
        <v>0</v>
      </c>
      <c r="N24" s="375">
        <v>0</v>
      </c>
      <c r="O24" s="545">
        <v>13</v>
      </c>
      <c r="P24" s="376">
        <v>3</v>
      </c>
    </row>
    <row r="25" spans="1:16" ht="30" customHeight="1">
      <c r="A25" s="774"/>
      <c r="B25" s="74" t="s">
        <v>208</v>
      </c>
      <c r="C25" s="543">
        <f t="shared" si="3"/>
        <v>43</v>
      </c>
      <c r="D25" s="374">
        <v>5</v>
      </c>
      <c r="E25" s="375">
        <v>4</v>
      </c>
      <c r="F25" s="375">
        <v>2</v>
      </c>
      <c r="G25" s="375">
        <v>4</v>
      </c>
      <c r="H25" s="375">
        <v>1</v>
      </c>
      <c r="I25" s="375">
        <v>2</v>
      </c>
      <c r="J25" s="375">
        <v>2</v>
      </c>
      <c r="K25" s="375">
        <v>0</v>
      </c>
      <c r="L25" s="375">
        <v>1</v>
      </c>
      <c r="M25" s="375">
        <v>0</v>
      </c>
      <c r="N25" s="375">
        <v>1</v>
      </c>
      <c r="O25" s="545">
        <v>17</v>
      </c>
      <c r="P25" s="376">
        <v>4</v>
      </c>
    </row>
    <row r="26" spans="1:16" ht="30" customHeight="1">
      <c r="A26" s="774"/>
      <c r="B26" s="74" t="s">
        <v>209</v>
      </c>
      <c r="C26" s="543">
        <f t="shared" si="3"/>
        <v>40</v>
      </c>
      <c r="D26" s="374">
        <v>6</v>
      </c>
      <c r="E26" s="375">
        <v>3</v>
      </c>
      <c r="F26" s="375">
        <v>3</v>
      </c>
      <c r="G26" s="375">
        <v>3</v>
      </c>
      <c r="H26" s="375">
        <v>2</v>
      </c>
      <c r="I26" s="375">
        <v>4</v>
      </c>
      <c r="J26" s="375">
        <v>1</v>
      </c>
      <c r="K26" s="375">
        <v>1</v>
      </c>
      <c r="L26" s="375">
        <v>2</v>
      </c>
      <c r="M26" s="375">
        <v>1</v>
      </c>
      <c r="N26" s="375">
        <v>0</v>
      </c>
      <c r="O26" s="545">
        <v>11</v>
      </c>
      <c r="P26" s="376">
        <v>3</v>
      </c>
    </row>
    <row r="27" spans="1:16" ht="30" customHeight="1" thickBot="1">
      <c r="A27" s="775"/>
      <c r="B27" s="75" t="s">
        <v>210</v>
      </c>
      <c r="C27" s="561">
        <f t="shared" si="3"/>
        <v>56</v>
      </c>
      <c r="D27" s="377">
        <v>3</v>
      </c>
      <c r="E27" s="378">
        <v>8</v>
      </c>
      <c r="F27" s="378">
        <v>0</v>
      </c>
      <c r="G27" s="378">
        <v>7</v>
      </c>
      <c r="H27" s="378">
        <v>1</v>
      </c>
      <c r="I27" s="378">
        <v>3</v>
      </c>
      <c r="J27" s="378">
        <v>0</v>
      </c>
      <c r="K27" s="378">
        <v>4</v>
      </c>
      <c r="L27" s="378">
        <v>2</v>
      </c>
      <c r="M27" s="378">
        <v>0</v>
      </c>
      <c r="N27" s="378">
        <v>1</v>
      </c>
      <c r="O27" s="562">
        <v>19</v>
      </c>
      <c r="P27" s="379">
        <v>8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P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75390625" style="13" customWidth="1"/>
    <col min="14" max="16384" width="9.00390625" style="13" customWidth="1"/>
  </cols>
  <sheetData>
    <row r="1" spans="1:13" ht="19.5" customHeight="1">
      <c r="A1" s="771" t="s">
        <v>373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96" customHeight="1" thickBot="1">
      <c r="A3" s="772"/>
      <c r="B3" s="646"/>
      <c r="C3" s="116" t="s">
        <v>140</v>
      </c>
      <c r="D3" s="117" t="s">
        <v>265</v>
      </c>
      <c r="E3" s="118" t="s">
        <v>266</v>
      </c>
      <c r="F3" s="118" t="s">
        <v>267</v>
      </c>
      <c r="G3" s="118" t="s">
        <v>268</v>
      </c>
      <c r="H3" s="118" t="s">
        <v>269</v>
      </c>
      <c r="I3" s="118" t="s">
        <v>270</v>
      </c>
      <c r="J3" s="118" t="s">
        <v>271</v>
      </c>
      <c r="K3" s="118" t="s">
        <v>272</v>
      </c>
      <c r="L3" s="118" t="s">
        <v>273</v>
      </c>
      <c r="M3" s="119" t="s">
        <v>148</v>
      </c>
    </row>
    <row r="4" spans="1:13" ht="30" customHeight="1">
      <c r="A4" s="759" t="s">
        <v>189</v>
      </c>
      <c r="B4" s="760"/>
      <c r="C4" s="89">
        <f>SUM(D4:M4)</f>
        <v>402</v>
      </c>
      <c r="D4" s="90">
        <v>205</v>
      </c>
      <c r="E4" s="91">
        <v>39</v>
      </c>
      <c r="F4" s="91">
        <v>0</v>
      </c>
      <c r="G4" s="91">
        <v>3</v>
      </c>
      <c r="H4" s="91">
        <v>4</v>
      </c>
      <c r="I4" s="91">
        <v>5</v>
      </c>
      <c r="J4" s="91">
        <v>0</v>
      </c>
      <c r="K4" s="91">
        <v>4</v>
      </c>
      <c r="L4" s="91">
        <v>0</v>
      </c>
      <c r="M4" s="93">
        <v>142</v>
      </c>
    </row>
    <row r="5" spans="1:13" ht="30" customHeight="1">
      <c r="A5" s="748" t="s">
        <v>190</v>
      </c>
      <c r="B5" s="749"/>
      <c r="C5" s="94">
        <f aca="true" t="shared" si="0" ref="C5:C13">SUM(D5:M5)</f>
        <v>443</v>
      </c>
      <c r="D5" s="95">
        <v>227</v>
      </c>
      <c r="E5" s="96">
        <v>44</v>
      </c>
      <c r="F5" s="96">
        <v>0</v>
      </c>
      <c r="G5" s="96">
        <v>0</v>
      </c>
      <c r="H5" s="96">
        <v>1</v>
      </c>
      <c r="I5" s="96">
        <v>4</v>
      </c>
      <c r="J5" s="96">
        <v>0</v>
      </c>
      <c r="K5" s="96">
        <v>2</v>
      </c>
      <c r="L5" s="96">
        <v>0</v>
      </c>
      <c r="M5" s="98">
        <v>165</v>
      </c>
    </row>
    <row r="6" spans="1:13" ht="30" customHeight="1">
      <c r="A6" s="748" t="s">
        <v>191</v>
      </c>
      <c r="B6" s="749"/>
      <c r="C6" s="94">
        <f t="shared" si="0"/>
        <v>427</v>
      </c>
      <c r="D6" s="95">
        <v>208</v>
      </c>
      <c r="E6" s="96">
        <v>40</v>
      </c>
      <c r="F6" s="96">
        <v>0</v>
      </c>
      <c r="G6" s="96">
        <v>0</v>
      </c>
      <c r="H6" s="96">
        <v>2</v>
      </c>
      <c r="I6" s="96">
        <v>2</v>
      </c>
      <c r="J6" s="96">
        <v>2</v>
      </c>
      <c r="K6" s="96">
        <v>4</v>
      </c>
      <c r="L6" s="96">
        <v>0</v>
      </c>
      <c r="M6" s="98">
        <v>169</v>
      </c>
    </row>
    <row r="7" spans="1:13" ht="30" customHeight="1">
      <c r="A7" s="748" t="s">
        <v>192</v>
      </c>
      <c r="B7" s="749"/>
      <c r="C7" s="94">
        <f t="shared" si="0"/>
        <v>410</v>
      </c>
      <c r="D7" s="95">
        <v>212</v>
      </c>
      <c r="E7" s="96">
        <v>38</v>
      </c>
      <c r="F7" s="96">
        <v>0</v>
      </c>
      <c r="G7" s="96">
        <v>0</v>
      </c>
      <c r="H7" s="96">
        <v>3</v>
      </c>
      <c r="I7" s="96">
        <v>0</v>
      </c>
      <c r="J7" s="96">
        <v>0</v>
      </c>
      <c r="K7" s="96">
        <v>5</v>
      </c>
      <c r="L7" s="96">
        <v>0</v>
      </c>
      <c r="M7" s="98">
        <v>152</v>
      </c>
    </row>
    <row r="8" spans="1:13" ht="30" customHeight="1">
      <c r="A8" s="748" t="s">
        <v>193</v>
      </c>
      <c r="B8" s="749"/>
      <c r="C8" s="94">
        <f t="shared" si="0"/>
        <v>414</v>
      </c>
      <c r="D8" s="95">
        <v>198</v>
      </c>
      <c r="E8" s="96">
        <v>28</v>
      </c>
      <c r="F8" s="96">
        <v>0</v>
      </c>
      <c r="G8" s="96">
        <v>5</v>
      </c>
      <c r="H8" s="96">
        <v>2</v>
      </c>
      <c r="I8" s="96">
        <v>2</v>
      </c>
      <c r="J8" s="96">
        <v>0</v>
      </c>
      <c r="K8" s="96">
        <v>10</v>
      </c>
      <c r="L8" s="96">
        <v>0</v>
      </c>
      <c r="M8" s="98">
        <v>169</v>
      </c>
    </row>
    <row r="9" spans="1:13" ht="30" customHeight="1">
      <c r="A9" s="748" t="s">
        <v>194</v>
      </c>
      <c r="B9" s="749"/>
      <c r="C9" s="94">
        <f t="shared" si="0"/>
        <v>404</v>
      </c>
      <c r="D9" s="95">
        <v>194</v>
      </c>
      <c r="E9" s="96">
        <v>33</v>
      </c>
      <c r="F9" s="96">
        <v>0</v>
      </c>
      <c r="G9" s="96">
        <v>9</v>
      </c>
      <c r="H9" s="96">
        <v>3</v>
      </c>
      <c r="I9" s="96">
        <v>2</v>
      </c>
      <c r="J9" s="96">
        <v>1</v>
      </c>
      <c r="K9" s="96">
        <v>5</v>
      </c>
      <c r="L9" s="96">
        <v>0</v>
      </c>
      <c r="M9" s="98">
        <v>157</v>
      </c>
    </row>
    <row r="10" spans="1:13" ht="30" customHeight="1">
      <c r="A10" s="748" t="s">
        <v>195</v>
      </c>
      <c r="B10" s="749"/>
      <c r="C10" s="94">
        <f t="shared" si="0"/>
        <v>416</v>
      </c>
      <c r="D10" s="95">
        <v>201</v>
      </c>
      <c r="E10" s="96">
        <v>24</v>
      </c>
      <c r="F10" s="96">
        <v>2</v>
      </c>
      <c r="G10" s="96">
        <v>3</v>
      </c>
      <c r="H10" s="96">
        <v>4</v>
      </c>
      <c r="I10" s="96">
        <v>0</v>
      </c>
      <c r="J10" s="96">
        <v>0</v>
      </c>
      <c r="K10" s="96">
        <v>4</v>
      </c>
      <c r="L10" s="96">
        <v>0</v>
      </c>
      <c r="M10" s="98">
        <v>178</v>
      </c>
    </row>
    <row r="11" spans="1:13" ht="30" customHeight="1">
      <c r="A11" s="748" t="s">
        <v>196</v>
      </c>
      <c r="B11" s="749"/>
      <c r="C11" s="94">
        <f t="shared" si="0"/>
        <v>391</v>
      </c>
      <c r="D11" s="95">
        <v>188</v>
      </c>
      <c r="E11" s="96">
        <v>40</v>
      </c>
      <c r="F11" s="96">
        <v>1</v>
      </c>
      <c r="G11" s="96">
        <v>6</v>
      </c>
      <c r="H11" s="96">
        <v>3</v>
      </c>
      <c r="I11" s="96">
        <v>2</v>
      </c>
      <c r="J11" s="96">
        <v>1</v>
      </c>
      <c r="K11" s="96">
        <v>7</v>
      </c>
      <c r="L11" s="96">
        <v>0</v>
      </c>
      <c r="M11" s="98">
        <v>143</v>
      </c>
    </row>
    <row r="12" spans="1:13" ht="30" customHeight="1">
      <c r="A12" s="750" t="s">
        <v>198</v>
      </c>
      <c r="B12" s="751"/>
      <c r="C12" s="94">
        <f t="shared" si="0"/>
        <v>406</v>
      </c>
      <c r="D12" s="95">
        <v>187</v>
      </c>
      <c r="E12" s="96">
        <v>29</v>
      </c>
      <c r="F12" s="96">
        <v>0</v>
      </c>
      <c r="G12" s="96">
        <v>5</v>
      </c>
      <c r="H12" s="96">
        <v>0</v>
      </c>
      <c r="I12" s="96">
        <v>7</v>
      </c>
      <c r="J12" s="96">
        <v>2</v>
      </c>
      <c r="K12" s="96">
        <v>2</v>
      </c>
      <c r="L12" s="96">
        <v>0</v>
      </c>
      <c r="M12" s="98">
        <v>174</v>
      </c>
    </row>
    <row r="13" spans="1:13" ht="30" customHeight="1" thickBot="1">
      <c r="A13" s="755" t="s">
        <v>477</v>
      </c>
      <c r="B13" s="756"/>
      <c r="C13" s="99">
        <f t="shared" si="0"/>
        <v>365</v>
      </c>
      <c r="D13" s="100">
        <v>220</v>
      </c>
      <c r="E13" s="101">
        <v>33</v>
      </c>
      <c r="F13" s="101">
        <v>0</v>
      </c>
      <c r="G13" s="101">
        <v>5</v>
      </c>
      <c r="H13" s="101">
        <v>2</v>
      </c>
      <c r="I13" s="101">
        <v>1</v>
      </c>
      <c r="J13" s="101">
        <v>0</v>
      </c>
      <c r="K13" s="101">
        <v>2</v>
      </c>
      <c r="L13" s="101">
        <v>0</v>
      </c>
      <c r="M13" s="103">
        <v>102</v>
      </c>
    </row>
    <row r="14" spans="1:13" ht="30" customHeight="1" thickBot="1" thickTop="1">
      <c r="A14" s="757" t="s">
        <v>197</v>
      </c>
      <c r="B14" s="758"/>
      <c r="C14" s="104">
        <f aca="true" t="shared" si="1" ref="C14:M14">SUM(C4:C13)/10</f>
        <v>407.8</v>
      </c>
      <c r="D14" s="105">
        <f t="shared" si="1"/>
        <v>204</v>
      </c>
      <c r="E14" s="106">
        <f t="shared" si="1"/>
        <v>34.8</v>
      </c>
      <c r="F14" s="106">
        <f t="shared" si="1"/>
        <v>0.3</v>
      </c>
      <c r="G14" s="106">
        <f t="shared" si="1"/>
        <v>3.6</v>
      </c>
      <c r="H14" s="106">
        <f t="shared" si="1"/>
        <v>2.4</v>
      </c>
      <c r="I14" s="106">
        <f t="shared" si="1"/>
        <v>2.5</v>
      </c>
      <c r="J14" s="106">
        <f t="shared" si="1"/>
        <v>0.6</v>
      </c>
      <c r="K14" s="106">
        <f t="shared" si="1"/>
        <v>4.5</v>
      </c>
      <c r="L14" s="106">
        <f t="shared" si="1"/>
        <v>0</v>
      </c>
      <c r="M14" s="108">
        <f t="shared" si="1"/>
        <v>155.1</v>
      </c>
    </row>
    <row r="15" spans="1:13" ht="30" customHeight="1">
      <c r="A15" s="752" t="s">
        <v>478</v>
      </c>
      <c r="B15" s="753"/>
      <c r="C15" s="89">
        <f>SUM(D15:M15)</f>
        <v>382</v>
      </c>
      <c r="D15" s="109">
        <f>SUM(D16:D27)</f>
        <v>196</v>
      </c>
      <c r="E15" s="110">
        <f aca="true" t="shared" si="2" ref="E15:M15">SUM(E16:E27)</f>
        <v>35</v>
      </c>
      <c r="F15" s="110">
        <f t="shared" si="2"/>
        <v>0</v>
      </c>
      <c r="G15" s="110">
        <f t="shared" si="2"/>
        <v>4</v>
      </c>
      <c r="H15" s="110">
        <f t="shared" si="2"/>
        <v>2</v>
      </c>
      <c r="I15" s="110">
        <f t="shared" si="2"/>
        <v>1</v>
      </c>
      <c r="J15" s="110">
        <f t="shared" si="2"/>
        <v>0</v>
      </c>
      <c r="K15" s="110">
        <f t="shared" si="2"/>
        <v>2</v>
      </c>
      <c r="L15" s="110">
        <f t="shared" si="2"/>
        <v>0</v>
      </c>
      <c r="M15" s="111">
        <f t="shared" si="2"/>
        <v>142</v>
      </c>
    </row>
    <row r="16" spans="1:13" ht="30" customHeight="1">
      <c r="A16" s="773" t="s">
        <v>482</v>
      </c>
      <c r="B16" s="74" t="s">
        <v>199</v>
      </c>
      <c r="C16" s="94">
        <f aca="true" t="shared" si="3" ref="C16:C27">SUM(D16:M16)</f>
        <v>43</v>
      </c>
      <c r="D16" s="95">
        <v>29</v>
      </c>
      <c r="E16" s="96">
        <v>3</v>
      </c>
      <c r="F16" s="96"/>
      <c r="G16" s="96"/>
      <c r="H16" s="96"/>
      <c r="I16" s="96"/>
      <c r="J16" s="96"/>
      <c r="K16" s="96"/>
      <c r="L16" s="96"/>
      <c r="M16" s="98">
        <v>11</v>
      </c>
    </row>
    <row r="17" spans="1:13" ht="30" customHeight="1">
      <c r="A17" s="774"/>
      <c r="B17" s="74" t="s">
        <v>200</v>
      </c>
      <c r="C17" s="94">
        <f t="shared" si="3"/>
        <v>39</v>
      </c>
      <c r="D17" s="95">
        <v>20</v>
      </c>
      <c r="E17" s="96">
        <v>3</v>
      </c>
      <c r="F17" s="96"/>
      <c r="G17" s="96"/>
      <c r="H17" s="96"/>
      <c r="I17" s="96"/>
      <c r="J17" s="96"/>
      <c r="K17" s="96">
        <v>1</v>
      </c>
      <c r="L17" s="96"/>
      <c r="M17" s="98">
        <v>15</v>
      </c>
    </row>
    <row r="18" spans="1:13" ht="30" customHeight="1">
      <c r="A18" s="774"/>
      <c r="B18" s="74" t="s">
        <v>201</v>
      </c>
      <c r="C18" s="94">
        <f t="shared" si="3"/>
        <v>40</v>
      </c>
      <c r="D18" s="95">
        <v>22</v>
      </c>
      <c r="E18" s="96">
        <v>4</v>
      </c>
      <c r="F18" s="96"/>
      <c r="G18" s="96"/>
      <c r="H18" s="96">
        <v>1</v>
      </c>
      <c r="I18" s="96"/>
      <c r="J18" s="96"/>
      <c r="K18" s="96"/>
      <c r="L18" s="96"/>
      <c r="M18" s="98">
        <v>13</v>
      </c>
    </row>
    <row r="19" spans="1:13" ht="30" customHeight="1">
      <c r="A19" s="774"/>
      <c r="B19" s="74" t="s">
        <v>202</v>
      </c>
      <c r="C19" s="94">
        <f t="shared" si="3"/>
        <v>32</v>
      </c>
      <c r="D19" s="95">
        <v>17</v>
      </c>
      <c r="E19" s="96">
        <v>3</v>
      </c>
      <c r="F19" s="96"/>
      <c r="G19" s="96"/>
      <c r="H19" s="96"/>
      <c r="I19" s="96">
        <v>1</v>
      </c>
      <c r="J19" s="96"/>
      <c r="K19" s="96"/>
      <c r="L19" s="96"/>
      <c r="M19" s="98">
        <v>11</v>
      </c>
    </row>
    <row r="20" spans="1:13" ht="30" customHeight="1">
      <c r="A20" s="774"/>
      <c r="B20" s="74" t="s">
        <v>203</v>
      </c>
      <c r="C20" s="94">
        <f t="shared" si="3"/>
        <v>29</v>
      </c>
      <c r="D20" s="95">
        <v>12</v>
      </c>
      <c r="E20" s="96">
        <v>1</v>
      </c>
      <c r="F20" s="96"/>
      <c r="G20" s="96"/>
      <c r="H20" s="96"/>
      <c r="I20" s="96"/>
      <c r="J20" s="96"/>
      <c r="K20" s="96"/>
      <c r="L20" s="96"/>
      <c r="M20" s="98">
        <v>16</v>
      </c>
    </row>
    <row r="21" spans="1:13" ht="30" customHeight="1">
      <c r="A21" s="774"/>
      <c r="B21" s="74" t="s">
        <v>204</v>
      </c>
      <c r="C21" s="94">
        <f t="shared" si="3"/>
        <v>30</v>
      </c>
      <c r="D21" s="95">
        <v>17</v>
      </c>
      <c r="E21" s="96">
        <v>2</v>
      </c>
      <c r="F21" s="96"/>
      <c r="G21" s="96"/>
      <c r="H21" s="96"/>
      <c r="I21" s="96"/>
      <c r="J21" s="96"/>
      <c r="K21" s="96"/>
      <c r="L21" s="96"/>
      <c r="M21" s="98">
        <v>11</v>
      </c>
    </row>
    <row r="22" spans="1:13" ht="30" customHeight="1">
      <c r="A22" s="774"/>
      <c r="B22" s="74" t="s">
        <v>205</v>
      </c>
      <c r="C22" s="94">
        <f t="shared" si="3"/>
        <v>33</v>
      </c>
      <c r="D22" s="95">
        <v>17</v>
      </c>
      <c r="E22" s="96">
        <v>1</v>
      </c>
      <c r="F22" s="96"/>
      <c r="G22" s="96"/>
      <c r="H22" s="96"/>
      <c r="I22" s="96"/>
      <c r="J22" s="96"/>
      <c r="K22" s="96"/>
      <c r="L22" s="96"/>
      <c r="M22" s="98">
        <v>15</v>
      </c>
    </row>
    <row r="23" spans="1:13" ht="30" customHeight="1">
      <c r="A23" s="774"/>
      <c r="B23" s="74" t="s">
        <v>206</v>
      </c>
      <c r="C23" s="94">
        <f t="shared" si="3"/>
        <v>25</v>
      </c>
      <c r="D23" s="95">
        <v>10</v>
      </c>
      <c r="E23" s="96">
        <v>1</v>
      </c>
      <c r="F23" s="96"/>
      <c r="G23" s="96">
        <v>2</v>
      </c>
      <c r="H23" s="96"/>
      <c r="I23" s="96"/>
      <c r="J23" s="96"/>
      <c r="K23" s="96"/>
      <c r="L23" s="96"/>
      <c r="M23" s="98">
        <v>12</v>
      </c>
    </row>
    <row r="24" spans="1:13" ht="30" customHeight="1">
      <c r="A24" s="774"/>
      <c r="B24" s="74" t="s">
        <v>207</v>
      </c>
      <c r="C24" s="94">
        <f t="shared" si="3"/>
        <v>26</v>
      </c>
      <c r="D24" s="95">
        <v>15</v>
      </c>
      <c r="E24" s="96">
        <v>3</v>
      </c>
      <c r="F24" s="96"/>
      <c r="G24" s="96">
        <v>1</v>
      </c>
      <c r="H24" s="96"/>
      <c r="I24" s="96"/>
      <c r="J24" s="96"/>
      <c r="K24" s="96"/>
      <c r="L24" s="96"/>
      <c r="M24" s="98">
        <v>7</v>
      </c>
    </row>
    <row r="25" spans="1:13" ht="30" customHeight="1">
      <c r="A25" s="774"/>
      <c r="B25" s="74" t="s">
        <v>208</v>
      </c>
      <c r="C25" s="94">
        <f t="shared" si="3"/>
        <v>26</v>
      </c>
      <c r="D25" s="95">
        <v>9</v>
      </c>
      <c r="E25" s="96">
        <v>3</v>
      </c>
      <c r="F25" s="96"/>
      <c r="G25" s="96">
        <v>1</v>
      </c>
      <c r="H25" s="96">
        <v>1</v>
      </c>
      <c r="I25" s="96"/>
      <c r="J25" s="96"/>
      <c r="K25" s="96"/>
      <c r="L25" s="96"/>
      <c r="M25" s="98">
        <v>12</v>
      </c>
    </row>
    <row r="26" spans="1:13" ht="30" customHeight="1">
      <c r="A26" s="774"/>
      <c r="B26" s="74" t="s">
        <v>209</v>
      </c>
      <c r="C26" s="94">
        <f t="shared" si="3"/>
        <v>26</v>
      </c>
      <c r="D26" s="95">
        <v>12</v>
      </c>
      <c r="E26" s="96">
        <v>7</v>
      </c>
      <c r="F26" s="96"/>
      <c r="G26" s="96"/>
      <c r="H26" s="96"/>
      <c r="I26" s="96"/>
      <c r="J26" s="96"/>
      <c r="K26" s="96">
        <v>1</v>
      </c>
      <c r="L26" s="96"/>
      <c r="M26" s="98">
        <v>6</v>
      </c>
    </row>
    <row r="27" spans="1:13" ht="30" customHeight="1" thickBot="1">
      <c r="A27" s="775"/>
      <c r="B27" s="75" t="s">
        <v>210</v>
      </c>
      <c r="C27" s="112">
        <f t="shared" si="3"/>
        <v>33</v>
      </c>
      <c r="D27" s="113">
        <v>16</v>
      </c>
      <c r="E27" s="114">
        <v>4</v>
      </c>
      <c r="F27" s="114"/>
      <c r="G27" s="114"/>
      <c r="H27" s="114"/>
      <c r="I27" s="114"/>
      <c r="J27" s="114"/>
      <c r="K27" s="114"/>
      <c r="L27" s="114"/>
      <c r="M27" s="115">
        <v>13</v>
      </c>
    </row>
    <row r="29" spans="4:12" ht="11.25">
      <c r="D29" s="13">
        <v>196</v>
      </c>
      <c r="E29" s="13">
        <v>35</v>
      </c>
      <c r="F29" s="13">
        <v>0</v>
      </c>
      <c r="G29" s="13">
        <v>4</v>
      </c>
      <c r="H29" s="13">
        <v>2</v>
      </c>
      <c r="I29" s="13">
        <v>1</v>
      </c>
      <c r="J29" s="13">
        <v>0</v>
      </c>
      <c r="K29" s="13">
        <v>2</v>
      </c>
      <c r="L29" s="13">
        <v>0</v>
      </c>
    </row>
  </sheetData>
  <mergeCells count="15">
    <mergeCell ref="A14:B14"/>
    <mergeCell ref="A15:B15"/>
    <mergeCell ref="A16:A27"/>
    <mergeCell ref="A10:B10"/>
    <mergeCell ref="A11:B11"/>
    <mergeCell ref="A12:B12"/>
    <mergeCell ref="A13:B13"/>
    <mergeCell ref="A6:B6"/>
    <mergeCell ref="A7:B7"/>
    <mergeCell ref="A8:B8"/>
    <mergeCell ref="A9:B9"/>
    <mergeCell ref="A1:M1"/>
    <mergeCell ref="A3:B3"/>
    <mergeCell ref="A4:B4"/>
    <mergeCell ref="A5:B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Q1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7" width="6.375" style="13" customWidth="1"/>
    <col min="18" max="16384" width="9.00390625" style="13" customWidth="1"/>
  </cols>
  <sheetData>
    <row r="1" spans="1:17" ht="19.5" customHeight="1">
      <c r="A1" s="771" t="s">
        <v>372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</row>
    <row r="2" ht="19.5" customHeight="1" thickBot="1">
      <c r="Q2" s="84"/>
    </row>
    <row r="3" spans="1:17" ht="35.25" customHeight="1">
      <c r="A3" s="776"/>
      <c r="B3" s="777"/>
      <c r="C3" s="782" t="s">
        <v>274</v>
      </c>
      <c r="D3" s="783"/>
      <c r="E3" s="783"/>
      <c r="F3" s="783"/>
      <c r="G3" s="783"/>
      <c r="H3" s="783"/>
      <c r="I3" s="783"/>
      <c r="J3" s="783"/>
      <c r="K3" s="782" t="s">
        <v>275</v>
      </c>
      <c r="L3" s="783"/>
      <c r="M3" s="783"/>
      <c r="N3" s="783"/>
      <c r="O3" s="783"/>
      <c r="P3" s="783"/>
      <c r="Q3" s="784"/>
    </row>
    <row r="4" spans="1:17" ht="35.25" customHeight="1">
      <c r="A4" s="778"/>
      <c r="B4" s="779"/>
      <c r="C4" s="785" t="s">
        <v>140</v>
      </c>
      <c r="D4" s="787" t="s">
        <v>142</v>
      </c>
      <c r="E4" s="788"/>
      <c r="F4" s="687" t="s">
        <v>143</v>
      </c>
      <c r="G4" s="687" t="s">
        <v>144</v>
      </c>
      <c r="H4" s="687" t="s">
        <v>145</v>
      </c>
      <c r="I4" s="687" t="s">
        <v>146</v>
      </c>
      <c r="J4" s="787" t="s">
        <v>148</v>
      </c>
      <c r="K4" s="785" t="s">
        <v>140</v>
      </c>
      <c r="L4" s="687" t="s">
        <v>142</v>
      </c>
      <c r="M4" s="687" t="s">
        <v>143</v>
      </c>
      <c r="N4" s="687" t="s">
        <v>144</v>
      </c>
      <c r="O4" s="687" t="s">
        <v>145</v>
      </c>
      <c r="P4" s="687" t="s">
        <v>146</v>
      </c>
      <c r="Q4" s="791" t="s">
        <v>148</v>
      </c>
    </row>
    <row r="5" spans="1:17" ht="35.25" customHeight="1" thickBot="1">
      <c r="A5" s="780"/>
      <c r="B5" s="781"/>
      <c r="C5" s="786"/>
      <c r="D5" s="120"/>
      <c r="E5" s="121" t="s">
        <v>276</v>
      </c>
      <c r="F5" s="789"/>
      <c r="G5" s="789"/>
      <c r="H5" s="789"/>
      <c r="I5" s="789"/>
      <c r="J5" s="790"/>
      <c r="K5" s="786"/>
      <c r="L5" s="789"/>
      <c r="M5" s="789"/>
      <c r="N5" s="789"/>
      <c r="O5" s="789"/>
      <c r="P5" s="789"/>
      <c r="Q5" s="792"/>
    </row>
    <row r="6" spans="1:17" ht="30" customHeight="1">
      <c r="A6" s="759" t="s">
        <v>189</v>
      </c>
      <c r="B6" s="760"/>
      <c r="C6" s="122">
        <f>SUM(F6:J6)+D6</f>
        <v>17</v>
      </c>
      <c r="D6" s="123">
        <v>9</v>
      </c>
      <c r="E6" s="124">
        <v>8</v>
      </c>
      <c r="F6" s="91"/>
      <c r="G6" s="91">
        <v>2</v>
      </c>
      <c r="H6" s="91"/>
      <c r="I6" s="91"/>
      <c r="J6" s="92">
        <v>6</v>
      </c>
      <c r="K6" s="122">
        <f>SUM(L6:Q6)</f>
        <v>85</v>
      </c>
      <c r="L6" s="91">
        <v>69</v>
      </c>
      <c r="M6" s="91">
        <v>3</v>
      </c>
      <c r="N6" s="91">
        <v>2</v>
      </c>
      <c r="O6" s="91"/>
      <c r="P6" s="91"/>
      <c r="Q6" s="93">
        <v>11</v>
      </c>
    </row>
    <row r="7" spans="1:17" ht="30" customHeight="1">
      <c r="A7" s="748" t="s">
        <v>190</v>
      </c>
      <c r="B7" s="749"/>
      <c r="C7" s="125">
        <f aca="true" t="shared" si="0" ref="C7:C15">SUM(F7:J7)+D7</f>
        <v>25</v>
      </c>
      <c r="D7" s="126">
        <v>20</v>
      </c>
      <c r="E7" s="127">
        <v>16</v>
      </c>
      <c r="F7" s="96"/>
      <c r="G7" s="96">
        <v>1</v>
      </c>
      <c r="H7" s="96"/>
      <c r="I7" s="96"/>
      <c r="J7" s="97">
        <v>4</v>
      </c>
      <c r="K7" s="125">
        <f aca="true" t="shared" si="1" ref="K7:K15">SUM(L7:Q7)</f>
        <v>104</v>
      </c>
      <c r="L7" s="96">
        <v>80</v>
      </c>
      <c r="M7" s="96">
        <v>11</v>
      </c>
      <c r="N7" s="96">
        <v>3</v>
      </c>
      <c r="O7" s="96"/>
      <c r="P7" s="96"/>
      <c r="Q7" s="98">
        <v>10</v>
      </c>
    </row>
    <row r="8" spans="1:17" ht="30" customHeight="1">
      <c r="A8" s="748" t="s">
        <v>191</v>
      </c>
      <c r="B8" s="749"/>
      <c r="C8" s="125">
        <f t="shared" si="0"/>
        <v>18</v>
      </c>
      <c r="D8" s="126">
        <v>12</v>
      </c>
      <c r="E8" s="127">
        <v>7</v>
      </c>
      <c r="F8" s="96"/>
      <c r="G8" s="96">
        <v>3</v>
      </c>
      <c r="H8" s="96"/>
      <c r="I8" s="96"/>
      <c r="J8" s="97">
        <v>3</v>
      </c>
      <c r="K8" s="125">
        <f t="shared" si="1"/>
        <v>96</v>
      </c>
      <c r="L8" s="96">
        <v>66</v>
      </c>
      <c r="M8" s="96">
        <v>4</v>
      </c>
      <c r="N8" s="96">
        <v>3</v>
      </c>
      <c r="O8" s="96">
        <v>1</v>
      </c>
      <c r="P8" s="96"/>
      <c r="Q8" s="98">
        <v>22</v>
      </c>
    </row>
    <row r="9" spans="1:17" ht="30" customHeight="1">
      <c r="A9" s="748" t="s">
        <v>192</v>
      </c>
      <c r="B9" s="749"/>
      <c r="C9" s="125">
        <f t="shared" si="0"/>
        <v>33</v>
      </c>
      <c r="D9" s="126">
        <v>21</v>
      </c>
      <c r="E9" s="127">
        <v>17</v>
      </c>
      <c r="F9" s="96">
        <v>1</v>
      </c>
      <c r="G9" s="96">
        <v>4</v>
      </c>
      <c r="H9" s="96"/>
      <c r="I9" s="96"/>
      <c r="J9" s="97">
        <v>7</v>
      </c>
      <c r="K9" s="125">
        <f t="shared" si="1"/>
        <v>91</v>
      </c>
      <c r="L9" s="96">
        <v>72</v>
      </c>
      <c r="M9" s="96">
        <v>7</v>
      </c>
      <c r="N9" s="96">
        <v>2</v>
      </c>
      <c r="O9" s="96"/>
      <c r="P9" s="96"/>
      <c r="Q9" s="98">
        <v>10</v>
      </c>
    </row>
    <row r="10" spans="1:17" ht="30" customHeight="1">
      <c r="A10" s="748" t="s">
        <v>193</v>
      </c>
      <c r="B10" s="749"/>
      <c r="C10" s="125">
        <f t="shared" si="0"/>
        <v>42</v>
      </c>
      <c r="D10" s="126">
        <v>28</v>
      </c>
      <c r="E10" s="127">
        <v>22</v>
      </c>
      <c r="F10" s="96">
        <v>1</v>
      </c>
      <c r="G10" s="96">
        <v>4</v>
      </c>
      <c r="H10" s="96"/>
      <c r="I10" s="96"/>
      <c r="J10" s="97">
        <v>9</v>
      </c>
      <c r="K10" s="125">
        <f t="shared" si="1"/>
        <v>80</v>
      </c>
      <c r="L10" s="96">
        <v>64</v>
      </c>
      <c r="M10" s="96">
        <v>3</v>
      </c>
      <c r="N10" s="96">
        <v>5</v>
      </c>
      <c r="O10" s="96">
        <v>1</v>
      </c>
      <c r="P10" s="96"/>
      <c r="Q10" s="98">
        <v>7</v>
      </c>
    </row>
    <row r="11" spans="1:17" ht="30" customHeight="1">
      <c r="A11" s="748" t="s">
        <v>194</v>
      </c>
      <c r="B11" s="749"/>
      <c r="C11" s="125">
        <f t="shared" si="0"/>
        <v>28</v>
      </c>
      <c r="D11" s="126">
        <v>18</v>
      </c>
      <c r="E11" s="127">
        <v>16</v>
      </c>
      <c r="F11" s="96"/>
      <c r="G11" s="96">
        <v>5</v>
      </c>
      <c r="H11" s="96"/>
      <c r="I11" s="96"/>
      <c r="J11" s="97">
        <v>5</v>
      </c>
      <c r="K11" s="125">
        <f t="shared" si="1"/>
        <v>95</v>
      </c>
      <c r="L11" s="96">
        <v>61</v>
      </c>
      <c r="M11" s="96">
        <v>4</v>
      </c>
      <c r="N11" s="96">
        <v>17</v>
      </c>
      <c r="O11" s="96"/>
      <c r="P11" s="96"/>
      <c r="Q11" s="98">
        <v>13</v>
      </c>
    </row>
    <row r="12" spans="1:17" ht="30" customHeight="1">
      <c r="A12" s="748" t="s">
        <v>195</v>
      </c>
      <c r="B12" s="749"/>
      <c r="C12" s="125">
        <f t="shared" si="0"/>
        <v>19</v>
      </c>
      <c r="D12" s="126">
        <v>9</v>
      </c>
      <c r="E12" s="127">
        <v>6</v>
      </c>
      <c r="F12" s="96"/>
      <c r="G12" s="96">
        <v>4</v>
      </c>
      <c r="H12" s="96"/>
      <c r="I12" s="96"/>
      <c r="J12" s="97">
        <v>6</v>
      </c>
      <c r="K12" s="125">
        <f t="shared" si="1"/>
        <v>105</v>
      </c>
      <c r="L12" s="96">
        <v>78</v>
      </c>
      <c r="M12" s="96">
        <v>8</v>
      </c>
      <c r="N12" s="96">
        <v>4</v>
      </c>
      <c r="O12" s="96"/>
      <c r="P12" s="96"/>
      <c r="Q12" s="98">
        <v>15</v>
      </c>
    </row>
    <row r="13" spans="1:17" ht="30" customHeight="1">
      <c r="A13" s="748" t="s">
        <v>196</v>
      </c>
      <c r="B13" s="749"/>
      <c r="C13" s="125">
        <f t="shared" si="0"/>
        <v>21</v>
      </c>
      <c r="D13" s="126">
        <v>11</v>
      </c>
      <c r="E13" s="127">
        <v>10</v>
      </c>
      <c r="F13" s="96">
        <v>0</v>
      </c>
      <c r="G13" s="96">
        <v>4</v>
      </c>
      <c r="H13" s="96">
        <v>0</v>
      </c>
      <c r="I13" s="96">
        <v>1</v>
      </c>
      <c r="J13" s="97">
        <v>5</v>
      </c>
      <c r="K13" s="125">
        <f t="shared" si="1"/>
        <v>99</v>
      </c>
      <c r="L13" s="96">
        <v>78</v>
      </c>
      <c r="M13" s="96">
        <v>3</v>
      </c>
      <c r="N13" s="96">
        <v>2</v>
      </c>
      <c r="O13" s="96">
        <v>0</v>
      </c>
      <c r="P13" s="96">
        <v>0</v>
      </c>
      <c r="Q13" s="98">
        <v>16</v>
      </c>
    </row>
    <row r="14" spans="1:17" ht="30" customHeight="1">
      <c r="A14" s="750" t="s">
        <v>198</v>
      </c>
      <c r="B14" s="751"/>
      <c r="C14" s="125">
        <f t="shared" si="0"/>
        <v>49</v>
      </c>
      <c r="D14" s="126">
        <v>31</v>
      </c>
      <c r="E14" s="127">
        <v>27</v>
      </c>
      <c r="F14" s="96">
        <v>0</v>
      </c>
      <c r="G14" s="96">
        <v>6</v>
      </c>
      <c r="H14" s="96">
        <v>0</v>
      </c>
      <c r="I14" s="96">
        <v>0</v>
      </c>
      <c r="J14" s="97">
        <v>12</v>
      </c>
      <c r="K14" s="125">
        <f t="shared" si="1"/>
        <v>109</v>
      </c>
      <c r="L14" s="96">
        <v>87</v>
      </c>
      <c r="M14" s="96">
        <v>4</v>
      </c>
      <c r="N14" s="96">
        <v>1</v>
      </c>
      <c r="O14" s="96">
        <v>0</v>
      </c>
      <c r="P14" s="96">
        <v>0</v>
      </c>
      <c r="Q14" s="98">
        <v>17</v>
      </c>
    </row>
    <row r="15" spans="1:17" ht="30" customHeight="1" thickBot="1">
      <c r="A15" s="755" t="s">
        <v>477</v>
      </c>
      <c r="B15" s="756"/>
      <c r="C15" s="128">
        <f t="shared" si="0"/>
        <v>31</v>
      </c>
      <c r="D15" s="129">
        <v>17</v>
      </c>
      <c r="E15" s="130">
        <v>17</v>
      </c>
      <c r="F15" s="101">
        <v>0</v>
      </c>
      <c r="G15" s="101">
        <v>3</v>
      </c>
      <c r="H15" s="101">
        <v>0</v>
      </c>
      <c r="I15" s="101">
        <v>0</v>
      </c>
      <c r="J15" s="102">
        <v>11</v>
      </c>
      <c r="K15" s="128">
        <f t="shared" si="1"/>
        <v>102</v>
      </c>
      <c r="L15" s="101">
        <v>89</v>
      </c>
      <c r="M15" s="101">
        <v>1</v>
      </c>
      <c r="N15" s="101">
        <v>3</v>
      </c>
      <c r="O15" s="101">
        <v>0</v>
      </c>
      <c r="P15" s="101">
        <v>0</v>
      </c>
      <c r="Q15" s="103">
        <v>9</v>
      </c>
    </row>
    <row r="16" spans="1:17" ht="30" customHeight="1" thickBot="1" thickTop="1">
      <c r="A16" s="757" t="s">
        <v>197</v>
      </c>
      <c r="B16" s="758"/>
      <c r="C16" s="131">
        <f aca="true" t="shared" si="2" ref="C16:Q16">SUM(C6:C15)/10</f>
        <v>28.3</v>
      </c>
      <c r="D16" s="132">
        <f t="shared" si="2"/>
        <v>17.6</v>
      </c>
      <c r="E16" s="133">
        <f t="shared" si="2"/>
        <v>14.6</v>
      </c>
      <c r="F16" s="106">
        <f t="shared" si="2"/>
        <v>0.2</v>
      </c>
      <c r="G16" s="106">
        <f t="shared" si="2"/>
        <v>3.6</v>
      </c>
      <c r="H16" s="106">
        <f t="shared" si="2"/>
        <v>0</v>
      </c>
      <c r="I16" s="106">
        <f t="shared" si="2"/>
        <v>0.1</v>
      </c>
      <c r="J16" s="107">
        <f t="shared" si="2"/>
        <v>6.8</v>
      </c>
      <c r="K16" s="131">
        <f t="shared" si="2"/>
        <v>96.6</v>
      </c>
      <c r="L16" s="106">
        <f t="shared" si="2"/>
        <v>74.4</v>
      </c>
      <c r="M16" s="106">
        <f t="shared" si="2"/>
        <v>4.8</v>
      </c>
      <c r="N16" s="106">
        <f t="shared" si="2"/>
        <v>4.2</v>
      </c>
      <c r="O16" s="106">
        <f t="shared" si="2"/>
        <v>0.2</v>
      </c>
      <c r="P16" s="106">
        <f t="shared" si="2"/>
        <v>0</v>
      </c>
      <c r="Q16" s="108">
        <f t="shared" si="2"/>
        <v>13</v>
      </c>
    </row>
    <row r="17" spans="1:17" ht="30" customHeight="1">
      <c r="A17" s="752" t="s">
        <v>478</v>
      </c>
      <c r="B17" s="753"/>
      <c r="C17" s="122">
        <f>(SUM(C18:C29))</f>
        <v>31</v>
      </c>
      <c r="D17" s="134">
        <f>(SUM(D18:D29))</f>
        <v>21</v>
      </c>
      <c r="E17" s="135">
        <f>(SUM(E18:E29))</f>
        <v>19</v>
      </c>
      <c r="F17" s="110">
        <f>(SUM(F18:F29))</f>
        <v>0</v>
      </c>
      <c r="G17" s="110">
        <f>(SUM(G18:G29))</f>
        <v>4</v>
      </c>
      <c r="H17" s="110">
        <f aca="true" t="shared" si="3" ref="H17:Q17">(SUM(H18:H29))</f>
        <v>0</v>
      </c>
      <c r="I17" s="110">
        <f t="shared" si="3"/>
        <v>0</v>
      </c>
      <c r="J17" s="136">
        <f t="shared" si="3"/>
        <v>6</v>
      </c>
      <c r="K17" s="137">
        <f t="shared" si="3"/>
        <v>89</v>
      </c>
      <c r="L17" s="110">
        <f t="shared" si="3"/>
        <v>70</v>
      </c>
      <c r="M17" s="110">
        <f t="shared" si="3"/>
        <v>4</v>
      </c>
      <c r="N17" s="110">
        <f t="shared" si="3"/>
        <v>3</v>
      </c>
      <c r="O17" s="110">
        <f t="shared" si="3"/>
        <v>2</v>
      </c>
      <c r="P17" s="110">
        <f t="shared" si="3"/>
        <v>0</v>
      </c>
      <c r="Q17" s="111">
        <f t="shared" si="3"/>
        <v>10</v>
      </c>
    </row>
    <row r="18" spans="1:17" ht="30" customHeight="1">
      <c r="A18" s="773" t="s">
        <v>482</v>
      </c>
      <c r="B18" s="74" t="s">
        <v>199</v>
      </c>
      <c r="C18" s="125">
        <f aca="true" t="shared" si="4" ref="C18:C29">SUM(F18:J18)+D18</f>
        <v>5</v>
      </c>
      <c r="D18" s="126">
        <v>4</v>
      </c>
      <c r="E18" s="127">
        <v>3</v>
      </c>
      <c r="F18" s="96"/>
      <c r="G18" s="96">
        <v>1</v>
      </c>
      <c r="H18" s="96"/>
      <c r="I18" s="96"/>
      <c r="J18" s="97"/>
      <c r="K18" s="125">
        <f aca="true" t="shared" si="5" ref="K18:K29">SUM(L18:Q18)</f>
        <v>16</v>
      </c>
      <c r="L18" s="96">
        <v>12</v>
      </c>
      <c r="M18" s="96">
        <v>3</v>
      </c>
      <c r="N18" s="96"/>
      <c r="O18" s="96"/>
      <c r="P18" s="96"/>
      <c r="Q18" s="98">
        <v>1</v>
      </c>
    </row>
    <row r="19" spans="1:17" ht="30" customHeight="1">
      <c r="A19" s="774"/>
      <c r="B19" s="74" t="s">
        <v>200</v>
      </c>
      <c r="C19" s="125">
        <f t="shared" si="4"/>
        <v>3</v>
      </c>
      <c r="D19" s="126">
        <v>2</v>
      </c>
      <c r="E19" s="127">
        <v>2</v>
      </c>
      <c r="F19" s="96"/>
      <c r="G19" s="96"/>
      <c r="H19" s="96"/>
      <c r="I19" s="96"/>
      <c r="J19" s="97">
        <v>1</v>
      </c>
      <c r="K19" s="125">
        <f t="shared" si="5"/>
        <v>8</v>
      </c>
      <c r="L19" s="96">
        <v>8</v>
      </c>
      <c r="M19" s="96"/>
      <c r="N19" s="96"/>
      <c r="O19" s="96"/>
      <c r="P19" s="96"/>
      <c r="Q19" s="98"/>
    </row>
    <row r="20" spans="1:17" ht="30" customHeight="1">
      <c r="A20" s="774"/>
      <c r="B20" s="74" t="s">
        <v>201</v>
      </c>
      <c r="C20" s="125">
        <f t="shared" si="4"/>
        <v>4</v>
      </c>
      <c r="D20" s="126">
        <v>3</v>
      </c>
      <c r="E20" s="127">
        <v>2</v>
      </c>
      <c r="F20" s="96"/>
      <c r="G20" s="96">
        <v>1</v>
      </c>
      <c r="H20" s="96"/>
      <c r="I20" s="96"/>
      <c r="J20" s="97"/>
      <c r="K20" s="125">
        <f t="shared" si="5"/>
        <v>7</v>
      </c>
      <c r="L20" s="96">
        <v>6</v>
      </c>
      <c r="M20" s="96"/>
      <c r="N20" s="96"/>
      <c r="O20" s="96">
        <v>1</v>
      </c>
      <c r="P20" s="96"/>
      <c r="Q20" s="98"/>
    </row>
    <row r="21" spans="1:17" ht="30" customHeight="1">
      <c r="A21" s="774"/>
      <c r="B21" s="74" t="s">
        <v>202</v>
      </c>
      <c r="C21" s="125">
        <f t="shared" si="4"/>
        <v>4</v>
      </c>
      <c r="D21" s="126">
        <v>3</v>
      </c>
      <c r="E21" s="127">
        <v>3</v>
      </c>
      <c r="F21" s="96"/>
      <c r="G21" s="96">
        <v>1</v>
      </c>
      <c r="H21" s="96"/>
      <c r="I21" s="96"/>
      <c r="J21" s="97"/>
      <c r="K21" s="125">
        <f t="shared" si="5"/>
        <v>9</v>
      </c>
      <c r="L21" s="96">
        <v>7</v>
      </c>
      <c r="M21" s="96"/>
      <c r="N21" s="96"/>
      <c r="O21" s="96"/>
      <c r="P21" s="96"/>
      <c r="Q21" s="98">
        <v>2</v>
      </c>
    </row>
    <row r="22" spans="1:17" ht="30" customHeight="1">
      <c r="A22" s="774"/>
      <c r="B22" s="74" t="s">
        <v>203</v>
      </c>
      <c r="C22" s="125">
        <f t="shared" si="4"/>
        <v>1</v>
      </c>
      <c r="D22" s="126">
        <v>0</v>
      </c>
      <c r="E22" s="127">
        <v>0</v>
      </c>
      <c r="F22" s="96"/>
      <c r="G22" s="96"/>
      <c r="H22" s="96"/>
      <c r="I22" s="96"/>
      <c r="J22" s="97">
        <v>1</v>
      </c>
      <c r="K22" s="125">
        <f t="shared" si="5"/>
        <v>6</v>
      </c>
      <c r="L22" s="96">
        <v>5</v>
      </c>
      <c r="M22" s="96"/>
      <c r="N22" s="96"/>
      <c r="O22" s="96"/>
      <c r="P22" s="96"/>
      <c r="Q22" s="98">
        <v>1</v>
      </c>
    </row>
    <row r="23" spans="1:17" ht="30" customHeight="1">
      <c r="A23" s="774"/>
      <c r="B23" s="74" t="s">
        <v>204</v>
      </c>
      <c r="C23" s="125">
        <f t="shared" si="4"/>
        <v>2</v>
      </c>
      <c r="D23" s="126">
        <v>2</v>
      </c>
      <c r="E23" s="127">
        <v>2</v>
      </c>
      <c r="F23" s="96"/>
      <c r="G23" s="96"/>
      <c r="H23" s="96"/>
      <c r="I23" s="96"/>
      <c r="J23" s="97"/>
      <c r="K23" s="125">
        <f t="shared" si="5"/>
        <v>7</v>
      </c>
      <c r="L23" s="96">
        <v>5</v>
      </c>
      <c r="M23" s="96"/>
      <c r="N23" s="96">
        <v>1</v>
      </c>
      <c r="O23" s="96"/>
      <c r="P23" s="96"/>
      <c r="Q23" s="98">
        <v>1</v>
      </c>
    </row>
    <row r="24" spans="1:17" ht="30" customHeight="1">
      <c r="A24" s="774"/>
      <c r="B24" s="74" t="s">
        <v>205</v>
      </c>
      <c r="C24" s="125">
        <f t="shared" si="4"/>
        <v>1</v>
      </c>
      <c r="D24" s="126">
        <v>1</v>
      </c>
      <c r="E24" s="127">
        <v>1</v>
      </c>
      <c r="F24" s="96"/>
      <c r="G24" s="96"/>
      <c r="H24" s="96"/>
      <c r="I24" s="96"/>
      <c r="J24" s="97"/>
      <c r="K24" s="125">
        <f t="shared" si="5"/>
        <v>10</v>
      </c>
      <c r="L24" s="96">
        <v>6</v>
      </c>
      <c r="M24" s="96">
        <v>1</v>
      </c>
      <c r="N24" s="96">
        <v>1</v>
      </c>
      <c r="O24" s="96">
        <v>1</v>
      </c>
      <c r="P24" s="96"/>
      <c r="Q24" s="98">
        <v>1</v>
      </c>
    </row>
    <row r="25" spans="1:17" ht="30" customHeight="1">
      <c r="A25" s="774"/>
      <c r="B25" s="74" t="s">
        <v>206</v>
      </c>
      <c r="C25" s="125">
        <f t="shared" si="4"/>
        <v>1</v>
      </c>
      <c r="D25" s="126"/>
      <c r="E25" s="127"/>
      <c r="F25" s="96"/>
      <c r="G25" s="96"/>
      <c r="H25" s="96"/>
      <c r="I25" s="96"/>
      <c r="J25" s="97">
        <v>1</v>
      </c>
      <c r="K25" s="125">
        <f t="shared" si="5"/>
        <v>4</v>
      </c>
      <c r="L25" s="96">
        <v>1</v>
      </c>
      <c r="M25" s="96"/>
      <c r="N25" s="96">
        <v>1</v>
      </c>
      <c r="O25" s="96"/>
      <c r="P25" s="96"/>
      <c r="Q25" s="98">
        <v>2</v>
      </c>
    </row>
    <row r="26" spans="1:17" ht="30" customHeight="1">
      <c r="A26" s="774"/>
      <c r="B26" s="74" t="s">
        <v>207</v>
      </c>
      <c r="C26" s="125">
        <f t="shared" si="4"/>
        <v>3</v>
      </c>
      <c r="D26" s="126">
        <v>2</v>
      </c>
      <c r="E26" s="127">
        <v>2</v>
      </c>
      <c r="F26" s="96"/>
      <c r="G26" s="96"/>
      <c r="H26" s="96"/>
      <c r="I26" s="96"/>
      <c r="J26" s="97">
        <v>1</v>
      </c>
      <c r="K26" s="125">
        <f t="shared" si="5"/>
        <v>4</v>
      </c>
      <c r="L26" s="96">
        <v>3</v>
      </c>
      <c r="M26" s="96"/>
      <c r="N26" s="96"/>
      <c r="O26" s="96"/>
      <c r="P26" s="96"/>
      <c r="Q26" s="98">
        <v>1</v>
      </c>
    </row>
    <row r="27" spans="1:17" ht="30" customHeight="1">
      <c r="A27" s="774"/>
      <c r="B27" s="74" t="s">
        <v>208</v>
      </c>
      <c r="C27" s="125">
        <f t="shared" si="4"/>
        <v>0</v>
      </c>
      <c r="D27" s="126"/>
      <c r="E27" s="127"/>
      <c r="F27" s="96"/>
      <c r="G27" s="96"/>
      <c r="H27" s="96"/>
      <c r="I27" s="96"/>
      <c r="J27" s="97"/>
      <c r="K27" s="125">
        <f t="shared" si="5"/>
        <v>5</v>
      </c>
      <c r="L27" s="96">
        <v>5</v>
      </c>
      <c r="M27" s="96"/>
      <c r="N27" s="96"/>
      <c r="O27" s="96"/>
      <c r="P27" s="96"/>
      <c r="Q27" s="98"/>
    </row>
    <row r="28" spans="1:17" ht="30" customHeight="1">
      <c r="A28" s="774"/>
      <c r="B28" s="74" t="s">
        <v>209</v>
      </c>
      <c r="C28" s="125">
        <f t="shared" si="4"/>
        <v>2</v>
      </c>
      <c r="D28" s="126">
        <v>1</v>
      </c>
      <c r="E28" s="127">
        <v>1</v>
      </c>
      <c r="F28" s="96"/>
      <c r="G28" s="96">
        <v>1</v>
      </c>
      <c r="H28" s="96"/>
      <c r="I28" s="96"/>
      <c r="J28" s="97"/>
      <c r="K28" s="125">
        <f t="shared" si="5"/>
        <v>5</v>
      </c>
      <c r="L28" s="96">
        <v>5</v>
      </c>
      <c r="M28" s="96"/>
      <c r="N28" s="96"/>
      <c r="O28" s="96"/>
      <c r="P28" s="96"/>
      <c r="Q28" s="98"/>
    </row>
    <row r="29" spans="1:17" ht="30" customHeight="1" thickBot="1">
      <c r="A29" s="775"/>
      <c r="B29" s="75" t="s">
        <v>210</v>
      </c>
      <c r="C29" s="138">
        <f t="shared" si="4"/>
        <v>5</v>
      </c>
      <c r="D29" s="139">
        <v>3</v>
      </c>
      <c r="E29" s="140">
        <v>3</v>
      </c>
      <c r="F29" s="114"/>
      <c r="G29" s="114"/>
      <c r="H29" s="114"/>
      <c r="I29" s="114"/>
      <c r="J29" s="141">
        <v>2</v>
      </c>
      <c r="K29" s="138">
        <f t="shared" si="5"/>
        <v>8</v>
      </c>
      <c r="L29" s="114">
        <v>7</v>
      </c>
      <c r="M29" s="114"/>
      <c r="N29" s="114"/>
      <c r="O29" s="114"/>
      <c r="P29" s="114"/>
      <c r="Q29" s="115">
        <v>1</v>
      </c>
    </row>
  </sheetData>
  <mergeCells count="31">
    <mergeCell ref="A18:A2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N4:N5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N1"/>
    </sheetView>
  </sheetViews>
  <sheetFormatPr defaultColWidth="9.00390625" defaultRowHeight="13.5"/>
  <cols>
    <col min="1" max="1" width="11.625" style="13" bestFit="1" customWidth="1"/>
    <col min="2" max="2" width="8.25390625" style="13" bestFit="1" customWidth="1"/>
    <col min="3" max="3" width="6.125" style="13" customWidth="1"/>
    <col min="4" max="4" width="9.125" style="13" bestFit="1" customWidth="1"/>
    <col min="5" max="5" width="17.875" style="13" bestFit="1" customWidth="1"/>
    <col min="6" max="6" width="8.50390625" style="530" bestFit="1" customWidth="1"/>
    <col min="7" max="7" width="8.00390625" style="530" customWidth="1"/>
    <col min="8" max="8" width="4.75390625" style="143" bestFit="1" customWidth="1"/>
    <col min="9" max="9" width="6.375" style="143" bestFit="1" customWidth="1"/>
    <col min="10" max="10" width="25.25390625" style="13" customWidth="1"/>
    <col min="11" max="11" width="8.00390625" style="13" hidden="1" customWidth="1"/>
    <col min="12" max="13" width="4.75390625" style="143" bestFit="1" customWidth="1"/>
    <col min="14" max="14" width="5.50390625" style="143" customWidth="1"/>
    <col min="15" max="16384" width="9.00390625" style="143" customWidth="1"/>
  </cols>
  <sheetData>
    <row r="1" spans="1:14" s="142" customFormat="1" ht="20.25" customHeight="1">
      <c r="A1" s="771" t="s">
        <v>809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</row>
    <row r="2" spans="1:14" s="142" customFormat="1" ht="11.25" customHeight="1">
      <c r="A2" s="83"/>
      <c r="B2" s="83"/>
      <c r="C2" s="83"/>
      <c r="D2" s="83"/>
      <c r="E2" s="83"/>
      <c r="F2" s="529"/>
      <c r="G2" s="529"/>
      <c r="H2" s="83"/>
      <c r="I2" s="83"/>
      <c r="J2" s="83"/>
      <c r="K2" s="83"/>
      <c r="L2" s="83"/>
      <c r="M2" s="83"/>
      <c r="N2" s="83"/>
    </row>
    <row r="3" ht="14.25" thickBot="1">
      <c r="N3" s="144" t="s">
        <v>277</v>
      </c>
    </row>
    <row r="4" spans="1:14" s="13" customFormat="1" ht="28.5" customHeight="1" thickBot="1">
      <c r="A4" s="145" t="s">
        <v>278</v>
      </c>
      <c r="B4" s="146" t="s">
        <v>279</v>
      </c>
      <c r="C4" s="146" t="s">
        <v>280</v>
      </c>
      <c r="D4" s="147" t="s">
        <v>281</v>
      </c>
      <c r="E4" s="147" t="s">
        <v>282</v>
      </c>
      <c r="F4" s="531" t="s">
        <v>283</v>
      </c>
      <c r="G4" s="531" t="s">
        <v>284</v>
      </c>
      <c r="H4" s="147" t="s">
        <v>159</v>
      </c>
      <c r="I4" s="146" t="s">
        <v>285</v>
      </c>
      <c r="J4" s="147" t="s">
        <v>286</v>
      </c>
      <c r="K4" s="147"/>
      <c r="L4" s="146" t="s">
        <v>287</v>
      </c>
      <c r="M4" s="146" t="s">
        <v>288</v>
      </c>
      <c r="N4" s="148" t="s">
        <v>289</v>
      </c>
    </row>
    <row r="5" spans="1:14" s="507" customFormat="1" ht="24" customHeight="1">
      <c r="A5" s="502" t="s">
        <v>397</v>
      </c>
      <c r="B5" s="503" t="s">
        <v>718</v>
      </c>
      <c r="C5" s="503" t="s">
        <v>719</v>
      </c>
      <c r="D5" s="503" t="s">
        <v>810</v>
      </c>
      <c r="E5" s="503" t="s">
        <v>304</v>
      </c>
      <c r="F5" s="532">
        <v>15180</v>
      </c>
      <c r="G5" s="532">
        <v>74</v>
      </c>
      <c r="H5" s="504">
        <v>0</v>
      </c>
      <c r="I5" s="504">
        <v>0</v>
      </c>
      <c r="J5" s="503" t="s">
        <v>83</v>
      </c>
      <c r="K5" s="505" t="s">
        <v>776</v>
      </c>
      <c r="L5" s="504">
        <v>0</v>
      </c>
      <c r="M5" s="504">
        <v>1</v>
      </c>
      <c r="N5" s="506">
        <v>4</v>
      </c>
    </row>
    <row r="6" spans="1:14" s="507" customFormat="1" ht="24" customHeight="1">
      <c r="A6" s="508" t="s">
        <v>397</v>
      </c>
      <c r="B6" s="509" t="s">
        <v>401</v>
      </c>
      <c r="C6" s="509" t="s">
        <v>720</v>
      </c>
      <c r="D6" s="509" t="s">
        <v>564</v>
      </c>
      <c r="E6" s="509" t="s">
        <v>290</v>
      </c>
      <c r="F6" s="533">
        <v>11869</v>
      </c>
      <c r="G6" s="533">
        <v>58</v>
      </c>
      <c r="H6" s="510">
        <v>0</v>
      </c>
      <c r="I6" s="510">
        <v>0</v>
      </c>
      <c r="J6" s="509" t="s">
        <v>788</v>
      </c>
      <c r="K6" s="511" t="s">
        <v>674</v>
      </c>
      <c r="L6" s="510">
        <v>0</v>
      </c>
      <c r="M6" s="510">
        <v>0</v>
      </c>
      <c r="N6" s="512">
        <v>0</v>
      </c>
    </row>
    <row r="7" spans="1:14" s="507" customFormat="1" ht="24" customHeight="1">
      <c r="A7" s="508" t="s">
        <v>397</v>
      </c>
      <c r="B7" s="509" t="s">
        <v>403</v>
      </c>
      <c r="C7" s="509" t="s">
        <v>721</v>
      </c>
      <c r="D7" s="509" t="s">
        <v>398</v>
      </c>
      <c r="E7" s="509" t="s">
        <v>304</v>
      </c>
      <c r="F7" s="533">
        <v>45598</v>
      </c>
      <c r="G7" s="533">
        <v>877</v>
      </c>
      <c r="H7" s="510">
        <v>0</v>
      </c>
      <c r="I7" s="510">
        <v>0</v>
      </c>
      <c r="J7" s="509" t="s">
        <v>789</v>
      </c>
      <c r="K7" s="511" t="s">
        <v>671</v>
      </c>
      <c r="L7" s="510">
        <v>12</v>
      </c>
      <c r="M7" s="510">
        <v>12</v>
      </c>
      <c r="N7" s="512">
        <v>20</v>
      </c>
    </row>
    <row r="8" spans="1:14" s="507" customFormat="1" ht="24" customHeight="1">
      <c r="A8" s="508" t="s">
        <v>397</v>
      </c>
      <c r="B8" s="509" t="s">
        <v>403</v>
      </c>
      <c r="C8" s="509" t="s">
        <v>722</v>
      </c>
      <c r="D8" s="509" t="s">
        <v>723</v>
      </c>
      <c r="E8" s="509" t="s">
        <v>304</v>
      </c>
      <c r="F8" s="533">
        <v>11859</v>
      </c>
      <c r="G8" s="533">
        <v>105</v>
      </c>
      <c r="H8" s="510">
        <v>0</v>
      </c>
      <c r="I8" s="510">
        <v>1</v>
      </c>
      <c r="J8" s="509" t="s">
        <v>790</v>
      </c>
      <c r="K8" s="511" t="s">
        <v>777</v>
      </c>
      <c r="L8" s="510">
        <v>0</v>
      </c>
      <c r="M8" s="510">
        <v>1</v>
      </c>
      <c r="N8" s="512">
        <v>2</v>
      </c>
    </row>
    <row r="9" spans="1:14" s="507" customFormat="1" ht="24" customHeight="1" thickBot="1">
      <c r="A9" s="513" t="s">
        <v>397</v>
      </c>
      <c r="B9" s="514" t="s">
        <v>724</v>
      </c>
      <c r="C9" s="514" t="s">
        <v>725</v>
      </c>
      <c r="D9" s="514" t="s">
        <v>554</v>
      </c>
      <c r="E9" s="514" t="s">
        <v>304</v>
      </c>
      <c r="F9" s="534">
        <v>10697</v>
      </c>
      <c r="G9" s="534">
        <v>183</v>
      </c>
      <c r="H9" s="515">
        <v>0</v>
      </c>
      <c r="I9" s="515">
        <v>1</v>
      </c>
      <c r="J9" s="514" t="s">
        <v>791</v>
      </c>
      <c r="K9" s="516" t="s">
        <v>664</v>
      </c>
      <c r="L9" s="515">
        <v>3</v>
      </c>
      <c r="M9" s="515">
        <v>2</v>
      </c>
      <c r="N9" s="517">
        <v>4</v>
      </c>
    </row>
    <row r="10" spans="1:14" s="507" customFormat="1" ht="24" customHeight="1">
      <c r="A10" s="518" t="s">
        <v>397</v>
      </c>
      <c r="B10" s="519" t="s">
        <v>726</v>
      </c>
      <c r="C10" s="519" t="s">
        <v>727</v>
      </c>
      <c r="D10" s="519" t="s">
        <v>564</v>
      </c>
      <c r="E10" s="519" t="s">
        <v>304</v>
      </c>
      <c r="F10" s="535">
        <v>11135</v>
      </c>
      <c r="G10" s="535">
        <v>88</v>
      </c>
      <c r="H10" s="520">
        <v>0</v>
      </c>
      <c r="I10" s="520">
        <v>3</v>
      </c>
      <c r="J10" s="519" t="s">
        <v>83</v>
      </c>
      <c r="K10" s="521" t="s">
        <v>776</v>
      </c>
      <c r="L10" s="520">
        <v>0</v>
      </c>
      <c r="M10" s="520">
        <v>1</v>
      </c>
      <c r="N10" s="522">
        <v>4</v>
      </c>
    </row>
    <row r="11" spans="1:14" s="507" customFormat="1" ht="24" customHeight="1">
      <c r="A11" s="508" t="s">
        <v>397</v>
      </c>
      <c r="B11" s="509" t="s">
        <v>728</v>
      </c>
      <c r="C11" s="509" t="s">
        <v>411</v>
      </c>
      <c r="D11" s="509" t="s">
        <v>557</v>
      </c>
      <c r="E11" s="509" t="s">
        <v>404</v>
      </c>
      <c r="F11" s="533">
        <v>38306</v>
      </c>
      <c r="G11" s="533">
        <v>0</v>
      </c>
      <c r="H11" s="510">
        <v>0</v>
      </c>
      <c r="I11" s="510">
        <v>0</v>
      </c>
      <c r="J11" s="509" t="s">
        <v>792</v>
      </c>
      <c r="K11" s="511" t="s">
        <v>778</v>
      </c>
      <c r="L11" s="510">
        <v>0</v>
      </c>
      <c r="M11" s="510">
        <v>0</v>
      </c>
      <c r="N11" s="512">
        <v>0</v>
      </c>
    </row>
    <row r="12" spans="1:14" s="507" customFormat="1" ht="24" customHeight="1">
      <c r="A12" s="508" t="s">
        <v>397</v>
      </c>
      <c r="B12" s="509" t="s">
        <v>729</v>
      </c>
      <c r="C12" s="509" t="s">
        <v>730</v>
      </c>
      <c r="D12" s="509" t="s">
        <v>810</v>
      </c>
      <c r="E12" s="509" t="s">
        <v>731</v>
      </c>
      <c r="F12" s="533">
        <v>12990</v>
      </c>
      <c r="G12" s="533">
        <v>271</v>
      </c>
      <c r="H12" s="510">
        <v>0</v>
      </c>
      <c r="I12" s="510">
        <v>0</v>
      </c>
      <c r="J12" s="509" t="s">
        <v>83</v>
      </c>
      <c r="K12" s="511" t="s">
        <v>776</v>
      </c>
      <c r="L12" s="510">
        <v>2</v>
      </c>
      <c r="M12" s="510">
        <v>2</v>
      </c>
      <c r="N12" s="512">
        <v>5</v>
      </c>
    </row>
    <row r="13" spans="1:14" s="507" customFormat="1" ht="24" customHeight="1">
      <c r="A13" s="508" t="s">
        <v>397</v>
      </c>
      <c r="B13" s="509" t="s">
        <v>732</v>
      </c>
      <c r="C13" s="509" t="s">
        <v>733</v>
      </c>
      <c r="D13" s="509" t="s">
        <v>535</v>
      </c>
      <c r="E13" s="509" t="s">
        <v>304</v>
      </c>
      <c r="F13" s="533">
        <v>15136</v>
      </c>
      <c r="G13" s="533">
        <v>274</v>
      </c>
      <c r="H13" s="510">
        <v>0</v>
      </c>
      <c r="I13" s="510">
        <v>0</v>
      </c>
      <c r="J13" s="509" t="s">
        <v>83</v>
      </c>
      <c r="K13" s="511" t="s">
        <v>776</v>
      </c>
      <c r="L13" s="510">
        <v>3</v>
      </c>
      <c r="M13" s="510">
        <v>1</v>
      </c>
      <c r="N13" s="512">
        <v>2</v>
      </c>
    </row>
    <row r="14" spans="1:14" s="507" customFormat="1" ht="24" customHeight="1" thickBot="1">
      <c r="A14" s="523" t="s">
        <v>397</v>
      </c>
      <c r="B14" s="524" t="s">
        <v>734</v>
      </c>
      <c r="C14" s="524" t="s">
        <v>735</v>
      </c>
      <c r="D14" s="524" t="s">
        <v>412</v>
      </c>
      <c r="E14" s="524" t="s">
        <v>304</v>
      </c>
      <c r="F14" s="536">
        <v>12832</v>
      </c>
      <c r="G14" s="536">
        <v>170</v>
      </c>
      <c r="H14" s="525">
        <v>0</v>
      </c>
      <c r="I14" s="525">
        <v>0</v>
      </c>
      <c r="J14" s="524" t="s">
        <v>793</v>
      </c>
      <c r="K14" s="526" t="s">
        <v>779</v>
      </c>
      <c r="L14" s="525">
        <v>0</v>
      </c>
      <c r="M14" s="525">
        <v>1</v>
      </c>
      <c r="N14" s="527">
        <v>2</v>
      </c>
    </row>
    <row r="15" spans="1:14" s="507" customFormat="1" ht="24" customHeight="1">
      <c r="A15" s="502" t="s">
        <v>397</v>
      </c>
      <c r="B15" s="503" t="s">
        <v>736</v>
      </c>
      <c r="C15" s="503" t="s">
        <v>737</v>
      </c>
      <c r="D15" s="503" t="s">
        <v>738</v>
      </c>
      <c r="E15" s="503" t="s">
        <v>304</v>
      </c>
      <c r="F15" s="532">
        <v>20275</v>
      </c>
      <c r="G15" s="532">
        <v>125</v>
      </c>
      <c r="H15" s="504">
        <v>0</v>
      </c>
      <c r="I15" s="504">
        <v>0</v>
      </c>
      <c r="J15" s="503" t="s">
        <v>794</v>
      </c>
      <c r="K15" s="505" t="s">
        <v>780</v>
      </c>
      <c r="L15" s="504">
        <v>0</v>
      </c>
      <c r="M15" s="504">
        <v>0</v>
      </c>
      <c r="N15" s="506">
        <v>0</v>
      </c>
    </row>
    <row r="16" spans="1:14" s="507" customFormat="1" ht="24" customHeight="1">
      <c r="A16" s="508" t="s">
        <v>397</v>
      </c>
      <c r="B16" s="509" t="s">
        <v>592</v>
      </c>
      <c r="C16" s="509" t="s">
        <v>456</v>
      </c>
      <c r="D16" s="509" t="s">
        <v>399</v>
      </c>
      <c r="E16" s="509" t="s">
        <v>304</v>
      </c>
      <c r="F16" s="533">
        <v>20000</v>
      </c>
      <c r="G16" s="533">
        <v>531</v>
      </c>
      <c r="H16" s="510">
        <v>1</v>
      </c>
      <c r="I16" s="510">
        <v>1</v>
      </c>
      <c r="J16" s="509" t="s">
        <v>83</v>
      </c>
      <c r="K16" s="511" t="s">
        <v>776</v>
      </c>
      <c r="L16" s="510">
        <v>8</v>
      </c>
      <c r="M16" s="510">
        <v>9</v>
      </c>
      <c r="N16" s="512">
        <v>18</v>
      </c>
    </row>
    <row r="17" spans="1:14" s="507" customFormat="1" ht="24" customHeight="1">
      <c r="A17" s="508" t="s">
        <v>397</v>
      </c>
      <c r="B17" s="509" t="s">
        <v>739</v>
      </c>
      <c r="C17" s="509" t="s">
        <v>589</v>
      </c>
      <c r="D17" s="509" t="s">
        <v>811</v>
      </c>
      <c r="E17" s="509" t="s">
        <v>304</v>
      </c>
      <c r="F17" s="533">
        <v>15593</v>
      </c>
      <c r="G17" s="533">
        <v>155</v>
      </c>
      <c r="H17" s="510">
        <v>0</v>
      </c>
      <c r="I17" s="510">
        <v>0</v>
      </c>
      <c r="J17" s="509" t="s">
        <v>83</v>
      </c>
      <c r="K17" s="511" t="s">
        <v>776</v>
      </c>
      <c r="L17" s="510">
        <v>0</v>
      </c>
      <c r="M17" s="510">
        <v>1</v>
      </c>
      <c r="N17" s="512">
        <v>2</v>
      </c>
    </row>
    <row r="18" spans="1:14" s="507" customFormat="1" ht="24" customHeight="1">
      <c r="A18" s="508" t="s">
        <v>397</v>
      </c>
      <c r="B18" s="509" t="s">
        <v>740</v>
      </c>
      <c r="C18" s="509" t="s">
        <v>741</v>
      </c>
      <c r="D18" s="509" t="s">
        <v>454</v>
      </c>
      <c r="E18" s="509" t="s">
        <v>304</v>
      </c>
      <c r="F18" s="533">
        <v>24523</v>
      </c>
      <c r="G18" s="533">
        <v>240</v>
      </c>
      <c r="H18" s="510">
        <v>0</v>
      </c>
      <c r="I18" s="510">
        <v>0</v>
      </c>
      <c r="J18" s="509" t="s">
        <v>793</v>
      </c>
      <c r="K18" s="511" t="s">
        <v>779</v>
      </c>
      <c r="L18" s="510">
        <v>2</v>
      </c>
      <c r="M18" s="510">
        <v>2</v>
      </c>
      <c r="N18" s="512">
        <v>5</v>
      </c>
    </row>
    <row r="19" spans="1:14" s="507" customFormat="1" ht="24" customHeight="1" thickBot="1">
      <c r="A19" s="513" t="s">
        <v>397</v>
      </c>
      <c r="B19" s="514" t="s">
        <v>742</v>
      </c>
      <c r="C19" s="514" t="s">
        <v>743</v>
      </c>
      <c r="D19" s="514" t="s">
        <v>399</v>
      </c>
      <c r="E19" s="514" t="s">
        <v>304</v>
      </c>
      <c r="F19" s="534">
        <v>13655</v>
      </c>
      <c r="G19" s="534">
        <v>295</v>
      </c>
      <c r="H19" s="515">
        <v>0</v>
      </c>
      <c r="I19" s="515">
        <v>0</v>
      </c>
      <c r="J19" s="514" t="s">
        <v>795</v>
      </c>
      <c r="K19" s="516" t="s">
        <v>781</v>
      </c>
      <c r="L19" s="515">
        <v>3</v>
      </c>
      <c r="M19" s="515">
        <v>2</v>
      </c>
      <c r="N19" s="517">
        <v>7</v>
      </c>
    </row>
    <row r="20" spans="1:14" s="507" customFormat="1" ht="24" customHeight="1">
      <c r="A20" s="518" t="s">
        <v>397</v>
      </c>
      <c r="B20" s="519" t="s">
        <v>744</v>
      </c>
      <c r="C20" s="519" t="s">
        <v>745</v>
      </c>
      <c r="D20" s="519" t="s">
        <v>410</v>
      </c>
      <c r="E20" s="519" t="s">
        <v>304</v>
      </c>
      <c r="F20" s="535">
        <v>16645</v>
      </c>
      <c r="G20" s="535">
        <v>407</v>
      </c>
      <c r="H20" s="520">
        <v>0</v>
      </c>
      <c r="I20" s="520">
        <v>0</v>
      </c>
      <c r="J20" s="519" t="s">
        <v>83</v>
      </c>
      <c r="K20" s="521" t="s">
        <v>776</v>
      </c>
      <c r="L20" s="520">
        <v>0</v>
      </c>
      <c r="M20" s="520">
        <v>1</v>
      </c>
      <c r="N20" s="522">
        <v>3</v>
      </c>
    </row>
    <row r="21" spans="1:14" s="507" customFormat="1" ht="24" customHeight="1">
      <c r="A21" s="508" t="s">
        <v>397</v>
      </c>
      <c r="B21" s="509" t="s">
        <v>746</v>
      </c>
      <c r="C21" s="509" t="s">
        <v>747</v>
      </c>
      <c r="D21" s="509" t="s">
        <v>748</v>
      </c>
      <c r="E21" s="509" t="s">
        <v>304</v>
      </c>
      <c r="F21" s="533">
        <v>17675</v>
      </c>
      <c r="G21" s="533">
        <v>222</v>
      </c>
      <c r="H21" s="510">
        <v>0</v>
      </c>
      <c r="I21" s="510">
        <v>0</v>
      </c>
      <c r="J21" s="509" t="s">
        <v>83</v>
      </c>
      <c r="K21" s="511" t="s">
        <v>776</v>
      </c>
      <c r="L21" s="510">
        <v>0</v>
      </c>
      <c r="M21" s="510">
        <v>1</v>
      </c>
      <c r="N21" s="512">
        <v>3</v>
      </c>
    </row>
    <row r="22" spans="1:14" s="507" customFormat="1" ht="24" customHeight="1">
      <c r="A22" s="508" t="s">
        <v>416</v>
      </c>
      <c r="B22" s="509" t="s">
        <v>597</v>
      </c>
      <c r="C22" s="509" t="s">
        <v>598</v>
      </c>
      <c r="D22" s="509" t="s">
        <v>812</v>
      </c>
      <c r="E22" s="509" t="s">
        <v>749</v>
      </c>
      <c r="F22" s="533">
        <v>18036</v>
      </c>
      <c r="G22" s="533">
        <v>600</v>
      </c>
      <c r="H22" s="510">
        <v>1</v>
      </c>
      <c r="I22" s="510">
        <v>0</v>
      </c>
      <c r="J22" s="509" t="s">
        <v>796</v>
      </c>
      <c r="K22" s="511" t="s">
        <v>680</v>
      </c>
      <c r="L22" s="510">
        <v>1</v>
      </c>
      <c r="M22" s="510">
        <v>1</v>
      </c>
      <c r="N22" s="512">
        <v>6</v>
      </c>
    </row>
    <row r="23" spans="1:14" s="507" customFormat="1" ht="24" customHeight="1">
      <c r="A23" s="508" t="s">
        <v>397</v>
      </c>
      <c r="B23" s="509" t="s">
        <v>750</v>
      </c>
      <c r="C23" s="509" t="s">
        <v>751</v>
      </c>
      <c r="D23" s="509" t="s">
        <v>813</v>
      </c>
      <c r="E23" s="509" t="s">
        <v>317</v>
      </c>
      <c r="F23" s="533">
        <v>99718</v>
      </c>
      <c r="G23" s="533">
        <v>1710</v>
      </c>
      <c r="H23" s="510">
        <v>0</v>
      </c>
      <c r="I23" s="510">
        <v>0</v>
      </c>
      <c r="J23" s="509" t="s">
        <v>83</v>
      </c>
      <c r="K23" s="511" t="s">
        <v>776</v>
      </c>
      <c r="L23" s="510">
        <v>0</v>
      </c>
      <c r="M23" s="510">
        <v>0</v>
      </c>
      <c r="N23" s="512">
        <v>0</v>
      </c>
    </row>
    <row r="24" spans="1:14" s="507" customFormat="1" ht="24" customHeight="1" thickBot="1">
      <c r="A24" s="523" t="s">
        <v>397</v>
      </c>
      <c r="B24" s="524" t="s">
        <v>599</v>
      </c>
      <c r="C24" s="524" t="s">
        <v>600</v>
      </c>
      <c r="D24" s="524" t="s">
        <v>398</v>
      </c>
      <c r="E24" s="524" t="s">
        <v>304</v>
      </c>
      <c r="F24" s="536">
        <v>21079</v>
      </c>
      <c r="G24" s="536">
        <v>161</v>
      </c>
      <c r="H24" s="525">
        <v>2</v>
      </c>
      <c r="I24" s="525">
        <v>4</v>
      </c>
      <c r="J24" s="524" t="s">
        <v>83</v>
      </c>
      <c r="K24" s="526" t="s">
        <v>776</v>
      </c>
      <c r="L24" s="525">
        <v>2</v>
      </c>
      <c r="M24" s="525">
        <v>2</v>
      </c>
      <c r="N24" s="527">
        <v>9</v>
      </c>
    </row>
    <row r="25" spans="1:14" s="507" customFormat="1" ht="24" customHeight="1">
      <c r="A25" s="502" t="s">
        <v>397</v>
      </c>
      <c r="B25" s="503" t="s">
        <v>752</v>
      </c>
      <c r="C25" s="503" t="s">
        <v>613</v>
      </c>
      <c r="D25" s="503" t="s">
        <v>813</v>
      </c>
      <c r="E25" s="503" t="s">
        <v>317</v>
      </c>
      <c r="F25" s="532">
        <v>11185</v>
      </c>
      <c r="G25" s="532">
        <v>234</v>
      </c>
      <c r="H25" s="504">
        <v>0</v>
      </c>
      <c r="I25" s="504">
        <v>0</v>
      </c>
      <c r="J25" s="503" t="s">
        <v>83</v>
      </c>
      <c r="K25" s="505" t="s">
        <v>776</v>
      </c>
      <c r="L25" s="504">
        <v>0</v>
      </c>
      <c r="M25" s="504">
        <v>0</v>
      </c>
      <c r="N25" s="506">
        <v>0</v>
      </c>
    </row>
    <row r="26" spans="1:14" s="507" customFormat="1" ht="24" customHeight="1">
      <c r="A26" s="508" t="s">
        <v>397</v>
      </c>
      <c r="B26" s="509" t="s">
        <v>601</v>
      </c>
      <c r="C26" s="509" t="s">
        <v>753</v>
      </c>
      <c r="D26" s="509" t="s">
        <v>453</v>
      </c>
      <c r="E26" s="509" t="s">
        <v>304</v>
      </c>
      <c r="F26" s="533">
        <v>12655</v>
      </c>
      <c r="G26" s="533">
        <v>183</v>
      </c>
      <c r="H26" s="510">
        <v>0</v>
      </c>
      <c r="I26" s="510">
        <v>0</v>
      </c>
      <c r="J26" s="509" t="s">
        <v>797</v>
      </c>
      <c r="K26" s="511" t="s">
        <v>682</v>
      </c>
      <c r="L26" s="510">
        <v>1</v>
      </c>
      <c r="M26" s="510">
        <v>1</v>
      </c>
      <c r="N26" s="512">
        <v>1</v>
      </c>
    </row>
    <row r="27" spans="1:14" s="507" customFormat="1" ht="24" customHeight="1">
      <c r="A27" s="508" t="s">
        <v>397</v>
      </c>
      <c r="B27" s="509" t="s">
        <v>754</v>
      </c>
      <c r="C27" s="509" t="s">
        <v>424</v>
      </c>
      <c r="D27" s="509" t="s">
        <v>410</v>
      </c>
      <c r="E27" s="509" t="s">
        <v>304</v>
      </c>
      <c r="F27" s="533">
        <v>11650</v>
      </c>
      <c r="G27" s="533">
        <v>133</v>
      </c>
      <c r="H27" s="510">
        <v>0</v>
      </c>
      <c r="I27" s="510">
        <v>1</v>
      </c>
      <c r="J27" s="509" t="s">
        <v>793</v>
      </c>
      <c r="K27" s="511" t="s">
        <v>779</v>
      </c>
      <c r="L27" s="510">
        <v>3</v>
      </c>
      <c r="M27" s="510">
        <v>4</v>
      </c>
      <c r="N27" s="512">
        <v>11</v>
      </c>
    </row>
    <row r="28" spans="1:14" s="507" customFormat="1" ht="24" customHeight="1">
      <c r="A28" s="508" t="s">
        <v>418</v>
      </c>
      <c r="B28" s="509" t="s">
        <v>605</v>
      </c>
      <c r="C28" s="509" t="s">
        <v>755</v>
      </c>
      <c r="D28" s="509" t="s">
        <v>399</v>
      </c>
      <c r="E28" s="509" t="s">
        <v>304</v>
      </c>
      <c r="F28" s="533">
        <v>14443</v>
      </c>
      <c r="G28" s="533">
        <v>0</v>
      </c>
      <c r="H28" s="510">
        <v>0</v>
      </c>
      <c r="I28" s="510">
        <v>0</v>
      </c>
      <c r="J28" s="509" t="s">
        <v>798</v>
      </c>
      <c r="K28" s="511" t="s">
        <v>685</v>
      </c>
      <c r="L28" s="510">
        <v>0</v>
      </c>
      <c r="M28" s="510">
        <v>0</v>
      </c>
      <c r="N28" s="512">
        <v>0</v>
      </c>
    </row>
    <row r="29" spans="1:14" s="507" customFormat="1" ht="24" customHeight="1" thickBot="1">
      <c r="A29" s="513" t="s">
        <v>397</v>
      </c>
      <c r="B29" s="514" t="s">
        <v>415</v>
      </c>
      <c r="C29" s="514" t="s">
        <v>756</v>
      </c>
      <c r="D29" s="514" t="s">
        <v>398</v>
      </c>
      <c r="E29" s="514" t="s">
        <v>304</v>
      </c>
      <c r="F29" s="534">
        <v>11572</v>
      </c>
      <c r="G29" s="534">
        <v>196</v>
      </c>
      <c r="H29" s="515">
        <v>0</v>
      </c>
      <c r="I29" s="515">
        <v>0</v>
      </c>
      <c r="J29" s="514" t="s">
        <v>799</v>
      </c>
      <c r="K29" s="516" t="s">
        <v>782</v>
      </c>
      <c r="L29" s="515">
        <v>3</v>
      </c>
      <c r="M29" s="515">
        <v>2</v>
      </c>
      <c r="N29" s="517">
        <v>7</v>
      </c>
    </row>
    <row r="30" spans="1:14" s="507" customFormat="1" ht="24" customHeight="1">
      <c r="A30" s="518" t="s">
        <v>397</v>
      </c>
      <c r="B30" s="519" t="s">
        <v>757</v>
      </c>
      <c r="C30" s="519" t="s">
        <v>758</v>
      </c>
      <c r="D30" s="519" t="s">
        <v>759</v>
      </c>
      <c r="E30" s="519" t="s">
        <v>404</v>
      </c>
      <c r="F30" s="535">
        <v>24002</v>
      </c>
      <c r="G30" s="535">
        <v>295</v>
      </c>
      <c r="H30" s="520">
        <v>0</v>
      </c>
      <c r="I30" s="520">
        <v>0</v>
      </c>
      <c r="J30" s="519" t="s">
        <v>800</v>
      </c>
      <c r="K30" s="521" t="s">
        <v>783</v>
      </c>
      <c r="L30" s="520">
        <v>1</v>
      </c>
      <c r="M30" s="520">
        <v>0</v>
      </c>
      <c r="N30" s="522">
        <v>0</v>
      </c>
    </row>
    <row r="31" spans="1:14" s="507" customFormat="1" ht="24" customHeight="1">
      <c r="A31" s="508" t="s">
        <v>397</v>
      </c>
      <c r="B31" s="509" t="s">
        <v>760</v>
      </c>
      <c r="C31" s="509" t="s">
        <v>458</v>
      </c>
      <c r="D31" s="509" t="s">
        <v>547</v>
      </c>
      <c r="E31" s="509" t="s">
        <v>304</v>
      </c>
      <c r="F31" s="533">
        <v>51104</v>
      </c>
      <c r="G31" s="533">
        <v>421</v>
      </c>
      <c r="H31" s="510">
        <v>0</v>
      </c>
      <c r="I31" s="510">
        <v>0</v>
      </c>
      <c r="J31" s="509" t="s">
        <v>801</v>
      </c>
      <c r="K31" s="511" t="s">
        <v>682</v>
      </c>
      <c r="L31" s="510">
        <v>5</v>
      </c>
      <c r="M31" s="510">
        <v>6</v>
      </c>
      <c r="N31" s="512">
        <v>16</v>
      </c>
    </row>
    <row r="32" spans="1:14" s="507" customFormat="1" ht="24" customHeight="1">
      <c r="A32" s="508" t="s">
        <v>397</v>
      </c>
      <c r="B32" s="509" t="s">
        <v>761</v>
      </c>
      <c r="C32" s="509" t="s">
        <v>762</v>
      </c>
      <c r="D32" s="509" t="s">
        <v>398</v>
      </c>
      <c r="E32" s="509" t="s">
        <v>304</v>
      </c>
      <c r="F32" s="533">
        <v>19214</v>
      </c>
      <c r="G32" s="533">
        <v>82</v>
      </c>
      <c r="H32" s="510">
        <v>0</v>
      </c>
      <c r="I32" s="510">
        <v>0</v>
      </c>
      <c r="J32" s="509" t="s">
        <v>802</v>
      </c>
      <c r="K32" s="511" t="s">
        <v>664</v>
      </c>
      <c r="L32" s="510">
        <v>5</v>
      </c>
      <c r="M32" s="510">
        <v>5</v>
      </c>
      <c r="N32" s="512">
        <v>11</v>
      </c>
    </row>
    <row r="33" spans="1:14" s="507" customFormat="1" ht="24" customHeight="1">
      <c r="A33" s="508" t="s">
        <v>397</v>
      </c>
      <c r="B33" s="509" t="s">
        <v>291</v>
      </c>
      <c r="C33" s="509" t="s">
        <v>747</v>
      </c>
      <c r="D33" s="509" t="s">
        <v>398</v>
      </c>
      <c r="E33" s="509" t="s">
        <v>404</v>
      </c>
      <c r="F33" s="533">
        <v>18944</v>
      </c>
      <c r="G33" s="533">
        <v>661</v>
      </c>
      <c r="H33" s="510">
        <v>0</v>
      </c>
      <c r="I33" s="510">
        <v>0</v>
      </c>
      <c r="J33" s="509" t="s">
        <v>803</v>
      </c>
      <c r="K33" s="511" t="s">
        <v>784</v>
      </c>
      <c r="L33" s="510">
        <v>0</v>
      </c>
      <c r="M33" s="510">
        <v>0</v>
      </c>
      <c r="N33" s="512">
        <v>0</v>
      </c>
    </row>
    <row r="34" spans="1:14" s="507" customFormat="1" ht="24" customHeight="1" thickBot="1">
      <c r="A34" s="523" t="s">
        <v>397</v>
      </c>
      <c r="B34" s="524" t="s">
        <v>763</v>
      </c>
      <c r="C34" s="524" t="s">
        <v>764</v>
      </c>
      <c r="D34" s="524" t="s">
        <v>402</v>
      </c>
      <c r="E34" s="524" t="s">
        <v>290</v>
      </c>
      <c r="F34" s="536">
        <v>13756</v>
      </c>
      <c r="G34" s="536">
        <v>105</v>
      </c>
      <c r="H34" s="525">
        <v>0</v>
      </c>
      <c r="I34" s="525">
        <v>0</v>
      </c>
      <c r="J34" s="524" t="s">
        <v>804</v>
      </c>
      <c r="K34" s="526" t="s">
        <v>780</v>
      </c>
      <c r="L34" s="525">
        <v>2</v>
      </c>
      <c r="M34" s="525">
        <v>1</v>
      </c>
      <c r="N34" s="527">
        <v>2</v>
      </c>
    </row>
    <row r="35" spans="1:14" s="507" customFormat="1" ht="24" customHeight="1">
      <c r="A35" s="502" t="s">
        <v>397</v>
      </c>
      <c r="B35" s="503" t="s">
        <v>765</v>
      </c>
      <c r="C35" s="503" t="s">
        <v>766</v>
      </c>
      <c r="D35" s="503" t="s">
        <v>814</v>
      </c>
      <c r="E35" s="503" t="s">
        <v>304</v>
      </c>
      <c r="F35" s="532">
        <v>24597</v>
      </c>
      <c r="G35" s="532">
        <v>118</v>
      </c>
      <c r="H35" s="504">
        <v>0</v>
      </c>
      <c r="I35" s="504">
        <v>0</v>
      </c>
      <c r="J35" s="503" t="s">
        <v>258</v>
      </c>
      <c r="K35" s="505" t="s">
        <v>785</v>
      </c>
      <c r="L35" s="504">
        <v>0</v>
      </c>
      <c r="M35" s="504">
        <v>1</v>
      </c>
      <c r="N35" s="506">
        <v>1</v>
      </c>
    </row>
    <row r="36" spans="1:14" s="507" customFormat="1" ht="24" customHeight="1">
      <c r="A36" s="508" t="s">
        <v>397</v>
      </c>
      <c r="B36" s="509" t="s">
        <v>421</v>
      </c>
      <c r="C36" s="509" t="s">
        <v>767</v>
      </c>
      <c r="D36" s="509" t="s">
        <v>410</v>
      </c>
      <c r="E36" s="509" t="s">
        <v>404</v>
      </c>
      <c r="F36" s="533">
        <v>11000</v>
      </c>
      <c r="G36" s="533">
        <v>0</v>
      </c>
      <c r="H36" s="510">
        <v>0</v>
      </c>
      <c r="I36" s="510">
        <v>0</v>
      </c>
      <c r="J36" s="509" t="s">
        <v>805</v>
      </c>
      <c r="K36" s="511" t="s">
        <v>786</v>
      </c>
      <c r="L36" s="510">
        <v>0</v>
      </c>
      <c r="M36" s="510">
        <v>0</v>
      </c>
      <c r="N36" s="512">
        <v>0</v>
      </c>
    </row>
    <row r="37" spans="1:14" s="507" customFormat="1" ht="24" customHeight="1">
      <c r="A37" s="508" t="s">
        <v>397</v>
      </c>
      <c r="B37" s="509" t="s">
        <v>768</v>
      </c>
      <c r="C37" s="509" t="s">
        <v>769</v>
      </c>
      <c r="D37" s="509" t="s">
        <v>815</v>
      </c>
      <c r="E37" s="509" t="s">
        <v>304</v>
      </c>
      <c r="F37" s="533">
        <v>11708</v>
      </c>
      <c r="G37" s="533">
        <v>328</v>
      </c>
      <c r="H37" s="510">
        <v>0</v>
      </c>
      <c r="I37" s="510">
        <v>0</v>
      </c>
      <c r="J37" s="509" t="s">
        <v>806</v>
      </c>
      <c r="K37" s="511" t="s">
        <v>664</v>
      </c>
      <c r="L37" s="510">
        <v>4</v>
      </c>
      <c r="M37" s="510">
        <v>2</v>
      </c>
      <c r="N37" s="512">
        <v>4</v>
      </c>
    </row>
    <row r="38" spans="1:14" s="507" customFormat="1" ht="24" customHeight="1">
      <c r="A38" s="508" t="s">
        <v>397</v>
      </c>
      <c r="B38" s="509" t="s">
        <v>770</v>
      </c>
      <c r="C38" s="509" t="s">
        <v>771</v>
      </c>
      <c r="D38" s="509" t="s">
        <v>410</v>
      </c>
      <c r="E38" s="509" t="s">
        <v>317</v>
      </c>
      <c r="F38" s="533">
        <v>77470</v>
      </c>
      <c r="G38" s="533">
        <v>331</v>
      </c>
      <c r="H38" s="510">
        <v>0</v>
      </c>
      <c r="I38" s="510">
        <v>0</v>
      </c>
      <c r="J38" s="509" t="s">
        <v>83</v>
      </c>
      <c r="K38" s="511" t="s">
        <v>776</v>
      </c>
      <c r="L38" s="510">
        <v>5</v>
      </c>
      <c r="M38" s="510">
        <v>2</v>
      </c>
      <c r="N38" s="512">
        <v>5</v>
      </c>
    </row>
    <row r="39" spans="1:14" s="507" customFormat="1" ht="24" customHeight="1" thickBot="1">
      <c r="A39" s="513" t="s">
        <v>397</v>
      </c>
      <c r="B39" s="514" t="s">
        <v>772</v>
      </c>
      <c r="C39" s="514" t="s">
        <v>773</v>
      </c>
      <c r="D39" s="514" t="s">
        <v>410</v>
      </c>
      <c r="E39" s="514" t="s">
        <v>304</v>
      </c>
      <c r="F39" s="534">
        <v>14820</v>
      </c>
      <c r="G39" s="534">
        <v>69</v>
      </c>
      <c r="H39" s="515">
        <v>0</v>
      </c>
      <c r="I39" s="515">
        <v>0</v>
      </c>
      <c r="J39" s="514" t="s">
        <v>807</v>
      </c>
      <c r="K39" s="516" t="s">
        <v>787</v>
      </c>
      <c r="L39" s="515">
        <v>0</v>
      </c>
      <c r="M39" s="515">
        <v>1</v>
      </c>
      <c r="N39" s="517">
        <v>2</v>
      </c>
    </row>
    <row r="40" spans="1:14" s="507" customFormat="1" ht="24" customHeight="1">
      <c r="A40" s="502" t="s">
        <v>397</v>
      </c>
      <c r="B40" s="503" t="s">
        <v>457</v>
      </c>
      <c r="C40" s="503" t="s">
        <v>774</v>
      </c>
      <c r="D40" s="503" t="s">
        <v>399</v>
      </c>
      <c r="E40" s="503" t="s">
        <v>290</v>
      </c>
      <c r="F40" s="532">
        <v>50000</v>
      </c>
      <c r="G40" s="532">
        <v>1484</v>
      </c>
      <c r="H40" s="504">
        <v>0</v>
      </c>
      <c r="I40" s="504">
        <v>0</v>
      </c>
      <c r="J40" s="503" t="s">
        <v>808</v>
      </c>
      <c r="K40" s="505" t="s">
        <v>664</v>
      </c>
      <c r="L40" s="504">
        <v>5</v>
      </c>
      <c r="M40" s="504">
        <v>1</v>
      </c>
      <c r="N40" s="506">
        <v>1</v>
      </c>
    </row>
    <row r="41" spans="1:14" s="507" customFormat="1" ht="24" customHeight="1" thickBot="1">
      <c r="A41" s="513" t="s">
        <v>397</v>
      </c>
      <c r="B41" s="514" t="s">
        <v>775</v>
      </c>
      <c r="C41" s="514" t="s">
        <v>584</v>
      </c>
      <c r="D41" s="514" t="s">
        <v>402</v>
      </c>
      <c r="E41" s="514" t="s">
        <v>304</v>
      </c>
      <c r="F41" s="534">
        <v>10680</v>
      </c>
      <c r="G41" s="534">
        <v>205</v>
      </c>
      <c r="H41" s="515">
        <v>0</v>
      </c>
      <c r="I41" s="515">
        <v>0</v>
      </c>
      <c r="J41" s="514" t="s">
        <v>806</v>
      </c>
      <c r="K41" s="516" t="s">
        <v>664</v>
      </c>
      <c r="L41" s="515">
        <v>1</v>
      </c>
      <c r="M41" s="515">
        <v>1</v>
      </c>
      <c r="N41" s="517">
        <v>1</v>
      </c>
    </row>
    <row r="42" spans="1:11" s="507" customFormat="1" ht="20.25" customHeight="1">
      <c r="A42" s="528"/>
      <c r="B42" s="528"/>
      <c r="C42" s="528"/>
      <c r="D42" s="528"/>
      <c r="E42" s="528"/>
      <c r="F42" s="537"/>
      <c r="G42" s="537"/>
      <c r="J42" s="528"/>
      <c r="K42" s="528"/>
    </row>
    <row r="43" spans="1:11" s="507" customFormat="1" ht="20.25" customHeight="1">
      <c r="A43" s="528"/>
      <c r="B43" s="528"/>
      <c r="C43" s="528"/>
      <c r="D43" s="528"/>
      <c r="E43" s="528"/>
      <c r="F43" s="537"/>
      <c r="G43" s="537"/>
      <c r="J43" s="528"/>
      <c r="K43" s="528"/>
    </row>
    <row r="44" spans="1:11" s="507" customFormat="1" ht="20.25" customHeight="1">
      <c r="A44" s="528"/>
      <c r="B44" s="528"/>
      <c r="C44" s="528"/>
      <c r="D44" s="528"/>
      <c r="E44" s="528"/>
      <c r="F44" s="537"/>
      <c r="G44" s="537"/>
      <c r="J44" s="528"/>
      <c r="K44" s="528"/>
    </row>
    <row r="45" spans="1:11" s="507" customFormat="1" ht="12">
      <c r="A45" s="528"/>
      <c r="B45" s="528"/>
      <c r="C45" s="528"/>
      <c r="D45" s="528"/>
      <c r="E45" s="528"/>
      <c r="F45" s="537"/>
      <c r="G45" s="537"/>
      <c r="J45" s="528"/>
      <c r="K45" s="528"/>
    </row>
    <row r="46" spans="1:11" s="507" customFormat="1" ht="12">
      <c r="A46" s="528"/>
      <c r="B46" s="528"/>
      <c r="C46" s="528"/>
      <c r="D46" s="528"/>
      <c r="E46" s="528"/>
      <c r="F46" s="537"/>
      <c r="G46" s="537"/>
      <c r="J46" s="528"/>
      <c r="K46" s="528"/>
    </row>
    <row r="47" spans="1:11" s="507" customFormat="1" ht="12">
      <c r="A47" s="528"/>
      <c r="B47" s="528"/>
      <c r="C47" s="528"/>
      <c r="D47" s="528"/>
      <c r="E47" s="528"/>
      <c r="F47" s="537"/>
      <c r="G47" s="537"/>
      <c r="J47" s="528"/>
      <c r="K47" s="528"/>
    </row>
    <row r="48" spans="1:11" s="507" customFormat="1" ht="12">
      <c r="A48" s="528"/>
      <c r="B48" s="528"/>
      <c r="C48" s="528"/>
      <c r="D48" s="528"/>
      <c r="E48" s="528"/>
      <c r="F48" s="537"/>
      <c r="G48" s="537"/>
      <c r="J48" s="528"/>
      <c r="K48" s="528"/>
    </row>
    <row r="49" spans="1:11" s="507" customFormat="1" ht="12">
      <c r="A49" s="528"/>
      <c r="B49" s="528"/>
      <c r="C49" s="528"/>
      <c r="D49" s="528"/>
      <c r="E49" s="528"/>
      <c r="F49" s="537"/>
      <c r="G49" s="537"/>
      <c r="J49" s="528"/>
      <c r="K49" s="528"/>
    </row>
    <row r="50" spans="1:11" s="507" customFormat="1" ht="12">
      <c r="A50" s="528"/>
      <c r="B50" s="528"/>
      <c r="C50" s="528"/>
      <c r="D50" s="528"/>
      <c r="E50" s="528"/>
      <c r="F50" s="537"/>
      <c r="G50" s="537"/>
      <c r="J50" s="528"/>
      <c r="K50" s="528"/>
    </row>
    <row r="51" spans="1:11" s="507" customFormat="1" ht="12">
      <c r="A51" s="528"/>
      <c r="B51" s="528"/>
      <c r="C51" s="528"/>
      <c r="D51" s="528"/>
      <c r="E51" s="528"/>
      <c r="F51" s="537"/>
      <c r="G51" s="537"/>
      <c r="J51" s="528"/>
      <c r="K51" s="528"/>
    </row>
    <row r="52" spans="1:11" s="507" customFormat="1" ht="12">
      <c r="A52" s="528"/>
      <c r="B52" s="528"/>
      <c r="C52" s="528"/>
      <c r="D52" s="528"/>
      <c r="E52" s="528"/>
      <c r="F52" s="537"/>
      <c r="G52" s="537"/>
      <c r="J52" s="528"/>
      <c r="K52" s="528"/>
    </row>
    <row r="53" spans="1:11" s="507" customFormat="1" ht="12">
      <c r="A53" s="528"/>
      <c r="B53" s="528"/>
      <c r="C53" s="528"/>
      <c r="D53" s="528"/>
      <c r="E53" s="528"/>
      <c r="F53" s="537"/>
      <c r="G53" s="537"/>
      <c r="J53" s="528"/>
      <c r="K53" s="528"/>
    </row>
    <row r="54" spans="1:11" s="507" customFormat="1" ht="12">
      <c r="A54" s="528"/>
      <c r="B54" s="528"/>
      <c r="C54" s="528"/>
      <c r="D54" s="528"/>
      <c r="E54" s="528"/>
      <c r="F54" s="537"/>
      <c r="G54" s="537"/>
      <c r="J54" s="528"/>
      <c r="K54" s="528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L1"/>
    </sheetView>
  </sheetViews>
  <sheetFormatPr defaultColWidth="9.00390625" defaultRowHeight="13.5"/>
  <cols>
    <col min="1" max="1" width="7.50390625" style="149" bestFit="1" customWidth="1"/>
    <col min="2" max="2" width="4.625" style="13" customWidth="1"/>
    <col min="3" max="3" width="9.125" style="13" customWidth="1"/>
    <col min="4" max="4" width="10.125" style="13" bestFit="1" customWidth="1"/>
    <col min="5" max="5" width="11.00390625" style="13" bestFit="1" customWidth="1"/>
    <col min="6" max="7" width="7.75390625" style="13" customWidth="1"/>
    <col min="8" max="8" width="6.00390625" style="13" customWidth="1"/>
    <col min="9" max="9" width="4.625" style="13" customWidth="1"/>
    <col min="10" max="10" width="7.75390625" style="13" customWidth="1"/>
    <col min="11" max="12" width="4.50390625" style="13" customWidth="1"/>
    <col min="13" max="13" width="8.25390625" style="13" customWidth="1"/>
    <col min="14" max="14" width="4.375" style="13" customWidth="1"/>
    <col min="15" max="16" width="3.125" style="13" customWidth="1"/>
    <col min="17" max="17" width="12.75390625" style="13" customWidth="1"/>
    <col min="18" max="19" width="7.25390625" style="13" customWidth="1"/>
    <col min="20" max="20" width="9.125" style="13" customWidth="1"/>
    <col min="21" max="21" width="22.625" style="13" customWidth="1"/>
    <col min="22" max="16384" width="9.00390625" style="13" customWidth="1"/>
  </cols>
  <sheetData>
    <row r="1" spans="1:21" s="83" customFormat="1" ht="20.25" customHeight="1">
      <c r="A1" s="801" t="s">
        <v>574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2" t="s">
        <v>698</v>
      </c>
      <c r="N1" s="802"/>
      <c r="O1" s="802"/>
      <c r="P1" s="802"/>
      <c r="Q1" s="802"/>
      <c r="R1" s="802"/>
      <c r="S1" s="802"/>
      <c r="T1" s="802"/>
      <c r="U1" s="802"/>
    </row>
    <row r="2" ht="9" customHeight="1" thickBot="1"/>
    <row r="3" spans="1:21" ht="21.75" customHeight="1">
      <c r="A3" s="803" t="s">
        <v>279</v>
      </c>
      <c r="B3" s="797" t="s">
        <v>292</v>
      </c>
      <c r="C3" s="805" t="s">
        <v>281</v>
      </c>
      <c r="D3" s="797" t="s">
        <v>278</v>
      </c>
      <c r="E3" s="807" t="s">
        <v>293</v>
      </c>
      <c r="F3" s="808"/>
      <c r="G3" s="808"/>
      <c r="H3" s="808"/>
      <c r="I3" s="808"/>
      <c r="J3" s="808"/>
      <c r="K3" s="808"/>
      <c r="L3" s="809"/>
      <c r="M3" s="797" t="s">
        <v>286</v>
      </c>
      <c r="N3" s="810" t="s">
        <v>160</v>
      </c>
      <c r="O3" s="795" t="s">
        <v>294</v>
      </c>
      <c r="P3" s="795" t="s">
        <v>295</v>
      </c>
      <c r="Q3" s="797" t="s">
        <v>296</v>
      </c>
      <c r="R3" s="799" t="s">
        <v>699</v>
      </c>
      <c r="S3" s="800"/>
      <c r="T3" s="797" t="s">
        <v>297</v>
      </c>
      <c r="U3" s="793" t="s">
        <v>298</v>
      </c>
    </row>
    <row r="4" spans="1:21" ht="50.25" customHeight="1" thickBot="1">
      <c r="A4" s="804"/>
      <c r="B4" s="798"/>
      <c r="C4" s="806"/>
      <c r="D4" s="798"/>
      <c r="E4" s="474" t="s">
        <v>299</v>
      </c>
      <c r="F4" s="473" t="s">
        <v>700</v>
      </c>
      <c r="G4" s="473" t="s">
        <v>697</v>
      </c>
      <c r="H4" s="473" t="s">
        <v>460</v>
      </c>
      <c r="I4" s="473" t="s">
        <v>300</v>
      </c>
      <c r="J4" s="473" t="s">
        <v>301</v>
      </c>
      <c r="K4" s="473" t="s">
        <v>302</v>
      </c>
      <c r="L4" s="473" t="s">
        <v>303</v>
      </c>
      <c r="M4" s="798"/>
      <c r="N4" s="811"/>
      <c r="O4" s="796"/>
      <c r="P4" s="796"/>
      <c r="Q4" s="798"/>
      <c r="R4" s="473" t="s">
        <v>701</v>
      </c>
      <c r="S4" s="473" t="s">
        <v>459</v>
      </c>
      <c r="T4" s="798"/>
      <c r="U4" s="794"/>
    </row>
    <row r="5" spans="1:21" s="479" customFormat="1" ht="23.25" customHeight="1">
      <c r="A5" s="481" t="s">
        <v>575</v>
      </c>
      <c r="B5" s="482" t="s">
        <v>417</v>
      </c>
      <c r="C5" s="483" t="s">
        <v>687</v>
      </c>
      <c r="D5" s="150" t="s">
        <v>182</v>
      </c>
      <c r="E5" s="151" t="s">
        <v>265</v>
      </c>
      <c r="F5" s="151" t="s">
        <v>625</v>
      </c>
      <c r="G5" s="482" t="s">
        <v>451</v>
      </c>
      <c r="H5" s="484">
        <v>2</v>
      </c>
      <c r="I5" s="482">
        <v>186</v>
      </c>
      <c r="J5" s="150" t="s">
        <v>628</v>
      </c>
      <c r="K5" s="150" t="s">
        <v>643</v>
      </c>
      <c r="L5" s="482">
        <v>22</v>
      </c>
      <c r="M5" s="483" t="s">
        <v>702</v>
      </c>
      <c r="N5" s="482">
        <v>0</v>
      </c>
      <c r="O5" s="482" t="s">
        <v>664</v>
      </c>
      <c r="P5" s="482" t="s">
        <v>662</v>
      </c>
      <c r="Q5" s="482" t="s">
        <v>659</v>
      </c>
      <c r="R5" s="482" t="s">
        <v>657</v>
      </c>
      <c r="S5" s="151" t="s">
        <v>655</v>
      </c>
      <c r="T5" s="482" t="s">
        <v>644</v>
      </c>
      <c r="U5" s="303" t="s">
        <v>647</v>
      </c>
    </row>
    <row r="6" spans="1:21" s="479" customFormat="1" ht="23.25" customHeight="1">
      <c r="A6" s="485" t="s">
        <v>576</v>
      </c>
      <c r="B6" s="486" t="s">
        <v>423</v>
      </c>
      <c r="C6" s="487" t="s">
        <v>92</v>
      </c>
      <c r="D6" s="153" t="s">
        <v>184</v>
      </c>
      <c r="E6" s="154"/>
      <c r="F6" s="154"/>
      <c r="G6" s="486"/>
      <c r="H6" s="488"/>
      <c r="I6" s="486"/>
      <c r="J6" s="153" t="s">
        <v>629</v>
      </c>
      <c r="K6" s="153"/>
      <c r="L6" s="486"/>
      <c r="M6" s="487" t="s">
        <v>703</v>
      </c>
      <c r="N6" s="486">
        <v>0</v>
      </c>
      <c r="O6" s="486" t="s">
        <v>665</v>
      </c>
      <c r="P6" s="486" t="s">
        <v>662</v>
      </c>
      <c r="Q6" s="486" t="s">
        <v>659</v>
      </c>
      <c r="R6" s="486" t="s">
        <v>657</v>
      </c>
      <c r="S6" s="154" t="s">
        <v>656</v>
      </c>
      <c r="T6" s="486" t="s">
        <v>644</v>
      </c>
      <c r="U6" s="302" t="s">
        <v>647</v>
      </c>
    </row>
    <row r="7" spans="1:21" s="479" customFormat="1" ht="23.25" customHeight="1">
      <c r="A7" s="485" t="s">
        <v>577</v>
      </c>
      <c r="B7" s="486" t="s">
        <v>578</v>
      </c>
      <c r="C7" s="486" t="s">
        <v>552</v>
      </c>
      <c r="D7" s="153" t="s">
        <v>182</v>
      </c>
      <c r="E7" s="154" t="s">
        <v>265</v>
      </c>
      <c r="F7" s="154" t="s">
        <v>625</v>
      </c>
      <c r="G7" s="486" t="s">
        <v>450</v>
      </c>
      <c r="H7" s="488">
        <v>1</v>
      </c>
      <c r="I7" s="486">
        <v>93</v>
      </c>
      <c r="J7" s="153" t="s">
        <v>148</v>
      </c>
      <c r="K7" s="153" t="s">
        <v>151</v>
      </c>
      <c r="L7" s="486">
        <v>93</v>
      </c>
      <c r="M7" s="487" t="s">
        <v>83</v>
      </c>
      <c r="N7" s="486">
        <v>0</v>
      </c>
      <c r="O7" s="486" t="s">
        <v>666</v>
      </c>
      <c r="P7" s="486" t="s">
        <v>662</v>
      </c>
      <c r="Q7" s="486" t="s">
        <v>659</v>
      </c>
      <c r="R7" s="486" t="s">
        <v>657</v>
      </c>
      <c r="S7" s="154" t="s">
        <v>83</v>
      </c>
      <c r="T7" s="486" t="s">
        <v>644</v>
      </c>
      <c r="U7" s="302" t="s">
        <v>647</v>
      </c>
    </row>
    <row r="8" spans="1:21" s="479" customFormat="1" ht="23.25" customHeight="1">
      <c r="A8" s="485" t="s">
        <v>579</v>
      </c>
      <c r="B8" s="486" t="s">
        <v>580</v>
      </c>
      <c r="C8" s="486" t="s">
        <v>402</v>
      </c>
      <c r="D8" s="153" t="s">
        <v>182</v>
      </c>
      <c r="E8" s="154" t="s">
        <v>265</v>
      </c>
      <c r="F8" s="154" t="s">
        <v>693</v>
      </c>
      <c r="G8" s="486" t="s">
        <v>451</v>
      </c>
      <c r="H8" s="488">
        <v>1</v>
      </c>
      <c r="I8" s="486">
        <v>263</v>
      </c>
      <c r="J8" s="153" t="s">
        <v>631</v>
      </c>
      <c r="K8" s="153" t="s">
        <v>711</v>
      </c>
      <c r="L8" s="486">
        <v>0</v>
      </c>
      <c r="M8" s="487" t="s">
        <v>712</v>
      </c>
      <c r="N8" s="486">
        <v>0</v>
      </c>
      <c r="O8" s="486" t="s">
        <v>667</v>
      </c>
      <c r="P8" s="486" t="s">
        <v>662</v>
      </c>
      <c r="Q8" s="486" t="s">
        <v>660</v>
      </c>
      <c r="R8" s="486" t="s">
        <v>657</v>
      </c>
      <c r="S8" s="154" t="s">
        <v>655</v>
      </c>
      <c r="T8" s="486" t="s">
        <v>645</v>
      </c>
      <c r="U8" s="302" t="s">
        <v>648</v>
      </c>
    </row>
    <row r="9" spans="1:21" s="479" customFormat="1" ht="23.25" customHeight="1">
      <c r="A9" s="485" t="s">
        <v>581</v>
      </c>
      <c r="B9" s="486" t="s">
        <v>582</v>
      </c>
      <c r="C9" s="487" t="s">
        <v>115</v>
      </c>
      <c r="D9" s="153" t="s">
        <v>182</v>
      </c>
      <c r="E9" s="154" t="s">
        <v>716</v>
      </c>
      <c r="F9" s="480" t="s">
        <v>694</v>
      </c>
      <c r="G9" s="486" t="s">
        <v>450</v>
      </c>
      <c r="H9" s="488">
        <v>1</v>
      </c>
      <c r="I9" s="486">
        <v>382</v>
      </c>
      <c r="J9" s="153" t="s">
        <v>632</v>
      </c>
      <c r="K9" s="153" t="s">
        <v>643</v>
      </c>
      <c r="L9" s="486">
        <v>49</v>
      </c>
      <c r="M9" s="487" t="s">
        <v>704</v>
      </c>
      <c r="N9" s="486">
        <v>0</v>
      </c>
      <c r="O9" s="486" t="s">
        <v>666</v>
      </c>
      <c r="P9" s="486" t="s">
        <v>662</v>
      </c>
      <c r="Q9" s="486" t="s">
        <v>661</v>
      </c>
      <c r="R9" s="486" t="s">
        <v>657</v>
      </c>
      <c r="S9" s="154" t="s">
        <v>655</v>
      </c>
      <c r="T9" s="486" t="s">
        <v>646</v>
      </c>
      <c r="U9" s="302" t="s">
        <v>649</v>
      </c>
    </row>
    <row r="10" spans="1:21" s="479" customFormat="1" ht="23.25" customHeight="1">
      <c r="A10" s="485" t="s">
        <v>583</v>
      </c>
      <c r="B10" s="486" t="s">
        <v>584</v>
      </c>
      <c r="C10" s="487" t="s">
        <v>90</v>
      </c>
      <c r="D10" s="153" t="s">
        <v>624</v>
      </c>
      <c r="E10" s="154"/>
      <c r="F10" s="154"/>
      <c r="G10" s="486"/>
      <c r="H10" s="488"/>
      <c r="I10" s="486"/>
      <c r="J10" s="153" t="s">
        <v>633</v>
      </c>
      <c r="K10" s="153"/>
      <c r="L10" s="486"/>
      <c r="M10" s="487" t="s">
        <v>713</v>
      </c>
      <c r="N10" s="486">
        <v>0</v>
      </c>
      <c r="O10" s="486" t="s">
        <v>668</v>
      </c>
      <c r="P10" s="486" t="s">
        <v>663</v>
      </c>
      <c r="Q10" s="486" t="s">
        <v>659</v>
      </c>
      <c r="R10" s="486" t="s">
        <v>657</v>
      </c>
      <c r="S10" s="154" t="s">
        <v>656</v>
      </c>
      <c r="T10" s="486" t="s">
        <v>644</v>
      </c>
      <c r="U10" s="302" t="s">
        <v>647</v>
      </c>
    </row>
    <row r="11" spans="1:21" s="479" customFormat="1" ht="23.25" customHeight="1">
      <c r="A11" s="485" t="s">
        <v>585</v>
      </c>
      <c r="B11" s="486" t="s">
        <v>586</v>
      </c>
      <c r="C11" s="486" t="s">
        <v>402</v>
      </c>
      <c r="D11" s="153" t="s">
        <v>182</v>
      </c>
      <c r="E11" s="154" t="s">
        <v>265</v>
      </c>
      <c r="F11" s="154" t="s">
        <v>625</v>
      </c>
      <c r="G11" s="486" t="s">
        <v>451</v>
      </c>
      <c r="H11" s="488">
        <v>2</v>
      </c>
      <c r="I11" s="486">
        <v>38</v>
      </c>
      <c r="J11" s="153" t="s">
        <v>628</v>
      </c>
      <c r="K11" s="153" t="s">
        <v>152</v>
      </c>
      <c r="L11" s="486">
        <v>19</v>
      </c>
      <c r="M11" s="487" t="s">
        <v>83</v>
      </c>
      <c r="N11" s="486">
        <v>1</v>
      </c>
      <c r="O11" s="486" t="s">
        <v>668</v>
      </c>
      <c r="P11" s="486" t="s">
        <v>663</v>
      </c>
      <c r="Q11" s="486" t="s">
        <v>660</v>
      </c>
      <c r="R11" s="486" t="s">
        <v>83</v>
      </c>
      <c r="S11" s="154" t="s">
        <v>83</v>
      </c>
      <c r="T11" s="486" t="s">
        <v>630</v>
      </c>
      <c r="U11" s="302" t="s">
        <v>650</v>
      </c>
    </row>
    <row r="12" spans="1:21" s="479" customFormat="1" ht="23.25" customHeight="1">
      <c r="A12" s="485" t="s">
        <v>587</v>
      </c>
      <c r="B12" s="486" t="s">
        <v>588</v>
      </c>
      <c r="C12" s="487" t="s">
        <v>687</v>
      </c>
      <c r="D12" s="153" t="s">
        <v>182</v>
      </c>
      <c r="E12" s="154" t="s">
        <v>265</v>
      </c>
      <c r="F12" s="154" t="s">
        <v>625</v>
      </c>
      <c r="G12" s="486" t="s">
        <v>451</v>
      </c>
      <c r="H12" s="488">
        <v>0</v>
      </c>
      <c r="I12" s="486">
        <v>147</v>
      </c>
      <c r="J12" s="153" t="s">
        <v>634</v>
      </c>
      <c r="K12" s="153" t="s">
        <v>152</v>
      </c>
      <c r="L12" s="486">
        <v>50</v>
      </c>
      <c r="M12" s="487" t="s">
        <v>713</v>
      </c>
      <c r="N12" s="486">
        <v>0</v>
      </c>
      <c r="O12" s="486" t="s">
        <v>669</v>
      </c>
      <c r="P12" s="486" t="s">
        <v>663</v>
      </c>
      <c r="Q12" s="486" t="s">
        <v>659</v>
      </c>
      <c r="R12" s="486" t="s">
        <v>657</v>
      </c>
      <c r="S12" s="154" t="s">
        <v>83</v>
      </c>
      <c r="T12" s="486" t="s">
        <v>644</v>
      </c>
      <c r="U12" s="302" t="s">
        <v>647</v>
      </c>
    </row>
    <row r="13" spans="1:21" s="479" customFormat="1" ht="23.25" customHeight="1">
      <c r="A13" s="485" t="s">
        <v>406</v>
      </c>
      <c r="B13" s="486" t="s">
        <v>589</v>
      </c>
      <c r="C13" s="486" t="s">
        <v>402</v>
      </c>
      <c r="D13" s="153" t="s">
        <v>182</v>
      </c>
      <c r="E13" s="154" t="s">
        <v>715</v>
      </c>
      <c r="F13" s="154" t="s">
        <v>693</v>
      </c>
      <c r="G13" s="486" t="s">
        <v>451</v>
      </c>
      <c r="H13" s="488">
        <v>2</v>
      </c>
      <c r="I13" s="486">
        <v>172</v>
      </c>
      <c r="J13" s="153" t="s">
        <v>628</v>
      </c>
      <c r="K13" s="153" t="s">
        <v>152</v>
      </c>
      <c r="L13" s="486">
        <v>67</v>
      </c>
      <c r="M13" s="487" t="s">
        <v>712</v>
      </c>
      <c r="N13" s="486">
        <v>0</v>
      </c>
      <c r="O13" s="486" t="s">
        <v>670</v>
      </c>
      <c r="P13" s="486" t="s">
        <v>662</v>
      </c>
      <c r="Q13" s="486" t="s">
        <v>660</v>
      </c>
      <c r="R13" s="486" t="s">
        <v>83</v>
      </c>
      <c r="S13" s="154" t="s">
        <v>83</v>
      </c>
      <c r="T13" s="486" t="s">
        <v>646</v>
      </c>
      <c r="U13" s="302" t="s">
        <v>148</v>
      </c>
    </row>
    <row r="14" spans="1:21" s="479" customFormat="1" ht="23.25" customHeight="1" thickBot="1">
      <c r="A14" s="489" t="s">
        <v>590</v>
      </c>
      <c r="B14" s="490" t="s">
        <v>591</v>
      </c>
      <c r="C14" s="491" t="s">
        <v>688</v>
      </c>
      <c r="D14" s="152" t="s">
        <v>182</v>
      </c>
      <c r="E14" s="476" t="s">
        <v>266</v>
      </c>
      <c r="F14" s="476" t="s">
        <v>626</v>
      </c>
      <c r="G14" s="490" t="s">
        <v>627</v>
      </c>
      <c r="H14" s="492">
        <v>3</v>
      </c>
      <c r="I14" s="490">
        <v>1830</v>
      </c>
      <c r="J14" s="476" t="s">
        <v>705</v>
      </c>
      <c r="K14" s="152" t="s">
        <v>706</v>
      </c>
      <c r="L14" s="490">
        <v>0</v>
      </c>
      <c r="M14" s="491" t="s">
        <v>707</v>
      </c>
      <c r="N14" s="490">
        <v>0</v>
      </c>
      <c r="O14" s="490" t="s">
        <v>671</v>
      </c>
      <c r="P14" s="490" t="s">
        <v>663</v>
      </c>
      <c r="Q14" s="490" t="s">
        <v>659</v>
      </c>
      <c r="R14" s="490" t="s">
        <v>657</v>
      </c>
      <c r="S14" s="476" t="s">
        <v>83</v>
      </c>
      <c r="T14" s="490" t="s">
        <v>644</v>
      </c>
      <c r="U14" s="477" t="s">
        <v>647</v>
      </c>
    </row>
    <row r="15" spans="1:21" s="479" customFormat="1" ht="23.25" customHeight="1">
      <c r="A15" s="481" t="s">
        <v>592</v>
      </c>
      <c r="B15" s="482" t="s">
        <v>456</v>
      </c>
      <c r="C15" s="483" t="s">
        <v>87</v>
      </c>
      <c r="D15" s="150" t="s">
        <v>182</v>
      </c>
      <c r="E15" s="151" t="s">
        <v>265</v>
      </c>
      <c r="F15" s="151" t="s">
        <v>625</v>
      </c>
      <c r="G15" s="482" t="s">
        <v>451</v>
      </c>
      <c r="H15" s="484">
        <v>1</v>
      </c>
      <c r="I15" s="482">
        <v>163</v>
      </c>
      <c r="J15" s="150" t="s">
        <v>635</v>
      </c>
      <c r="K15" s="150" t="s">
        <v>151</v>
      </c>
      <c r="L15" s="482">
        <v>163</v>
      </c>
      <c r="M15" s="483" t="s">
        <v>83</v>
      </c>
      <c r="N15" s="482">
        <v>1</v>
      </c>
      <c r="O15" s="482" t="s">
        <v>672</v>
      </c>
      <c r="P15" s="482" t="s">
        <v>663</v>
      </c>
      <c r="Q15" s="482" t="s">
        <v>83</v>
      </c>
      <c r="R15" s="482" t="s">
        <v>83</v>
      </c>
      <c r="S15" s="151" t="s">
        <v>83</v>
      </c>
      <c r="T15" s="482" t="s">
        <v>630</v>
      </c>
      <c r="U15" s="303" t="s">
        <v>650</v>
      </c>
    </row>
    <row r="16" spans="1:21" s="479" customFormat="1" ht="23.25" customHeight="1">
      <c r="A16" s="485" t="s">
        <v>593</v>
      </c>
      <c r="B16" s="486" t="s">
        <v>594</v>
      </c>
      <c r="C16" s="487" t="s">
        <v>689</v>
      </c>
      <c r="D16" s="153" t="s">
        <v>184</v>
      </c>
      <c r="E16" s="154"/>
      <c r="F16" s="154"/>
      <c r="G16" s="486"/>
      <c r="H16" s="488"/>
      <c r="I16" s="486"/>
      <c r="J16" s="153" t="s">
        <v>636</v>
      </c>
      <c r="K16" s="153"/>
      <c r="L16" s="486"/>
      <c r="M16" s="487" t="s">
        <v>148</v>
      </c>
      <c r="N16" s="486">
        <v>0</v>
      </c>
      <c r="O16" s="486" t="s">
        <v>665</v>
      </c>
      <c r="P16" s="486" t="s">
        <v>662</v>
      </c>
      <c r="Q16" s="486" t="s">
        <v>660</v>
      </c>
      <c r="R16" s="486" t="s">
        <v>657</v>
      </c>
      <c r="S16" s="154" t="s">
        <v>83</v>
      </c>
      <c r="T16" s="486" t="s">
        <v>630</v>
      </c>
      <c r="U16" s="302" t="s">
        <v>148</v>
      </c>
    </row>
    <row r="17" spans="1:21" s="479" customFormat="1" ht="23.25" customHeight="1">
      <c r="A17" s="485" t="s">
        <v>595</v>
      </c>
      <c r="B17" s="486" t="s">
        <v>596</v>
      </c>
      <c r="C17" s="486" t="s">
        <v>412</v>
      </c>
      <c r="D17" s="153" t="s">
        <v>182</v>
      </c>
      <c r="E17" s="154" t="s">
        <v>265</v>
      </c>
      <c r="F17" s="154" t="s">
        <v>625</v>
      </c>
      <c r="G17" s="486" t="s">
        <v>451</v>
      </c>
      <c r="H17" s="488">
        <v>1</v>
      </c>
      <c r="I17" s="486">
        <v>281</v>
      </c>
      <c r="J17" s="153" t="s">
        <v>637</v>
      </c>
      <c r="K17" s="153" t="s">
        <v>151</v>
      </c>
      <c r="L17" s="486">
        <v>281</v>
      </c>
      <c r="M17" s="487" t="s">
        <v>83</v>
      </c>
      <c r="N17" s="486">
        <v>0</v>
      </c>
      <c r="O17" s="486" t="s">
        <v>672</v>
      </c>
      <c r="P17" s="486" t="s">
        <v>662</v>
      </c>
      <c r="Q17" s="486" t="s">
        <v>83</v>
      </c>
      <c r="R17" s="486" t="s">
        <v>658</v>
      </c>
      <c r="S17" s="154" t="s">
        <v>656</v>
      </c>
      <c r="T17" s="486" t="s">
        <v>630</v>
      </c>
      <c r="U17" s="302" t="s">
        <v>650</v>
      </c>
    </row>
    <row r="18" spans="1:21" s="479" customFormat="1" ht="23.25" customHeight="1">
      <c r="A18" s="485" t="s">
        <v>597</v>
      </c>
      <c r="B18" s="486" t="s">
        <v>598</v>
      </c>
      <c r="C18" s="487" t="s">
        <v>689</v>
      </c>
      <c r="D18" s="153" t="s">
        <v>184</v>
      </c>
      <c r="E18" s="154"/>
      <c r="F18" s="154"/>
      <c r="G18" s="486"/>
      <c r="H18" s="488"/>
      <c r="I18" s="486"/>
      <c r="J18" s="153" t="s">
        <v>638</v>
      </c>
      <c r="K18" s="153"/>
      <c r="L18" s="486"/>
      <c r="M18" s="487" t="s">
        <v>696</v>
      </c>
      <c r="N18" s="486">
        <v>0</v>
      </c>
      <c r="O18" s="486" t="s">
        <v>673</v>
      </c>
      <c r="P18" s="486" t="s">
        <v>662</v>
      </c>
      <c r="Q18" s="486" t="s">
        <v>660</v>
      </c>
      <c r="R18" s="486" t="s">
        <v>657</v>
      </c>
      <c r="S18" s="154" t="s">
        <v>83</v>
      </c>
      <c r="T18" s="486" t="s">
        <v>630</v>
      </c>
      <c r="U18" s="302" t="s">
        <v>148</v>
      </c>
    </row>
    <row r="19" spans="1:21" s="479" customFormat="1" ht="23.25" customHeight="1">
      <c r="A19" s="485" t="s">
        <v>599</v>
      </c>
      <c r="B19" s="486" t="s">
        <v>600</v>
      </c>
      <c r="C19" s="487" t="s">
        <v>688</v>
      </c>
      <c r="D19" s="153" t="s">
        <v>182</v>
      </c>
      <c r="E19" s="154" t="s">
        <v>265</v>
      </c>
      <c r="F19" s="154" t="s">
        <v>695</v>
      </c>
      <c r="G19" s="486" t="s">
        <v>451</v>
      </c>
      <c r="H19" s="488">
        <v>2</v>
      </c>
      <c r="I19" s="486">
        <v>161</v>
      </c>
      <c r="J19" s="153" t="s">
        <v>628</v>
      </c>
      <c r="K19" s="153" t="s">
        <v>151</v>
      </c>
      <c r="L19" s="486">
        <v>161</v>
      </c>
      <c r="M19" s="487" t="s">
        <v>83</v>
      </c>
      <c r="N19" s="486">
        <v>4</v>
      </c>
      <c r="O19" s="486" t="s">
        <v>674</v>
      </c>
      <c r="P19" s="486" t="s">
        <v>663</v>
      </c>
      <c r="Q19" s="486" t="s">
        <v>661</v>
      </c>
      <c r="R19" s="486" t="s">
        <v>657</v>
      </c>
      <c r="S19" s="154" t="s">
        <v>656</v>
      </c>
      <c r="T19" s="486" t="s">
        <v>646</v>
      </c>
      <c r="U19" s="302" t="s">
        <v>649</v>
      </c>
    </row>
    <row r="20" spans="1:21" s="479" customFormat="1" ht="23.25" customHeight="1">
      <c r="A20" s="485" t="s">
        <v>599</v>
      </c>
      <c r="B20" s="486" t="s">
        <v>600</v>
      </c>
      <c r="C20" s="487" t="s">
        <v>688</v>
      </c>
      <c r="D20" s="153" t="s">
        <v>182</v>
      </c>
      <c r="E20" s="154" t="s">
        <v>265</v>
      </c>
      <c r="F20" s="154" t="s">
        <v>695</v>
      </c>
      <c r="G20" s="486" t="s">
        <v>451</v>
      </c>
      <c r="H20" s="488">
        <v>1</v>
      </c>
      <c r="I20" s="486">
        <v>161</v>
      </c>
      <c r="J20" s="153" t="s">
        <v>628</v>
      </c>
      <c r="K20" s="153" t="s">
        <v>151</v>
      </c>
      <c r="L20" s="486">
        <v>161</v>
      </c>
      <c r="M20" s="487" t="s">
        <v>83</v>
      </c>
      <c r="N20" s="486">
        <v>4</v>
      </c>
      <c r="O20" s="486" t="s">
        <v>675</v>
      </c>
      <c r="P20" s="486" t="s">
        <v>663</v>
      </c>
      <c r="Q20" s="486" t="s">
        <v>661</v>
      </c>
      <c r="R20" s="486" t="s">
        <v>658</v>
      </c>
      <c r="S20" s="154" t="s">
        <v>656</v>
      </c>
      <c r="T20" s="486" t="s">
        <v>646</v>
      </c>
      <c r="U20" s="302" t="s">
        <v>651</v>
      </c>
    </row>
    <row r="21" spans="1:21" s="479" customFormat="1" ht="23.25" customHeight="1">
      <c r="A21" s="485" t="s">
        <v>601</v>
      </c>
      <c r="B21" s="486" t="s">
        <v>602</v>
      </c>
      <c r="C21" s="487" t="s">
        <v>690</v>
      </c>
      <c r="D21" s="153" t="s">
        <v>624</v>
      </c>
      <c r="E21" s="154"/>
      <c r="F21" s="154"/>
      <c r="G21" s="486"/>
      <c r="H21" s="488"/>
      <c r="I21" s="486"/>
      <c r="J21" s="153" t="s">
        <v>639</v>
      </c>
      <c r="K21" s="153"/>
      <c r="L21" s="486"/>
      <c r="M21" s="487" t="s">
        <v>255</v>
      </c>
      <c r="N21" s="486">
        <v>0</v>
      </c>
      <c r="O21" s="486" t="s">
        <v>676</v>
      </c>
      <c r="P21" s="486" t="s">
        <v>662</v>
      </c>
      <c r="Q21" s="486" t="s">
        <v>660</v>
      </c>
      <c r="R21" s="486" t="s">
        <v>657</v>
      </c>
      <c r="S21" s="154" t="s">
        <v>656</v>
      </c>
      <c r="T21" s="486" t="s">
        <v>645</v>
      </c>
      <c r="U21" s="302" t="s">
        <v>652</v>
      </c>
    </row>
    <row r="22" spans="1:22" s="479" customFormat="1" ht="23.25" customHeight="1">
      <c r="A22" s="485" t="s">
        <v>603</v>
      </c>
      <c r="B22" s="486" t="s">
        <v>407</v>
      </c>
      <c r="C22" s="486" t="s">
        <v>412</v>
      </c>
      <c r="D22" s="153" t="s">
        <v>182</v>
      </c>
      <c r="E22" s="154" t="s">
        <v>265</v>
      </c>
      <c r="F22" s="154" t="s">
        <v>625</v>
      </c>
      <c r="G22" s="486" t="s">
        <v>451</v>
      </c>
      <c r="H22" s="488">
        <v>1</v>
      </c>
      <c r="I22" s="486">
        <v>143</v>
      </c>
      <c r="J22" s="153" t="s">
        <v>628</v>
      </c>
      <c r="K22" s="153" t="s">
        <v>643</v>
      </c>
      <c r="L22" s="486">
        <v>17</v>
      </c>
      <c r="M22" s="487" t="s">
        <v>708</v>
      </c>
      <c r="N22" s="486">
        <v>0</v>
      </c>
      <c r="O22" s="486" t="s">
        <v>668</v>
      </c>
      <c r="P22" s="486" t="s">
        <v>662</v>
      </c>
      <c r="Q22" s="486" t="s">
        <v>660</v>
      </c>
      <c r="R22" s="486" t="s">
        <v>658</v>
      </c>
      <c r="S22" s="154" t="s">
        <v>655</v>
      </c>
      <c r="T22" s="486" t="s">
        <v>630</v>
      </c>
      <c r="U22" s="302" t="s">
        <v>148</v>
      </c>
      <c r="V22" s="157"/>
    </row>
    <row r="23" spans="1:21" s="479" customFormat="1" ht="23.25" customHeight="1">
      <c r="A23" s="485" t="s">
        <v>413</v>
      </c>
      <c r="B23" s="486" t="s">
        <v>604</v>
      </c>
      <c r="C23" s="486" t="s">
        <v>412</v>
      </c>
      <c r="D23" s="153" t="s">
        <v>182</v>
      </c>
      <c r="E23" s="154" t="s">
        <v>265</v>
      </c>
      <c r="F23" s="154" t="s">
        <v>625</v>
      </c>
      <c r="G23" s="486" t="s">
        <v>451</v>
      </c>
      <c r="H23" s="488">
        <v>2</v>
      </c>
      <c r="I23" s="486">
        <v>199</v>
      </c>
      <c r="J23" s="153" t="s">
        <v>628</v>
      </c>
      <c r="K23" s="153" t="s">
        <v>152</v>
      </c>
      <c r="L23" s="486">
        <v>68</v>
      </c>
      <c r="M23" s="487" t="s">
        <v>714</v>
      </c>
      <c r="N23" s="486">
        <v>0</v>
      </c>
      <c r="O23" s="486" t="s">
        <v>673</v>
      </c>
      <c r="P23" s="486" t="s">
        <v>662</v>
      </c>
      <c r="Q23" s="486" t="s">
        <v>661</v>
      </c>
      <c r="R23" s="486" t="s">
        <v>658</v>
      </c>
      <c r="S23" s="154" t="s">
        <v>655</v>
      </c>
      <c r="T23" s="486" t="s">
        <v>630</v>
      </c>
      <c r="U23" s="302" t="s">
        <v>650</v>
      </c>
    </row>
    <row r="24" spans="1:21" s="479" customFormat="1" ht="23.25" customHeight="1" thickBot="1">
      <c r="A24" s="493" t="s">
        <v>605</v>
      </c>
      <c r="B24" s="494" t="s">
        <v>606</v>
      </c>
      <c r="C24" s="495" t="s">
        <v>115</v>
      </c>
      <c r="D24" s="155" t="s">
        <v>182</v>
      </c>
      <c r="E24" s="156" t="s">
        <v>265</v>
      </c>
      <c r="F24" s="156" t="s">
        <v>625</v>
      </c>
      <c r="G24" s="494" t="s">
        <v>450</v>
      </c>
      <c r="H24" s="496">
        <v>1</v>
      </c>
      <c r="I24" s="494">
        <v>64</v>
      </c>
      <c r="J24" s="155" t="s">
        <v>83</v>
      </c>
      <c r="K24" s="155" t="s">
        <v>151</v>
      </c>
      <c r="L24" s="494">
        <v>64</v>
      </c>
      <c r="M24" s="495" t="s">
        <v>83</v>
      </c>
      <c r="N24" s="494">
        <v>2</v>
      </c>
      <c r="O24" s="494" t="s">
        <v>677</v>
      </c>
      <c r="P24" s="494" t="s">
        <v>662</v>
      </c>
      <c r="Q24" s="494" t="s">
        <v>83</v>
      </c>
      <c r="R24" s="494" t="s">
        <v>83</v>
      </c>
      <c r="S24" s="156" t="s">
        <v>83</v>
      </c>
      <c r="T24" s="494" t="s">
        <v>630</v>
      </c>
      <c r="U24" s="475" t="s">
        <v>650</v>
      </c>
    </row>
    <row r="25" spans="1:21" s="479" customFormat="1" ht="23.25" customHeight="1">
      <c r="A25" s="481" t="s">
        <v>607</v>
      </c>
      <c r="B25" s="482" t="s">
        <v>608</v>
      </c>
      <c r="C25" s="483" t="s">
        <v>688</v>
      </c>
      <c r="D25" s="150" t="s">
        <v>624</v>
      </c>
      <c r="E25" s="151"/>
      <c r="F25" s="151"/>
      <c r="G25" s="482"/>
      <c r="H25" s="484"/>
      <c r="I25" s="482"/>
      <c r="J25" s="150" t="s">
        <v>640</v>
      </c>
      <c r="K25" s="150"/>
      <c r="L25" s="482"/>
      <c r="M25" s="483" t="s">
        <v>709</v>
      </c>
      <c r="N25" s="482">
        <v>0</v>
      </c>
      <c r="O25" s="482" t="s">
        <v>678</v>
      </c>
      <c r="P25" s="482" t="s">
        <v>662</v>
      </c>
      <c r="Q25" s="482" t="s">
        <v>659</v>
      </c>
      <c r="R25" s="482" t="s">
        <v>657</v>
      </c>
      <c r="S25" s="151" t="s">
        <v>83</v>
      </c>
      <c r="T25" s="482" t="s">
        <v>644</v>
      </c>
      <c r="U25" s="303" t="s">
        <v>647</v>
      </c>
    </row>
    <row r="26" spans="1:21" s="479" customFormat="1" ht="23.25" customHeight="1">
      <c r="A26" s="485" t="s">
        <v>609</v>
      </c>
      <c r="B26" s="486" t="s">
        <v>610</v>
      </c>
      <c r="C26" s="487" t="s">
        <v>689</v>
      </c>
      <c r="D26" s="153" t="s">
        <v>182</v>
      </c>
      <c r="E26" s="154" t="s">
        <v>265</v>
      </c>
      <c r="F26" s="154" t="s">
        <v>625</v>
      </c>
      <c r="G26" s="486" t="s">
        <v>451</v>
      </c>
      <c r="H26" s="488">
        <v>1</v>
      </c>
      <c r="I26" s="486">
        <v>172</v>
      </c>
      <c r="J26" s="153" t="s">
        <v>628</v>
      </c>
      <c r="K26" s="153" t="s">
        <v>151</v>
      </c>
      <c r="L26" s="486">
        <v>159</v>
      </c>
      <c r="M26" s="487" t="s">
        <v>692</v>
      </c>
      <c r="N26" s="486">
        <v>0</v>
      </c>
      <c r="O26" s="486" t="s">
        <v>670</v>
      </c>
      <c r="P26" s="486" t="s">
        <v>662</v>
      </c>
      <c r="Q26" s="486" t="s">
        <v>661</v>
      </c>
      <c r="R26" s="486" t="s">
        <v>83</v>
      </c>
      <c r="S26" s="154" t="s">
        <v>83</v>
      </c>
      <c r="T26" s="486" t="s">
        <v>646</v>
      </c>
      <c r="U26" s="302" t="s">
        <v>649</v>
      </c>
    </row>
    <row r="27" spans="1:21" s="479" customFormat="1" ht="23.25" customHeight="1">
      <c r="A27" s="485" t="s">
        <v>609</v>
      </c>
      <c r="B27" s="486" t="s">
        <v>611</v>
      </c>
      <c r="C27" s="486" t="s">
        <v>412</v>
      </c>
      <c r="D27" s="153" t="s">
        <v>182</v>
      </c>
      <c r="E27" s="154" t="s">
        <v>265</v>
      </c>
      <c r="F27" s="154" t="s">
        <v>625</v>
      </c>
      <c r="G27" s="486" t="s">
        <v>450</v>
      </c>
      <c r="H27" s="488">
        <v>1</v>
      </c>
      <c r="I27" s="486">
        <v>74</v>
      </c>
      <c r="J27" s="153" t="s">
        <v>628</v>
      </c>
      <c r="K27" s="153" t="s">
        <v>151</v>
      </c>
      <c r="L27" s="486">
        <v>74</v>
      </c>
      <c r="M27" s="487" t="s">
        <v>692</v>
      </c>
      <c r="N27" s="486">
        <v>0</v>
      </c>
      <c r="O27" s="486" t="s">
        <v>679</v>
      </c>
      <c r="P27" s="486" t="s">
        <v>662</v>
      </c>
      <c r="Q27" s="486" t="s">
        <v>661</v>
      </c>
      <c r="R27" s="486" t="s">
        <v>83</v>
      </c>
      <c r="S27" s="154" t="s">
        <v>83</v>
      </c>
      <c r="T27" s="486" t="s">
        <v>630</v>
      </c>
      <c r="U27" s="302" t="s">
        <v>650</v>
      </c>
    </row>
    <row r="28" spans="1:21" s="479" customFormat="1" ht="23.25" customHeight="1">
      <c r="A28" s="485" t="s">
        <v>612</v>
      </c>
      <c r="B28" s="486" t="s">
        <v>613</v>
      </c>
      <c r="C28" s="486" t="s">
        <v>402</v>
      </c>
      <c r="D28" s="153" t="s">
        <v>624</v>
      </c>
      <c r="E28" s="154"/>
      <c r="F28" s="154"/>
      <c r="G28" s="486"/>
      <c r="H28" s="488"/>
      <c r="I28" s="486"/>
      <c r="J28" s="153" t="s">
        <v>633</v>
      </c>
      <c r="K28" s="153"/>
      <c r="L28" s="486"/>
      <c r="M28" s="487" t="s">
        <v>713</v>
      </c>
      <c r="N28" s="486">
        <v>0</v>
      </c>
      <c r="O28" s="486" t="s">
        <v>680</v>
      </c>
      <c r="P28" s="486" t="s">
        <v>662</v>
      </c>
      <c r="Q28" s="486" t="s">
        <v>659</v>
      </c>
      <c r="R28" s="486" t="s">
        <v>657</v>
      </c>
      <c r="S28" s="154" t="s">
        <v>83</v>
      </c>
      <c r="T28" s="486" t="s">
        <v>644</v>
      </c>
      <c r="U28" s="302" t="s">
        <v>647</v>
      </c>
    </row>
    <row r="29" spans="1:21" s="479" customFormat="1" ht="23.25" customHeight="1">
      <c r="A29" s="485" t="s">
        <v>614</v>
      </c>
      <c r="B29" s="486" t="s">
        <v>615</v>
      </c>
      <c r="C29" s="486" t="s">
        <v>402</v>
      </c>
      <c r="D29" s="153" t="s">
        <v>184</v>
      </c>
      <c r="E29" s="154"/>
      <c r="F29" s="154"/>
      <c r="G29" s="486"/>
      <c r="H29" s="488"/>
      <c r="I29" s="486"/>
      <c r="J29" s="153" t="s">
        <v>83</v>
      </c>
      <c r="K29" s="153"/>
      <c r="L29" s="486"/>
      <c r="M29" s="487" t="s">
        <v>83</v>
      </c>
      <c r="N29" s="486">
        <v>0</v>
      </c>
      <c r="O29" s="486" t="s">
        <v>681</v>
      </c>
      <c r="P29" s="486" t="s">
        <v>662</v>
      </c>
      <c r="Q29" s="486" t="s">
        <v>660</v>
      </c>
      <c r="R29" s="486" t="s">
        <v>83</v>
      </c>
      <c r="S29" s="154" t="s">
        <v>83</v>
      </c>
      <c r="T29" s="486" t="s">
        <v>630</v>
      </c>
      <c r="U29" s="302" t="s">
        <v>650</v>
      </c>
    </row>
    <row r="30" spans="1:21" s="479" customFormat="1" ht="23.25" customHeight="1">
      <c r="A30" s="485" t="s">
        <v>616</v>
      </c>
      <c r="B30" s="486" t="s">
        <v>617</v>
      </c>
      <c r="C30" s="487" t="s">
        <v>691</v>
      </c>
      <c r="D30" s="153" t="s">
        <v>182</v>
      </c>
      <c r="E30" s="154" t="s">
        <v>265</v>
      </c>
      <c r="F30" s="154" t="s">
        <v>625</v>
      </c>
      <c r="G30" s="486" t="s">
        <v>451</v>
      </c>
      <c r="H30" s="488">
        <v>0</v>
      </c>
      <c r="I30" s="486">
        <v>134</v>
      </c>
      <c r="J30" s="153" t="s">
        <v>641</v>
      </c>
      <c r="K30" s="153" t="s">
        <v>151</v>
      </c>
      <c r="L30" s="486">
        <v>134</v>
      </c>
      <c r="M30" s="487" t="s">
        <v>83</v>
      </c>
      <c r="N30" s="486">
        <v>0</v>
      </c>
      <c r="O30" s="486" t="s">
        <v>682</v>
      </c>
      <c r="P30" s="486" t="s">
        <v>662</v>
      </c>
      <c r="Q30" s="486" t="s">
        <v>661</v>
      </c>
      <c r="R30" s="486" t="s">
        <v>657</v>
      </c>
      <c r="S30" s="154" t="s">
        <v>83</v>
      </c>
      <c r="T30" s="486" t="s">
        <v>710</v>
      </c>
      <c r="U30" s="302" t="s">
        <v>148</v>
      </c>
    </row>
    <row r="31" spans="1:21" s="479" customFormat="1" ht="23.25" customHeight="1">
      <c r="A31" s="485" t="s">
        <v>618</v>
      </c>
      <c r="B31" s="486" t="s">
        <v>619</v>
      </c>
      <c r="C31" s="486" t="s">
        <v>536</v>
      </c>
      <c r="D31" s="153" t="s">
        <v>624</v>
      </c>
      <c r="E31" s="154"/>
      <c r="F31" s="154"/>
      <c r="G31" s="486"/>
      <c r="H31" s="488"/>
      <c r="I31" s="486"/>
      <c r="J31" s="153" t="s">
        <v>639</v>
      </c>
      <c r="K31" s="153"/>
      <c r="L31" s="486"/>
      <c r="M31" s="487" t="s">
        <v>255</v>
      </c>
      <c r="N31" s="486">
        <v>1</v>
      </c>
      <c r="O31" s="486" t="s">
        <v>683</v>
      </c>
      <c r="P31" s="486" t="s">
        <v>663</v>
      </c>
      <c r="Q31" s="486" t="s">
        <v>660</v>
      </c>
      <c r="R31" s="486" t="s">
        <v>657</v>
      </c>
      <c r="S31" s="154" t="s">
        <v>656</v>
      </c>
      <c r="T31" s="486" t="s">
        <v>645</v>
      </c>
      <c r="U31" s="302" t="s">
        <v>652</v>
      </c>
    </row>
    <row r="32" spans="1:21" s="479" customFormat="1" ht="23.25" customHeight="1">
      <c r="A32" s="485" t="s">
        <v>620</v>
      </c>
      <c r="B32" s="486" t="s">
        <v>458</v>
      </c>
      <c r="C32" s="487" t="s">
        <v>92</v>
      </c>
      <c r="D32" s="153" t="s">
        <v>182</v>
      </c>
      <c r="E32" s="154" t="s">
        <v>265</v>
      </c>
      <c r="F32" s="154" t="s">
        <v>625</v>
      </c>
      <c r="G32" s="486" t="s">
        <v>450</v>
      </c>
      <c r="H32" s="488">
        <v>1</v>
      </c>
      <c r="I32" s="486">
        <v>32</v>
      </c>
      <c r="J32" s="153" t="s">
        <v>628</v>
      </c>
      <c r="K32" s="153" t="s">
        <v>643</v>
      </c>
      <c r="L32" s="486">
        <v>3</v>
      </c>
      <c r="M32" s="487" t="s">
        <v>708</v>
      </c>
      <c r="N32" s="486">
        <v>0</v>
      </c>
      <c r="O32" s="486" t="s">
        <v>675</v>
      </c>
      <c r="P32" s="486" t="s">
        <v>662</v>
      </c>
      <c r="Q32" s="486" t="s">
        <v>660</v>
      </c>
      <c r="R32" s="486" t="s">
        <v>658</v>
      </c>
      <c r="S32" s="154" t="s">
        <v>83</v>
      </c>
      <c r="T32" s="486" t="s">
        <v>646</v>
      </c>
      <c r="U32" s="302" t="s">
        <v>651</v>
      </c>
    </row>
    <row r="33" spans="1:21" s="479" customFormat="1" ht="23.25" customHeight="1">
      <c r="A33" s="485" t="s">
        <v>457</v>
      </c>
      <c r="B33" s="486" t="s">
        <v>621</v>
      </c>
      <c r="C33" s="487" t="s">
        <v>91</v>
      </c>
      <c r="D33" s="153" t="s">
        <v>182</v>
      </c>
      <c r="E33" s="154" t="s">
        <v>265</v>
      </c>
      <c r="F33" s="154" t="s">
        <v>625</v>
      </c>
      <c r="G33" s="486" t="s">
        <v>450</v>
      </c>
      <c r="H33" s="488">
        <v>1</v>
      </c>
      <c r="I33" s="486">
        <v>155</v>
      </c>
      <c r="J33" s="153" t="s">
        <v>631</v>
      </c>
      <c r="K33" s="153" t="s">
        <v>151</v>
      </c>
      <c r="L33" s="486">
        <v>155</v>
      </c>
      <c r="M33" s="487" t="s">
        <v>83</v>
      </c>
      <c r="N33" s="486">
        <v>0</v>
      </c>
      <c r="O33" s="486" t="s">
        <v>684</v>
      </c>
      <c r="P33" s="486" t="s">
        <v>662</v>
      </c>
      <c r="Q33" s="486" t="s">
        <v>661</v>
      </c>
      <c r="R33" s="486" t="s">
        <v>658</v>
      </c>
      <c r="S33" s="154" t="s">
        <v>653</v>
      </c>
      <c r="T33" s="486" t="s">
        <v>646</v>
      </c>
      <c r="U33" s="302" t="s">
        <v>653</v>
      </c>
    </row>
    <row r="34" spans="1:21" s="479" customFormat="1" ht="23.25" customHeight="1" thickBot="1">
      <c r="A34" s="493" t="s">
        <v>422</v>
      </c>
      <c r="B34" s="494" t="s">
        <v>622</v>
      </c>
      <c r="C34" s="495" t="s">
        <v>107</v>
      </c>
      <c r="D34" s="155" t="s">
        <v>624</v>
      </c>
      <c r="E34" s="156"/>
      <c r="F34" s="156"/>
      <c r="G34" s="494"/>
      <c r="H34" s="496"/>
      <c r="I34" s="494"/>
      <c r="J34" s="155" t="s">
        <v>642</v>
      </c>
      <c r="K34" s="155"/>
      <c r="L34" s="494"/>
      <c r="M34" s="495" t="s">
        <v>255</v>
      </c>
      <c r="N34" s="494">
        <v>0</v>
      </c>
      <c r="O34" s="494" t="s">
        <v>685</v>
      </c>
      <c r="P34" s="494" t="s">
        <v>663</v>
      </c>
      <c r="Q34" s="494" t="s">
        <v>659</v>
      </c>
      <c r="R34" s="494" t="s">
        <v>657</v>
      </c>
      <c r="S34" s="156" t="s">
        <v>83</v>
      </c>
      <c r="T34" s="494" t="s">
        <v>644</v>
      </c>
      <c r="U34" s="475" t="s">
        <v>647</v>
      </c>
    </row>
    <row r="35" spans="1:21" s="479" customFormat="1" ht="23.25" customHeight="1" thickBot="1">
      <c r="A35" s="497" t="s">
        <v>623</v>
      </c>
      <c r="B35" s="498" t="s">
        <v>455</v>
      </c>
      <c r="C35" s="499" t="s">
        <v>691</v>
      </c>
      <c r="D35" s="335" t="s">
        <v>182</v>
      </c>
      <c r="E35" s="478" t="s">
        <v>265</v>
      </c>
      <c r="F35" s="478" t="s">
        <v>625</v>
      </c>
      <c r="G35" s="498" t="s">
        <v>450</v>
      </c>
      <c r="H35" s="500">
        <v>1</v>
      </c>
      <c r="I35" s="498">
        <v>87</v>
      </c>
      <c r="J35" s="335" t="s">
        <v>628</v>
      </c>
      <c r="K35" s="335" t="s">
        <v>151</v>
      </c>
      <c r="L35" s="498">
        <v>87</v>
      </c>
      <c r="M35" s="499" t="s">
        <v>83</v>
      </c>
      <c r="N35" s="498">
        <v>0</v>
      </c>
      <c r="O35" s="498" t="s">
        <v>686</v>
      </c>
      <c r="P35" s="498" t="s">
        <v>662</v>
      </c>
      <c r="Q35" s="498" t="s">
        <v>661</v>
      </c>
      <c r="R35" s="498" t="s">
        <v>83</v>
      </c>
      <c r="S35" s="478" t="s">
        <v>83</v>
      </c>
      <c r="T35" s="498" t="s">
        <v>646</v>
      </c>
      <c r="U35" s="336" t="s">
        <v>654</v>
      </c>
    </row>
    <row r="36" ht="11.25">
      <c r="M36" s="501"/>
    </row>
    <row r="37" ht="11.25">
      <c r="M37" s="501"/>
    </row>
    <row r="38" ht="11.25">
      <c r="M38" s="501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workbookViewId="0" topLeftCell="A1">
      <selection activeCell="A1" sqref="A1"/>
    </sheetView>
  </sheetViews>
  <sheetFormatPr defaultColWidth="9.00390625" defaultRowHeight="13.5"/>
  <cols>
    <col min="1" max="1" width="3.875" style="166" customWidth="1"/>
    <col min="2" max="2" width="3.75390625" style="166" customWidth="1"/>
    <col min="3" max="3" width="6.375" style="166" customWidth="1"/>
    <col min="4" max="4" width="9.375" style="166" customWidth="1"/>
    <col min="5" max="26" width="5.25390625" style="166" customWidth="1"/>
    <col min="27" max="16384" width="9.00390625" style="166" customWidth="1"/>
  </cols>
  <sheetData>
    <row r="1" spans="2:26" s="13" customFormat="1" ht="19.5" customHeight="1">
      <c r="B1" s="771" t="s">
        <v>717</v>
      </c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</row>
    <row r="2" s="13" customFormat="1" ht="19.5" customHeight="1" thickBot="1">
      <c r="Z2" s="84"/>
    </row>
    <row r="3" spans="2:26" s="143" customFormat="1" ht="19.5" customHeight="1">
      <c r="B3" s="717" t="s">
        <v>81</v>
      </c>
      <c r="C3" s="812"/>
      <c r="D3" s="718"/>
      <c r="E3" s="832" t="s">
        <v>173</v>
      </c>
      <c r="F3" s="717" t="s">
        <v>305</v>
      </c>
      <c r="G3" s="815"/>
      <c r="H3" s="815"/>
      <c r="I3" s="815"/>
      <c r="J3" s="815"/>
      <c r="K3" s="718"/>
      <c r="L3" s="717" t="s">
        <v>306</v>
      </c>
      <c r="M3" s="815"/>
      <c r="N3" s="815"/>
      <c r="O3" s="815"/>
      <c r="P3" s="815"/>
      <c r="Q3" s="815"/>
      <c r="R3" s="815"/>
      <c r="S3" s="815"/>
      <c r="T3" s="815"/>
      <c r="U3" s="718"/>
      <c r="V3" s="717" t="s">
        <v>307</v>
      </c>
      <c r="W3" s="815"/>
      <c r="X3" s="815"/>
      <c r="Y3" s="815"/>
      <c r="Z3" s="718"/>
    </row>
    <row r="4" spans="2:26" s="143" customFormat="1" ht="13.5" customHeight="1">
      <c r="B4" s="719"/>
      <c r="C4" s="813"/>
      <c r="D4" s="720"/>
      <c r="E4" s="833"/>
      <c r="F4" s="826" t="s">
        <v>142</v>
      </c>
      <c r="G4" s="158"/>
      <c r="H4" s="816" t="s">
        <v>143</v>
      </c>
      <c r="I4" s="816" t="s">
        <v>144</v>
      </c>
      <c r="J4" s="816" t="s">
        <v>145</v>
      </c>
      <c r="K4" s="818" t="s">
        <v>148</v>
      </c>
      <c r="L4" s="820" t="s">
        <v>255</v>
      </c>
      <c r="M4" s="816" t="s">
        <v>308</v>
      </c>
      <c r="N4" s="816" t="s">
        <v>309</v>
      </c>
      <c r="O4" s="816" t="s">
        <v>259</v>
      </c>
      <c r="P4" s="816" t="s">
        <v>852</v>
      </c>
      <c r="Q4" s="822" t="s">
        <v>310</v>
      </c>
      <c r="R4" s="816" t="s">
        <v>257</v>
      </c>
      <c r="S4" s="816" t="s">
        <v>258</v>
      </c>
      <c r="T4" s="816" t="s">
        <v>148</v>
      </c>
      <c r="U4" s="818" t="s">
        <v>83</v>
      </c>
      <c r="V4" s="820" t="s">
        <v>311</v>
      </c>
      <c r="W4" s="822" t="s">
        <v>312</v>
      </c>
      <c r="X4" s="816" t="s">
        <v>313</v>
      </c>
      <c r="Y4" s="816" t="s">
        <v>314</v>
      </c>
      <c r="Z4" s="818" t="s">
        <v>148</v>
      </c>
    </row>
    <row r="5" spans="2:26" s="143" customFormat="1" ht="114" customHeight="1" thickBot="1">
      <c r="B5" s="721"/>
      <c r="C5" s="814"/>
      <c r="D5" s="722"/>
      <c r="E5" s="834"/>
      <c r="F5" s="821"/>
      <c r="G5" s="159" t="s">
        <v>276</v>
      </c>
      <c r="H5" s="817"/>
      <c r="I5" s="817"/>
      <c r="J5" s="817"/>
      <c r="K5" s="819"/>
      <c r="L5" s="821"/>
      <c r="M5" s="817"/>
      <c r="N5" s="817"/>
      <c r="O5" s="817"/>
      <c r="P5" s="817"/>
      <c r="Q5" s="823"/>
      <c r="R5" s="817"/>
      <c r="S5" s="817"/>
      <c r="T5" s="817"/>
      <c r="U5" s="819"/>
      <c r="V5" s="821"/>
      <c r="W5" s="823"/>
      <c r="X5" s="817"/>
      <c r="Y5" s="817"/>
      <c r="Z5" s="819"/>
    </row>
    <row r="6" spans="2:26" s="143" customFormat="1" ht="31.5" customHeight="1">
      <c r="B6" s="835" t="s">
        <v>388</v>
      </c>
      <c r="C6" s="741" t="s">
        <v>394</v>
      </c>
      <c r="D6" s="838"/>
      <c r="E6" s="160">
        <f>SUM(F6:K6)-G6</f>
        <v>1</v>
      </c>
      <c r="F6" s="161">
        <v>1</v>
      </c>
      <c r="G6" s="162">
        <v>1</v>
      </c>
      <c r="H6" s="162"/>
      <c r="I6" s="162"/>
      <c r="J6" s="162"/>
      <c r="K6" s="160"/>
      <c r="L6" s="161"/>
      <c r="M6" s="162"/>
      <c r="N6" s="162"/>
      <c r="O6" s="162"/>
      <c r="P6" s="162"/>
      <c r="Q6" s="162"/>
      <c r="R6" s="162">
        <v>1</v>
      </c>
      <c r="S6" s="162"/>
      <c r="T6" s="162"/>
      <c r="U6" s="160"/>
      <c r="V6" s="161"/>
      <c r="W6" s="162"/>
      <c r="X6" s="162"/>
      <c r="Y6" s="162">
        <v>1</v>
      </c>
      <c r="Z6" s="160"/>
    </row>
    <row r="7" spans="2:26" s="143" customFormat="1" ht="31.5" customHeight="1">
      <c r="B7" s="836"/>
      <c r="C7" s="824" t="s">
        <v>377</v>
      </c>
      <c r="D7" s="825"/>
      <c r="E7" s="264">
        <f aca="true" t="shared" si="0" ref="E7:E15">SUM(F7:K7)-G7</f>
        <v>0</v>
      </c>
      <c r="F7" s="265"/>
      <c r="G7" s="266"/>
      <c r="H7" s="266"/>
      <c r="I7" s="266"/>
      <c r="J7" s="266"/>
      <c r="K7" s="264"/>
      <c r="L7" s="265"/>
      <c r="M7" s="266"/>
      <c r="N7" s="266"/>
      <c r="O7" s="266"/>
      <c r="P7" s="266"/>
      <c r="Q7" s="266"/>
      <c r="R7" s="266"/>
      <c r="S7" s="266"/>
      <c r="T7" s="266"/>
      <c r="U7" s="264"/>
      <c r="V7" s="265"/>
      <c r="W7" s="266"/>
      <c r="X7" s="266"/>
      <c r="Y7" s="266"/>
      <c r="Z7" s="264"/>
    </row>
    <row r="8" spans="2:26" s="143" customFormat="1" ht="31.5" customHeight="1">
      <c r="B8" s="836"/>
      <c r="C8" s="735" t="s">
        <v>378</v>
      </c>
      <c r="D8" s="839"/>
      <c r="E8" s="261">
        <f t="shared" si="0"/>
        <v>0</v>
      </c>
      <c r="F8" s="262"/>
      <c r="G8" s="263"/>
      <c r="H8" s="263"/>
      <c r="I8" s="263"/>
      <c r="J8" s="263"/>
      <c r="K8" s="261"/>
      <c r="L8" s="262"/>
      <c r="M8" s="263"/>
      <c r="N8" s="263"/>
      <c r="O8" s="263"/>
      <c r="P8" s="263"/>
      <c r="Q8" s="263"/>
      <c r="R8" s="263"/>
      <c r="S8" s="263"/>
      <c r="T8" s="263"/>
      <c r="U8" s="261"/>
      <c r="V8" s="262"/>
      <c r="W8" s="263"/>
      <c r="X8" s="263"/>
      <c r="Y8" s="263"/>
      <c r="Z8" s="261"/>
    </row>
    <row r="9" spans="2:26" s="143" customFormat="1" ht="31.5" customHeight="1">
      <c r="B9" s="836"/>
      <c r="C9" s="735" t="s">
        <v>379</v>
      </c>
      <c r="D9" s="839"/>
      <c r="E9" s="264">
        <f t="shared" si="0"/>
        <v>4</v>
      </c>
      <c r="F9" s="265">
        <v>2</v>
      </c>
      <c r="G9" s="266">
        <v>2</v>
      </c>
      <c r="H9" s="266"/>
      <c r="I9" s="266">
        <v>2</v>
      </c>
      <c r="J9" s="266"/>
      <c r="K9" s="264"/>
      <c r="L9" s="265"/>
      <c r="M9" s="266"/>
      <c r="N9" s="266">
        <v>1</v>
      </c>
      <c r="O9" s="266"/>
      <c r="P9" s="266"/>
      <c r="Q9" s="266"/>
      <c r="R9" s="266"/>
      <c r="S9" s="266"/>
      <c r="T9" s="266">
        <v>1</v>
      </c>
      <c r="U9" s="264">
        <v>2</v>
      </c>
      <c r="V9" s="265">
        <v>1</v>
      </c>
      <c r="W9" s="266"/>
      <c r="X9" s="266"/>
      <c r="Y9" s="266"/>
      <c r="Z9" s="264">
        <v>3</v>
      </c>
    </row>
    <row r="10" spans="2:26" s="143" customFormat="1" ht="31.5" customHeight="1">
      <c r="B10" s="836"/>
      <c r="C10" s="824" t="s">
        <v>380</v>
      </c>
      <c r="D10" s="825"/>
      <c r="E10" s="264">
        <f t="shared" si="0"/>
        <v>3</v>
      </c>
      <c r="F10" s="265">
        <v>1</v>
      </c>
      <c r="G10" s="266">
        <v>1</v>
      </c>
      <c r="H10" s="266"/>
      <c r="I10" s="266">
        <v>2</v>
      </c>
      <c r="J10" s="266"/>
      <c r="K10" s="264"/>
      <c r="L10" s="265"/>
      <c r="M10" s="266"/>
      <c r="N10" s="266"/>
      <c r="O10" s="266"/>
      <c r="P10" s="266"/>
      <c r="Q10" s="266"/>
      <c r="R10" s="266">
        <v>2</v>
      </c>
      <c r="S10" s="266"/>
      <c r="T10" s="266">
        <v>1</v>
      </c>
      <c r="U10" s="264"/>
      <c r="V10" s="265">
        <v>1</v>
      </c>
      <c r="W10" s="266"/>
      <c r="X10" s="266"/>
      <c r="Y10" s="266">
        <v>2</v>
      </c>
      <c r="Z10" s="264"/>
    </row>
    <row r="11" spans="2:26" s="143" customFormat="1" ht="31.5" customHeight="1">
      <c r="B11" s="836"/>
      <c r="C11" s="824" t="s">
        <v>381</v>
      </c>
      <c r="D11" s="825"/>
      <c r="E11" s="264">
        <f t="shared" si="0"/>
        <v>7</v>
      </c>
      <c r="F11" s="265">
        <v>5</v>
      </c>
      <c r="G11" s="266">
        <v>4</v>
      </c>
      <c r="H11" s="266"/>
      <c r="I11" s="266"/>
      <c r="J11" s="266"/>
      <c r="K11" s="264">
        <v>2</v>
      </c>
      <c r="L11" s="265"/>
      <c r="M11" s="266">
        <v>1</v>
      </c>
      <c r="N11" s="266"/>
      <c r="O11" s="266"/>
      <c r="P11" s="266"/>
      <c r="Q11" s="266"/>
      <c r="R11" s="266">
        <v>4</v>
      </c>
      <c r="S11" s="266"/>
      <c r="T11" s="266">
        <v>1</v>
      </c>
      <c r="U11" s="264">
        <v>1</v>
      </c>
      <c r="V11" s="265">
        <v>2</v>
      </c>
      <c r="W11" s="266"/>
      <c r="X11" s="266"/>
      <c r="Y11" s="266">
        <v>4</v>
      </c>
      <c r="Z11" s="264">
        <v>1</v>
      </c>
    </row>
    <row r="12" spans="2:26" s="143" customFormat="1" ht="31.5" customHeight="1">
      <c r="B12" s="836"/>
      <c r="C12" s="735" t="s">
        <v>382</v>
      </c>
      <c r="D12" s="825"/>
      <c r="E12" s="264">
        <f t="shared" si="0"/>
        <v>5</v>
      </c>
      <c r="F12" s="265">
        <v>5</v>
      </c>
      <c r="G12" s="266">
        <v>5</v>
      </c>
      <c r="H12" s="266"/>
      <c r="I12" s="266"/>
      <c r="J12" s="266"/>
      <c r="K12" s="264"/>
      <c r="L12" s="265"/>
      <c r="M12" s="266"/>
      <c r="N12" s="266">
        <v>1</v>
      </c>
      <c r="O12" s="266"/>
      <c r="P12" s="266">
        <v>1</v>
      </c>
      <c r="Q12" s="266"/>
      <c r="R12" s="266"/>
      <c r="S12" s="266"/>
      <c r="T12" s="266"/>
      <c r="U12" s="264">
        <v>3</v>
      </c>
      <c r="V12" s="265">
        <v>2</v>
      </c>
      <c r="W12" s="266">
        <v>1</v>
      </c>
      <c r="X12" s="266">
        <v>1</v>
      </c>
      <c r="Y12" s="266"/>
      <c r="Z12" s="264">
        <v>1</v>
      </c>
    </row>
    <row r="13" spans="2:26" s="143" customFormat="1" ht="31.5" customHeight="1">
      <c r="B13" s="836"/>
      <c r="C13" s="268"/>
      <c r="D13" s="267" t="s">
        <v>383</v>
      </c>
      <c r="E13" s="264">
        <f t="shared" si="0"/>
        <v>2</v>
      </c>
      <c r="F13" s="265">
        <v>2</v>
      </c>
      <c r="G13" s="266">
        <v>2</v>
      </c>
      <c r="H13" s="266"/>
      <c r="I13" s="266"/>
      <c r="J13" s="266"/>
      <c r="K13" s="264"/>
      <c r="L13" s="265"/>
      <c r="M13" s="266"/>
      <c r="N13" s="266"/>
      <c r="O13" s="266"/>
      <c r="P13" s="266"/>
      <c r="Q13" s="266"/>
      <c r="R13" s="266"/>
      <c r="S13" s="266"/>
      <c r="T13" s="266"/>
      <c r="U13" s="264">
        <v>2</v>
      </c>
      <c r="V13" s="265"/>
      <c r="W13" s="266">
        <v>1</v>
      </c>
      <c r="X13" s="266"/>
      <c r="Y13" s="266"/>
      <c r="Z13" s="264">
        <v>1</v>
      </c>
    </row>
    <row r="14" spans="2:26" s="143" customFormat="1" ht="31.5" customHeight="1">
      <c r="B14" s="836"/>
      <c r="C14" s="824" t="s">
        <v>384</v>
      </c>
      <c r="D14" s="825"/>
      <c r="E14" s="261">
        <f t="shared" si="0"/>
        <v>10</v>
      </c>
      <c r="F14" s="262">
        <v>7</v>
      </c>
      <c r="G14" s="263">
        <v>6</v>
      </c>
      <c r="H14" s="263"/>
      <c r="I14" s="263"/>
      <c r="J14" s="263"/>
      <c r="K14" s="261">
        <v>3</v>
      </c>
      <c r="L14" s="262">
        <v>1</v>
      </c>
      <c r="M14" s="263"/>
      <c r="N14" s="263">
        <v>1</v>
      </c>
      <c r="O14" s="263"/>
      <c r="P14" s="263">
        <v>1</v>
      </c>
      <c r="Q14" s="263"/>
      <c r="R14" s="263">
        <v>2</v>
      </c>
      <c r="S14" s="263"/>
      <c r="T14" s="263">
        <v>1</v>
      </c>
      <c r="U14" s="261">
        <v>4</v>
      </c>
      <c r="V14" s="262">
        <v>3</v>
      </c>
      <c r="W14" s="263"/>
      <c r="X14" s="263">
        <v>1</v>
      </c>
      <c r="Y14" s="263">
        <v>2</v>
      </c>
      <c r="Z14" s="261">
        <v>4</v>
      </c>
    </row>
    <row r="15" spans="2:26" s="143" customFormat="1" ht="31.5" customHeight="1" thickBot="1">
      <c r="B15" s="837"/>
      <c r="C15" s="827" t="s">
        <v>385</v>
      </c>
      <c r="D15" s="828"/>
      <c r="E15" s="163">
        <f t="shared" si="0"/>
        <v>1</v>
      </c>
      <c r="F15" s="164"/>
      <c r="G15" s="165"/>
      <c r="H15" s="165"/>
      <c r="I15" s="165"/>
      <c r="J15" s="165"/>
      <c r="K15" s="163">
        <v>1</v>
      </c>
      <c r="L15" s="164">
        <v>1</v>
      </c>
      <c r="M15" s="165"/>
      <c r="N15" s="165"/>
      <c r="O15" s="165"/>
      <c r="P15" s="165"/>
      <c r="Q15" s="165"/>
      <c r="R15" s="165"/>
      <c r="S15" s="165"/>
      <c r="T15" s="165"/>
      <c r="U15" s="163"/>
      <c r="V15" s="164"/>
      <c r="W15" s="165"/>
      <c r="X15" s="165">
        <v>1</v>
      </c>
      <c r="Y15" s="165"/>
      <c r="Z15" s="163"/>
    </row>
    <row r="16" spans="2:26" s="84" customFormat="1" ht="31.5" customHeight="1" thickBot="1" thickTop="1">
      <c r="B16" s="829" t="s">
        <v>173</v>
      </c>
      <c r="C16" s="830"/>
      <c r="D16" s="831"/>
      <c r="E16" s="624">
        <f aca="true" t="shared" si="1" ref="E16:K16">SUM(E6:E15)-E13</f>
        <v>31</v>
      </c>
      <c r="F16" s="625">
        <f t="shared" si="1"/>
        <v>21</v>
      </c>
      <c r="G16" s="626">
        <f t="shared" si="1"/>
        <v>19</v>
      </c>
      <c r="H16" s="626">
        <f t="shared" si="1"/>
        <v>0</v>
      </c>
      <c r="I16" s="626">
        <f t="shared" si="1"/>
        <v>4</v>
      </c>
      <c r="J16" s="626">
        <f t="shared" si="1"/>
        <v>0</v>
      </c>
      <c r="K16" s="624">
        <f t="shared" si="1"/>
        <v>6</v>
      </c>
      <c r="L16" s="627">
        <f>SUM(L6:L15)-L13</f>
        <v>2</v>
      </c>
      <c r="M16" s="626">
        <f aca="true" t="shared" si="2" ref="M16:U16">SUM(M6:M15)-M13</f>
        <v>1</v>
      </c>
      <c r="N16" s="626">
        <f t="shared" si="2"/>
        <v>3</v>
      </c>
      <c r="O16" s="626">
        <f t="shared" si="2"/>
        <v>0</v>
      </c>
      <c r="P16" s="626">
        <f t="shared" si="2"/>
        <v>2</v>
      </c>
      <c r="Q16" s="626">
        <f t="shared" si="2"/>
        <v>0</v>
      </c>
      <c r="R16" s="626">
        <f t="shared" si="2"/>
        <v>9</v>
      </c>
      <c r="S16" s="626">
        <f t="shared" si="2"/>
        <v>0</v>
      </c>
      <c r="T16" s="626">
        <f t="shared" si="2"/>
        <v>4</v>
      </c>
      <c r="U16" s="628">
        <f t="shared" si="2"/>
        <v>10</v>
      </c>
      <c r="V16" s="625">
        <f>SUM(V6:V15)-V13</f>
        <v>9</v>
      </c>
      <c r="W16" s="626">
        <f>SUM(W6:W15)-W13</f>
        <v>1</v>
      </c>
      <c r="X16" s="626">
        <f>SUM(X6:X15)-X13</f>
        <v>3</v>
      </c>
      <c r="Y16" s="626">
        <f>SUM(Y6:Y15)-Y13</f>
        <v>9</v>
      </c>
      <c r="Z16" s="624">
        <f>SUM(Z6:Z15)-Z13</f>
        <v>9</v>
      </c>
    </row>
    <row r="17" s="143" customFormat="1" ht="11.25"/>
    <row r="18" s="143" customFormat="1" ht="11.25"/>
    <row r="19" s="143" customFormat="1" ht="11.25"/>
    <row r="20" s="143" customFormat="1" ht="11.25"/>
    <row r="21" s="143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1" sqref="A1"/>
    </sheetView>
  </sheetViews>
  <sheetFormatPr defaultColWidth="9.00390625" defaultRowHeight="13.5"/>
  <cols>
    <col min="1" max="1" width="11.125" style="13" customWidth="1"/>
    <col min="2" max="16" width="4.625" style="13" customWidth="1"/>
    <col min="17" max="17" width="5.125" style="13" customWidth="1"/>
    <col min="18" max="21" width="4.625" style="13" customWidth="1"/>
    <col min="22" max="25" width="4.25390625" style="13" customWidth="1"/>
    <col min="26" max="26" width="7.625" style="13" customWidth="1"/>
    <col min="27" max="27" width="5.75390625" style="13" customWidth="1"/>
    <col min="28" max="28" width="9.125" style="13" customWidth="1"/>
    <col min="29" max="29" width="7.625" style="13" customWidth="1"/>
    <col min="30" max="30" width="9.125" style="13" customWidth="1"/>
    <col min="31" max="31" width="5.125" style="13" customWidth="1"/>
    <col min="32" max="33" width="8.50390625" style="13" bestFit="1" customWidth="1"/>
    <col min="34" max="34" width="7.875" style="13" customWidth="1"/>
    <col min="35" max="35" width="7.00390625" style="13" customWidth="1"/>
    <col min="36" max="36" width="6.875" style="13" bestFit="1" customWidth="1"/>
    <col min="37" max="37" width="9.125" style="13" customWidth="1"/>
    <col min="38" max="38" width="7.625" style="13" customWidth="1"/>
    <col min="39" max="16384" width="9.00390625" style="13" customWidth="1"/>
  </cols>
  <sheetData>
    <row r="1" spans="21:22" ht="19.5" customHeight="1">
      <c r="U1" s="21" t="s">
        <v>569</v>
      </c>
      <c r="V1" s="22" t="s">
        <v>476</v>
      </c>
    </row>
    <row r="2" spans="32:38" ht="19.5" customHeight="1" thickBot="1">
      <c r="AF2" s="23"/>
      <c r="AG2" s="23"/>
      <c r="AH2" s="23"/>
      <c r="AI2" s="23"/>
      <c r="AJ2" s="23"/>
      <c r="AK2" s="23"/>
      <c r="AL2" s="84"/>
    </row>
    <row r="3" spans="1:38" ht="18" customHeight="1">
      <c r="A3" s="717"/>
      <c r="B3" s="840" t="s">
        <v>166</v>
      </c>
      <c r="C3" s="841"/>
      <c r="D3" s="841"/>
      <c r="E3" s="841"/>
      <c r="F3" s="841"/>
      <c r="G3" s="841"/>
      <c r="H3" s="842"/>
      <c r="I3" s="843" t="s">
        <v>167</v>
      </c>
      <c r="J3" s="841"/>
      <c r="K3" s="841"/>
      <c r="L3" s="799"/>
      <c r="M3" s="766" t="s">
        <v>315</v>
      </c>
      <c r="N3" s="844"/>
      <c r="O3" s="844"/>
      <c r="P3" s="845"/>
      <c r="Q3" s="866" t="s">
        <v>156</v>
      </c>
      <c r="R3" s="766" t="s">
        <v>169</v>
      </c>
      <c r="S3" s="844"/>
      <c r="T3" s="844"/>
      <c r="U3" s="845"/>
      <c r="V3" s="766" t="s">
        <v>170</v>
      </c>
      <c r="W3" s="844"/>
      <c r="X3" s="844"/>
      <c r="Y3" s="845"/>
      <c r="Z3" s="843" t="s">
        <v>171</v>
      </c>
      <c r="AA3" s="799"/>
      <c r="AB3" s="840" t="s">
        <v>9</v>
      </c>
      <c r="AC3" s="841"/>
      <c r="AD3" s="841"/>
      <c r="AE3" s="841"/>
      <c r="AF3" s="841"/>
      <c r="AG3" s="841"/>
      <c r="AH3" s="841"/>
      <c r="AI3" s="799"/>
      <c r="AJ3" s="799"/>
      <c r="AK3" s="842"/>
      <c r="AL3" s="857"/>
    </row>
    <row r="4" spans="1:38" ht="18" customHeight="1">
      <c r="A4" s="719"/>
      <c r="B4" s="860" t="s">
        <v>142</v>
      </c>
      <c r="C4" s="822" t="s">
        <v>143</v>
      </c>
      <c r="D4" s="822" t="s">
        <v>144</v>
      </c>
      <c r="E4" s="822" t="s">
        <v>145</v>
      </c>
      <c r="F4" s="822" t="s">
        <v>146</v>
      </c>
      <c r="G4" s="822" t="s">
        <v>148</v>
      </c>
      <c r="H4" s="862" t="s">
        <v>173</v>
      </c>
      <c r="I4" s="864" t="s">
        <v>151</v>
      </c>
      <c r="J4" s="726" t="s">
        <v>152</v>
      </c>
      <c r="K4" s="726" t="s">
        <v>174</v>
      </c>
      <c r="L4" s="847" t="s">
        <v>173</v>
      </c>
      <c r="M4" s="849" t="s">
        <v>175</v>
      </c>
      <c r="N4" s="726" t="s">
        <v>176</v>
      </c>
      <c r="O4" s="726" t="s">
        <v>177</v>
      </c>
      <c r="P4" s="851" t="s">
        <v>173</v>
      </c>
      <c r="Q4" s="867"/>
      <c r="R4" s="849" t="s">
        <v>178</v>
      </c>
      <c r="S4" s="726" t="s">
        <v>179</v>
      </c>
      <c r="T4" s="726" t="s">
        <v>148</v>
      </c>
      <c r="U4" s="851" t="s">
        <v>173</v>
      </c>
      <c r="V4" s="849" t="s">
        <v>178</v>
      </c>
      <c r="W4" s="726" t="s">
        <v>179</v>
      </c>
      <c r="X4" s="726" t="s">
        <v>148</v>
      </c>
      <c r="Y4" s="851" t="s">
        <v>173</v>
      </c>
      <c r="Z4" s="853" t="s">
        <v>180</v>
      </c>
      <c r="AA4" s="855" t="s">
        <v>181</v>
      </c>
      <c r="AB4" s="871" t="s">
        <v>182</v>
      </c>
      <c r="AC4" s="872"/>
      <c r="AD4" s="872"/>
      <c r="AE4" s="726" t="s">
        <v>183</v>
      </c>
      <c r="AF4" s="822" t="s">
        <v>184</v>
      </c>
      <c r="AG4" s="822" t="s">
        <v>185</v>
      </c>
      <c r="AH4" s="822" t="s">
        <v>186</v>
      </c>
      <c r="AI4" s="726" t="s">
        <v>187</v>
      </c>
      <c r="AJ4" s="726" t="s">
        <v>386</v>
      </c>
      <c r="AK4" s="862" t="s">
        <v>173</v>
      </c>
      <c r="AL4" s="858"/>
    </row>
    <row r="5" spans="1:38" ht="53.25" customHeight="1" thickBot="1">
      <c r="A5" s="721"/>
      <c r="B5" s="861"/>
      <c r="C5" s="823"/>
      <c r="D5" s="823"/>
      <c r="E5" s="823"/>
      <c r="F5" s="823"/>
      <c r="G5" s="823"/>
      <c r="H5" s="863"/>
      <c r="I5" s="865"/>
      <c r="J5" s="846"/>
      <c r="K5" s="846"/>
      <c r="L5" s="848"/>
      <c r="M5" s="850"/>
      <c r="N5" s="846"/>
      <c r="O5" s="846"/>
      <c r="P5" s="852"/>
      <c r="Q5" s="868"/>
      <c r="R5" s="850"/>
      <c r="S5" s="846"/>
      <c r="T5" s="846"/>
      <c r="U5" s="852"/>
      <c r="V5" s="850"/>
      <c r="W5" s="846"/>
      <c r="X5" s="846"/>
      <c r="Y5" s="852"/>
      <c r="Z5" s="854"/>
      <c r="AA5" s="856"/>
      <c r="AB5" s="168" t="s">
        <v>142</v>
      </c>
      <c r="AC5" s="167" t="s">
        <v>188</v>
      </c>
      <c r="AD5" s="167" t="s">
        <v>173</v>
      </c>
      <c r="AE5" s="846"/>
      <c r="AF5" s="823"/>
      <c r="AG5" s="823"/>
      <c r="AH5" s="823"/>
      <c r="AI5" s="846"/>
      <c r="AJ5" s="846"/>
      <c r="AK5" s="863"/>
      <c r="AL5" s="859"/>
    </row>
    <row r="6" spans="1:38" s="143" customFormat="1" ht="15.75" customHeight="1" thickBot="1">
      <c r="A6" s="169" t="s">
        <v>316</v>
      </c>
      <c r="B6" s="170">
        <f>SUM(B7:B54)</f>
        <v>382</v>
      </c>
      <c r="C6" s="171">
        <f aca="true" t="shared" si="0" ref="C6:AK6">SUM(C7:C54)</f>
        <v>62</v>
      </c>
      <c r="D6" s="171">
        <f t="shared" si="0"/>
        <v>73</v>
      </c>
      <c r="E6" s="171">
        <f t="shared" si="0"/>
        <v>8</v>
      </c>
      <c r="F6" s="171">
        <f t="shared" si="0"/>
        <v>0</v>
      </c>
      <c r="G6" s="380">
        <f t="shared" si="0"/>
        <v>172</v>
      </c>
      <c r="H6" s="381">
        <f t="shared" si="0"/>
        <v>697</v>
      </c>
      <c r="I6" s="382">
        <f t="shared" si="0"/>
        <v>173</v>
      </c>
      <c r="J6" s="380">
        <f t="shared" si="0"/>
        <v>59</v>
      </c>
      <c r="K6" s="380">
        <f t="shared" si="0"/>
        <v>351</v>
      </c>
      <c r="L6" s="383">
        <f t="shared" si="0"/>
        <v>583</v>
      </c>
      <c r="M6" s="384">
        <f t="shared" si="0"/>
        <v>112</v>
      </c>
      <c r="N6" s="380">
        <f t="shared" si="0"/>
        <v>30</v>
      </c>
      <c r="O6" s="380">
        <f t="shared" si="0"/>
        <v>209</v>
      </c>
      <c r="P6" s="381">
        <f>SUM(P7:P54)</f>
        <v>351</v>
      </c>
      <c r="Q6" s="385">
        <f t="shared" si="0"/>
        <v>858</v>
      </c>
      <c r="R6" s="384">
        <f t="shared" si="0"/>
        <v>0</v>
      </c>
      <c r="S6" s="380">
        <f t="shared" si="0"/>
        <v>0</v>
      </c>
      <c r="T6" s="380">
        <f t="shared" si="0"/>
        <v>31</v>
      </c>
      <c r="U6" s="381">
        <f t="shared" si="0"/>
        <v>31</v>
      </c>
      <c r="V6" s="384">
        <f t="shared" si="0"/>
        <v>4</v>
      </c>
      <c r="W6" s="380">
        <f t="shared" si="0"/>
        <v>2</v>
      </c>
      <c r="X6" s="380">
        <f t="shared" si="0"/>
        <v>83</v>
      </c>
      <c r="Y6" s="381">
        <f t="shared" si="0"/>
        <v>89</v>
      </c>
      <c r="Z6" s="382">
        <f t="shared" si="0"/>
        <v>25062</v>
      </c>
      <c r="AA6" s="383">
        <f t="shared" si="0"/>
        <v>536</v>
      </c>
      <c r="AB6" s="384">
        <f t="shared" si="0"/>
        <v>911922</v>
      </c>
      <c r="AC6" s="380">
        <f t="shared" si="0"/>
        <v>385575</v>
      </c>
      <c r="AD6" s="380">
        <f t="shared" si="0"/>
        <v>1297497</v>
      </c>
      <c r="AE6" s="380">
        <f t="shared" si="0"/>
        <v>2417</v>
      </c>
      <c r="AF6" s="380">
        <f t="shared" si="0"/>
        <v>55986</v>
      </c>
      <c r="AG6" s="380">
        <f t="shared" si="0"/>
        <v>8967</v>
      </c>
      <c r="AH6" s="380">
        <f t="shared" si="0"/>
        <v>0</v>
      </c>
      <c r="AI6" s="380">
        <f t="shared" si="0"/>
        <v>26989</v>
      </c>
      <c r="AJ6" s="380">
        <f t="shared" si="0"/>
        <v>49377</v>
      </c>
      <c r="AK6" s="381">
        <f t="shared" si="0"/>
        <v>1441233</v>
      </c>
      <c r="AL6" s="172" t="s">
        <v>316</v>
      </c>
    </row>
    <row r="7" spans="1:38" ht="15.75" customHeight="1" thickTop="1">
      <c r="A7" s="173" t="s">
        <v>85</v>
      </c>
      <c r="B7" s="455">
        <v>43</v>
      </c>
      <c r="C7" s="456">
        <v>4</v>
      </c>
      <c r="D7" s="456">
        <v>10</v>
      </c>
      <c r="E7" s="456">
        <v>0</v>
      </c>
      <c r="F7" s="456">
        <v>0</v>
      </c>
      <c r="G7" s="386">
        <v>16</v>
      </c>
      <c r="H7" s="387">
        <f>SUM(B7:G7)</f>
        <v>73</v>
      </c>
      <c r="I7" s="388">
        <v>19</v>
      </c>
      <c r="J7" s="386">
        <v>4</v>
      </c>
      <c r="K7" s="386">
        <v>46</v>
      </c>
      <c r="L7" s="389">
        <f aca="true" t="shared" si="1" ref="L7:L34">SUM(I7:K7)</f>
        <v>69</v>
      </c>
      <c r="M7" s="390">
        <v>17</v>
      </c>
      <c r="N7" s="386">
        <v>1</v>
      </c>
      <c r="O7" s="386">
        <v>31</v>
      </c>
      <c r="P7" s="387">
        <f>SUM(M7:O7)</f>
        <v>49</v>
      </c>
      <c r="Q7" s="391">
        <v>121</v>
      </c>
      <c r="R7" s="390">
        <v>0</v>
      </c>
      <c r="S7" s="386">
        <v>0</v>
      </c>
      <c r="T7" s="386">
        <v>4</v>
      </c>
      <c r="U7" s="387">
        <f>SUM(R7:T7)</f>
        <v>4</v>
      </c>
      <c r="V7" s="390">
        <v>0</v>
      </c>
      <c r="W7" s="386">
        <v>0</v>
      </c>
      <c r="X7" s="386">
        <v>9</v>
      </c>
      <c r="Y7" s="387">
        <f>SUM(V7:X7)</f>
        <v>9</v>
      </c>
      <c r="Z7" s="388">
        <v>2691</v>
      </c>
      <c r="AA7" s="392">
        <v>31</v>
      </c>
      <c r="AB7" s="390">
        <v>114022</v>
      </c>
      <c r="AC7" s="386">
        <v>40829</v>
      </c>
      <c r="AD7" s="393">
        <f>SUM(AB7:AC7)</f>
        <v>154851</v>
      </c>
      <c r="AE7" s="386">
        <v>0</v>
      </c>
      <c r="AF7" s="386">
        <v>10925</v>
      </c>
      <c r="AG7" s="386">
        <v>3348</v>
      </c>
      <c r="AH7" s="386">
        <v>0</v>
      </c>
      <c r="AI7" s="386">
        <v>11</v>
      </c>
      <c r="AJ7" s="392">
        <v>0</v>
      </c>
      <c r="AK7" s="387">
        <f>SUM(AD7:AJ7)</f>
        <v>169135</v>
      </c>
      <c r="AL7" s="173" t="s">
        <v>85</v>
      </c>
    </row>
    <row r="8" spans="1:38" ht="15.75" customHeight="1">
      <c r="A8" s="174" t="s">
        <v>86</v>
      </c>
      <c r="B8" s="457">
        <v>58</v>
      </c>
      <c r="C8" s="458">
        <v>2</v>
      </c>
      <c r="D8" s="458">
        <v>8</v>
      </c>
      <c r="E8" s="458">
        <v>0</v>
      </c>
      <c r="F8" s="458">
        <v>0</v>
      </c>
      <c r="G8" s="394">
        <v>32</v>
      </c>
      <c r="H8" s="395">
        <f aca="true" t="shared" si="2" ref="H8:H54">SUM(B8:G8)</f>
        <v>100</v>
      </c>
      <c r="I8" s="396">
        <v>18</v>
      </c>
      <c r="J8" s="394">
        <v>12</v>
      </c>
      <c r="K8" s="394">
        <v>62</v>
      </c>
      <c r="L8" s="397">
        <f t="shared" si="1"/>
        <v>92</v>
      </c>
      <c r="M8" s="398">
        <v>14</v>
      </c>
      <c r="N8" s="394">
        <v>2</v>
      </c>
      <c r="O8" s="394">
        <v>32</v>
      </c>
      <c r="P8" s="395">
        <f aca="true" t="shared" si="3" ref="P8:P54">SUM(M8:O8)</f>
        <v>48</v>
      </c>
      <c r="Q8" s="399">
        <v>151</v>
      </c>
      <c r="R8" s="398">
        <v>0</v>
      </c>
      <c r="S8" s="394">
        <v>0</v>
      </c>
      <c r="T8" s="394">
        <v>5</v>
      </c>
      <c r="U8" s="395">
        <f aca="true" t="shared" si="4" ref="U8:U54">SUM(R8:T8)</f>
        <v>5</v>
      </c>
      <c r="V8" s="398">
        <v>2</v>
      </c>
      <c r="W8" s="394">
        <v>0</v>
      </c>
      <c r="X8" s="394">
        <v>22</v>
      </c>
      <c r="Y8" s="395">
        <f aca="true" t="shared" si="5" ref="Y8:Y54">SUM(V8:X8)</f>
        <v>24</v>
      </c>
      <c r="Z8" s="396">
        <v>2236</v>
      </c>
      <c r="AA8" s="400">
        <v>20</v>
      </c>
      <c r="AB8" s="398">
        <v>79940</v>
      </c>
      <c r="AC8" s="394">
        <v>36255</v>
      </c>
      <c r="AD8" s="401">
        <f aca="true" t="shared" si="6" ref="AD8:AD54">SUM(AB8:AC8)</f>
        <v>116195</v>
      </c>
      <c r="AE8" s="394">
        <v>0</v>
      </c>
      <c r="AF8" s="394">
        <v>830</v>
      </c>
      <c r="AG8" s="394">
        <v>0</v>
      </c>
      <c r="AH8" s="394">
        <v>0</v>
      </c>
      <c r="AI8" s="394">
        <v>640</v>
      </c>
      <c r="AJ8" s="400">
        <v>0</v>
      </c>
      <c r="AK8" s="395">
        <f aca="true" t="shared" si="7" ref="AK8:AK54">SUM(AD8:AJ8)</f>
        <v>117665</v>
      </c>
      <c r="AL8" s="174" t="s">
        <v>86</v>
      </c>
    </row>
    <row r="9" spans="1:38" ht="15.75" customHeight="1">
      <c r="A9" s="174" t="s">
        <v>87</v>
      </c>
      <c r="B9" s="457">
        <v>29</v>
      </c>
      <c r="C9" s="458">
        <v>5</v>
      </c>
      <c r="D9" s="458">
        <v>5</v>
      </c>
      <c r="E9" s="458">
        <v>0</v>
      </c>
      <c r="F9" s="458">
        <v>0</v>
      </c>
      <c r="G9" s="394">
        <v>5</v>
      </c>
      <c r="H9" s="395">
        <f t="shared" si="2"/>
        <v>44</v>
      </c>
      <c r="I9" s="396">
        <v>23</v>
      </c>
      <c r="J9" s="394">
        <v>2</v>
      </c>
      <c r="K9" s="394">
        <v>31</v>
      </c>
      <c r="L9" s="397">
        <f t="shared" si="1"/>
        <v>56</v>
      </c>
      <c r="M9" s="398">
        <v>18</v>
      </c>
      <c r="N9" s="394">
        <v>0</v>
      </c>
      <c r="O9" s="394">
        <v>19</v>
      </c>
      <c r="P9" s="395">
        <f t="shared" si="3"/>
        <v>37</v>
      </c>
      <c r="Q9" s="399">
        <v>83</v>
      </c>
      <c r="R9" s="398">
        <v>0</v>
      </c>
      <c r="S9" s="394">
        <v>0</v>
      </c>
      <c r="T9" s="394">
        <v>1</v>
      </c>
      <c r="U9" s="395">
        <f t="shared" si="4"/>
        <v>1</v>
      </c>
      <c r="V9" s="398">
        <v>0</v>
      </c>
      <c r="W9" s="394">
        <v>0</v>
      </c>
      <c r="X9" s="394">
        <v>7</v>
      </c>
      <c r="Y9" s="395">
        <f t="shared" si="5"/>
        <v>7</v>
      </c>
      <c r="Z9" s="396">
        <v>4202</v>
      </c>
      <c r="AA9" s="400">
        <v>82</v>
      </c>
      <c r="AB9" s="398">
        <v>130804</v>
      </c>
      <c r="AC9" s="394">
        <v>38714</v>
      </c>
      <c r="AD9" s="401">
        <f t="shared" si="6"/>
        <v>169518</v>
      </c>
      <c r="AE9" s="394">
        <v>109</v>
      </c>
      <c r="AF9" s="394">
        <v>849</v>
      </c>
      <c r="AG9" s="394">
        <v>0</v>
      </c>
      <c r="AH9" s="394">
        <v>0</v>
      </c>
      <c r="AI9" s="394">
        <v>14443</v>
      </c>
      <c r="AJ9" s="400">
        <v>0</v>
      </c>
      <c r="AK9" s="395">
        <f t="shared" si="7"/>
        <v>184919</v>
      </c>
      <c r="AL9" s="174" t="s">
        <v>87</v>
      </c>
    </row>
    <row r="10" spans="1:38" ht="15.75" customHeight="1">
      <c r="A10" s="174" t="s">
        <v>88</v>
      </c>
      <c r="B10" s="457">
        <v>14</v>
      </c>
      <c r="C10" s="458">
        <v>1</v>
      </c>
      <c r="D10" s="458">
        <v>2</v>
      </c>
      <c r="E10" s="458">
        <v>0</v>
      </c>
      <c r="F10" s="458">
        <v>0</v>
      </c>
      <c r="G10" s="394">
        <v>0</v>
      </c>
      <c r="H10" s="395">
        <f t="shared" si="2"/>
        <v>17</v>
      </c>
      <c r="I10" s="396">
        <v>6</v>
      </c>
      <c r="J10" s="394">
        <v>3</v>
      </c>
      <c r="K10" s="394">
        <v>8</v>
      </c>
      <c r="L10" s="397">
        <f t="shared" si="1"/>
        <v>17</v>
      </c>
      <c r="M10" s="398">
        <v>3</v>
      </c>
      <c r="N10" s="394">
        <v>3</v>
      </c>
      <c r="O10" s="394">
        <v>4</v>
      </c>
      <c r="P10" s="395">
        <f t="shared" si="3"/>
        <v>10</v>
      </c>
      <c r="Q10" s="399">
        <v>27</v>
      </c>
      <c r="R10" s="398">
        <v>0</v>
      </c>
      <c r="S10" s="394">
        <v>0</v>
      </c>
      <c r="T10" s="394">
        <v>0</v>
      </c>
      <c r="U10" s="395">
        <f t="shared" si="4"/>
        <v>0</v>
      </c>
      <c r="V10" s="398">
        <v>0</v>
      </c>
      <c r="W10" s="394">
        <v>0</v>
      </c>
      <c r="X10" s="394">
        <v>3</v>
      </c>
      <c r="Y10" s="395">
        <f t="shared" si="5"/>
        <v>3</v>
      </c>
      <c r="Z10" s="396">
        <v>610</v>
      </c>
      <c r="AA10" s="400">
        <v>2</v>
      </c>
      <c r="AB10" s="398">
        <v>24378</v>
      </c>
      <c r="AC10" s="394">
        <v>14322</v>
      </c>
      <c r="AD10" s="401">
        <f t="shared" si="6"/>
        <v>38700</v>
      </c>
      <c r="AE10" s="394">
        <v>0</v>
      </c>
      <c r="AF10" s="394">
        <v>323</v>
      </c>
      <c r="AG10" s="394">
        <v>0</v>
      </c>
      <c r="AH10" s="394">
        <v>0</v>
      </c>
      <c r="AI10" s="394">
        <v>0</v>
      </c>
      <c r="AJ10" s="400">
        <v>0</v>
      </c>
      <c r="AK10" s="395">
        <f t="shared" si="7"/>
        <v>39023</v>
      </c>
      <c r="AL10" s="174" t="s">
        <v>88</v>
      </c>
    </row>
    <row r="11" spans="1:38" ht="15.75" customHeight="1">
      <c r="A11" s="174" t="s">
        <v>89</v>
      </c>
      <c r="B11" s="457">
        <v>38</v>
      </c>
      <c r="C11" s="458">
        <v>3</v>
      </c>
      <c r="D11" s="458">
        <v>6</v>
      </c>
      <c r="E11" s="458">
        <v>1</v>
      </c>
      <c r="F11" s="458">
        <v>0</v>
      </c>
      <c r="G11" s="394">
        <v>16</v>
      </c>
      <c r="H11" s="395">
        <f t="shared" si="2"/>
        <v>64</v>
      </c>
      <c r="I11" s="396">
        <v>12</v>
      </c>
      <c r="J11" s="394">
        <v>8</v>
      </c>
      <c r="K11" s="394">
        <v>27</v>
      </c>
      <c r="L11" s="397">
        <f t="shared" si="1"/>
        <v>47</v>
      </c>
      <c r="M11" s="398">
        <v>10</v>
      </c>
      <c r="N11" s="394">
        <v>4</v>
      </c>
      <c r="O11" s="394">
        <v>14</v>
      </c>
      <c r="P11" s="395">
        <f t="shared" si="3"/>
        <v>28</v>
      </c>
      <c r="Q11" s="399">
        <v>72</v>
      </c>
      <c r="R11" s="398">
        <v>0</v>
      </c>
      <c r="S11" s="394">
        <v>0</v>
      </c>
      <c r="T11" s="394">
        <v>4</v>
      </c>
      <c r="U11" s="395">
        <f t="shared" si="4"/>
        <v>4</v>
      </c>
      <c r="V11" s="398">
        <v>0</v>
      </c>
      <c r="W11" s="394">
        <v>0</v>
      </c>
      <c r="X11" s="394">
        <v>2</v>
      </c>
      <c r="Y11" s="395">
        <f t="shared" si="5"/>
        <v>2</v>
      </c>
      <c r="Z11" s="396">
        <v>2041</v>
      </c>
      <c r="AA11" s="400">
        <v>6</v>
      </c>
      <c r="AB11" s="398">
        <v>83726</v>
      </c>
      <c r="AC11" s="394">
        <v>24798</v>
      </c>
      <c r="AD11" s="401">
        <f t="shared" si="6"/>
        <v>108524</v>
      </c>
      <c r="AE11" s="394">
        <v>0</v>
      </c>
      <c r="AF11" s="394">
        <v>1300</v>
      </c>
      <c r="AG11" s="394">
        <v>151</v>
      </c>
      <c r="AH11" s="394">
        <v>0</v>
      </c>
      <c r="AI11" s="394">
        <v>6</v>
      </c>
      <c r="AJ11" s="400">
        <v>0</v>
      </c>
      <c r="AK11" s="395">
        <f t="shared" si="7"/>
        <v>109981</v>
      </c>
      <c r="AL11" s="174" t="s">
        <v>89</v>
      </c>
    </row>
    <row r="12" spans="1:38" ht="15.75" customHeight="1">
      <c r="A12" s="174" t="s">
        <v>90</v>
      </c>
      <c r="B12" s="457">
        <v>11</v>
      </c>
      <c r="C12" s="458">
        <v>1</v>
      </c>
      <c r="D12" s="458">
        <v>1</v>
      </c>
      <c r="E12" s="458">
        <v>0</v>
      </c>
      <c r="F12" s="458">
        <v>0</v>
      </c>
      <c r="G12" s="394">
        <v>5</v>
      </c>
      <c r="H12" s="395">
        <f t="shared" si="2"/>
        <v>18</v>
      </c>
      <c r="I12" s="396">
        <v>3</v>
      </c>
      <c r="J12" s="394">
        <v>0</v>
      </c>
      <c r="K12" s="394">
        <v>11</v>
      </c>
      <c r="L12" s="397">
        <f t="shared" si="1"/>
        <v>14</v>
      </c>
      <c r="M12" s="398">
        <v>2</v>
      </c>
      <c r="N12" s="394">
        <v>0</v>
      </c>
      <c r="O12" s="394">
        <v>9</v>
      </c>
      <c r="P12" s="395">
        <f t="shared" si="3"/>
        <v>11</v>
      </c>
      <c r="Q12" s="399">
        <v>37</v>
      </c>
      <c r="R12" s="398">
        <v>0</v>
      </c>
      <c r="S12" s="394">
        <v>0</v>
      </c>
      <c r="T12" s="394">
        <v>1</v>
      </c>
      <c r="U12" s="395">
        <f t="shared" si="4"/>
        <v>1</v>
      </c>
      <c r="V12" s="398">
        <v>0</v>
      </c>
      <c r="W12" s="394">
        <v>0</v>
      </c>
      <c r="X12" s="394">
        <v>1</v>
      </c>
      <c r="Y12" s="395">
        <f t="shared" si="5"/>
        <v>1</v>
      </c>
      <c r="Z12" s="396">
        <v>208</v>
      </c>
      <c r="AA12" s="400">
        <v>15</v>
      </c>
      <c r="AB12" s="398">
        <v>8256</v>
      </c>
      <c r="AC12" s="394">
        <v>914</v>
      </c>
      <c r="AD12" s="401">
        <f t="shared" si="6"/>
        <v>9170</v>
      </c>
      <c r="AE12" s="394">
        <v>0</v>
      </c>
      <c r="AF12" s="394">
        <v>4938</v>
      </c>
      <c r="AG12" s="394">
        <v>0</v>
      </c>
      <c r="AH12" s="394">
        <v>0</v>
      </c>
      <c r="AI12" s="394">
        <v>258</v>
      </c>
      <c r="AJ12" s="400">
        <v>0</v>
      </c>
      <c r="AK12" s="395">
        <f t="shared" si="7"/>
        <v>14366</v>
      </c>
      <c r="AL12" s="174" t="s">
        <v>90</v>
      </c>
    </row>
    <row r="13" spans="1:38" ht="15.75" customHeight="1">
      <c r="A13" s="174" t="s">
        <v>91</v>
      </c>
      <c r="B13" s="457">
        <v>27</v>
      </c>
      <c r="C13" s="458">
        <v>5</v>
      </c>
      <c r="D13" s="458">
        <v>3</v>
      </c>
      <c r="E13" s="458">
        <v>1</v>
      </c>
      <c r="F13" s="458">
        <v>0</v>
      </c>
      <c r="G13" s="394">
        <v>7</v>
      </c>
      <c r="H13" s="395">
        <f t="shared" si="2"/>
        <v>43</v>
      </c>
      <c r="I13" s="396">
        <v>11</v>
      </c>
      <c r="J13" s="394">
        <v>5</v>
      </c>
      <c r="K13" s="394">
        <v>24</v>
      </c>
      <c r="L13" s="397">
        <f t="shared" si="1"/>
        <v>40</v>
      </c>
      <c r="M13" s="398">
        <v>5</v>
      </c>
      <c r="N13" s="394">
        <v>5</v>
      </c>
      <c r="O13" s="394">
        <v>13</v>
      </c>
      <c r="P13" s="395">
        <f t="shared" si="3"/>
        <v>23</v>
      </c>
      <c r="Q13" s="399">
        <v>53</v>
      </c>
      <c r="R13" s="398">
        <v>0</v>
      </c>
      <c r="S13" s="394">
        <v>0</v>
      </c>
      <c r="T13" s="394">
        <v>1</v>
      </c>
      <c r="U13" s="395">
        <f t="shared" si="4"/>
        <v>1</v>
      </c>
      <c r="V13" s="398">
        <v>0</v>
      </c>
      <c r="W13" s="394">
        <v>1</v>
      </c>
      <c r="X13" s="394">
        <v>5</v>
      </c>
      <c r="Y13" s="395">
        <f t="shared" si="5"/>
        <v>6</v>
      </c>
      <c r="Z13" s="396">
        <v>1203</v>
      </c>
      <c r="AA13" s="400">
        <v>9</v>
      </c>
      <c r="AB13" s="398">
        <v>29600</v>
      </c>
      <c r="AC13" s="394">
        <v>3541</v>
      </c>
      <c r="AD13" s="401">
        <f t="shared" si="6"/>
        <v>33141</v>
      </c>
      <c r="AE13" s="394">
        <v>0</v>
      </c>
      <c r="AF13" s="394">
        <v>1170</v>
      </c>
      <c r="AG13" s="394">
        <v>500</v>
      </c>
      <c r="AH13" s="394">
        <v>0</v>
      </c>
      <c r="AI13" s="394">
        <v>401</v>
      </c>
      <c r="AJ13" s="400">
        <v>30</v>
      </c>
      <c r="AK13" s="395">
        <f t="shared" si="7"/>
        <v>35242</v>
      </c>
      <c r="AL13" s="174" t="s">
        <v>91</v>
      </c>
    </row>
    <row r="14" spans="1:38" ht="15.75" customHeight="1">
      <c r="A14" s="174" t="s">
        <v>92</v>
      </c>
      <c r="B14" s="457">
        <v>10</v>
      </c>
      <c r="C14" s="458">
        <v>0</v>
      </c>
      <c r="D14" s="458">
        <v>1</v>
      </c>
      <c r="E14" s="458">
        <v>0</v>
      </c>
      <c r="F14" s="458">
        <v>0</v>
      </c>
      <c r="G14" s="394">
        <v>9</v>
      </c>
      <c r="H14" s="395">
        <f t="shared" si="2"/>
        <v>20</v>
      </c>
      <c r="I14" s="396">
        <v>3</v>
      </c>
      <c r="J14" s="394">
        <v>1</v>
      </c>
      <c r="K14" s="394">
        <v>10</v>
      </c>
      <c r="L14" s="397">
        <f t="shared" si="1"/>
        <v>14</v>
      </c>
      <c r="M14" s="398">
        <v>1</v>
      </c>
      <c r="N14" s="394">
        <v>1</v>
      </c>
      <c r="O14" s="394">
        <v>8</v>
      </c>
      <c r="P14" s="395">
        <f t="shared" si="3"/>
        <v>10</v>
      </c>
      <c r="Q14" s="399">
        <v>25</v>
      </c>
      <c r="R14" s="398">
        <v>0</v>
      </c>
      <c r="S14" s="394">
        <v>0</v>
      </c>
      <c r="T14" s="394">
        <v>2</v>
      </c>
      <c r="U14" s="395">
        <f t="shared" si="4"/>
        <v>2</v>
      </c>
      <c r="V14" s="398">
        <v>0</v>
      </c>
      <c r="W14" s="394">
        <v>0</v>
      </c>
      <c r="X14" s="394">
        <v>1</v>
      </c>
      <c r="Y14" s="395">
        <f t="shared" si="5"/>
        <v>1</v>
      </c>
      <c r="Z14" s="396">
        <v>525</v>
      </c>
      <c r="AA14" s="400">
        <v>0</v>
      </c>
      <c r="AB14" s="398">
        <v>24100</v>
      </c>
      <c r="AC14" s="394">
        <v>11233</v>
      </c>
      <c r="AD14" s="401">
        <f t="shared" si="6"/>
        <v>35333</v>
      </c>
      <c r="AE14" s="394">
        <v>0</v>
      </c>
      <c r="AF14" s="394">
        <v>92</v>
      </c>
      <c r="AG14" s="394">
        <v>0</v>
      </c>
      <c r="AH14" s="394">
        <v>0</v>
      </c>
      <c r="AI14" s="394">
        <v>0</v>
      </c>
      <c r="AJ14" s="400">
        <v>0</v>
      </c>
      <c r="AK14" s="395">
        <f t="shared" si="7"/>
        <v>35425</v>
      </c>
      <c r="AL14" s="174" t="s">
        <v>92</v>
      </c>
    </row>
    <row r="15" spans="1:38" ht="15.75" customHeight="1">
      <c r="A15" s="174" t="s">
        <v>93</v>
      </c>
      <c r="B15" s="459">
        <v>15</v>
      </c>
      <c r="C15" s="460">
        <v>5</v>
      </c>
      <c r="D15" s="460">
        <v>1</v>
      </c>
      <c r="E15" s="460">
        <v>0</v>
      </c>
      <c r="F15" s="460">
        <v>0</v>
      </c>
      <c r="G15" s="402">
        <v>4</v>
      </c>
      <c r="H15" s="395">
        <f t="shared" si="2"/>
        <v>25</v>
      </c>
      <c r="I15" s="403">
        <v>3</v>
      </c>
      <c r="J15" s="402">
        <v>2</v>
      </c>
      <c r="K15" s="402">
        <v>9</v>
      </c>
      <c r="L15" s="397">
        <f t="shared" si="1"/>
        <v>14</v>
      </c>
      <c r="M15" s="404">
        <v>0</v>
      </c>
      <c r="N15" s="402">
        <v>2</v>
      </c>
      <c r="O15" s="402">
        <v>5</v>
      </c>
      <c r="P15" s="395">
        <f t="shared" si="3"/>
        <v>7</v>
      </c>
      <c r="Q15" s="405">
        <v>13</v>
      </c>
      <c r="R15" s="404">
        <v>0</v>
      </c>
      <c r="S15" s="402">
        <v>0</v>
      </c>
      <c r="T15" s="402">
        <v>2</v>
      </c>
      <c r="U15" s="395">
        <f t="shared" si="4"/>
        <v>2</v>
      </c>
      <c r="V15" s="404">
        <v>0</v>
      </c>
      <c r="W15" s="402">
        <v>0</v>
      </c>
      <c r="X15" s="402">
        <v>2</v>
      </c>
      <c r="Y15" s="395">
        <f t="shared" si="5"/>
        <v>2</v>
      </c>
      <c r="Z15" s="403">
        <v>266</v>
      </c>
      <c r="AA15" s="406">
        <v>8</v>
      </c>
      <c r="AB15" s="404">
        <v>2737</v>
      </c>
      <c r="AC15" s="402">
        <v>1218</v>
      </c>
      <c r="AD15" s="401">
        <f t="shared" si="6"/>
        <v>3955</v>
      </c>
      <c r="AE15" s="402">
        <v>0</v>
      </c>
      <c r="AF15" s="402">
        <v>0</v>
      </c>
      <c r="AG15" s="402">
        <v>0</v>
      </c>
      <c r="AH15" s="402">
        <v>0</v>
      </c>
      <c r="AI15" s="402">
        <v>33</v>
      </c>
      <c r="AJ15" s="406">
        <v>38306</v>
      </c>
      <c r="AK15" s="395">
        <f t="shared" si="7"/>
        <v>42294</v>
      </c>
      <c r="AL15" s="174" t="s">
        <v>93</v>
      </c>
    </row>
    <row r="16" spans="1:38" ht="15.75" customHeight="1">
      <c r="A16" s="174" t="s">
        <v>94</v>
      </c>
      <c r="B16" s="457">
        <v>3</v>
      </c>
      <c r="C16" s="458">
        <v>2</v>
      </c>
      <c r="D16" s="458">
        <v>1</v>
      </c>
      <c r="E16" s="458">
        <v>2</v>
      </c>
      <c r="F16" s="458">
        <v>0</v>
      </c>
      <c r="G16" s="394">
        <v>0</v>
      </c>
      <c r="H16" s="395">
        <f t="shared" si="2"/>
        <v>8</v>
      </c>
      <c r="I16" s="396">
        <v>0</v>
      </c>
      <c r="J16" s="394">
        <v>1</v>
      </c>
      <c r="K16" s="394">
        <v>2</v>
      </c>
      <c r="L16" s="397">
        <f t="shared" si="1"/>
        <v>3</v>
      </c>
      <c r="M16" s="398">
        <v>0</v>
      </c>
      <c r="N16" s="394">
        <v>1</v>
      </c>
      <c r="O16" s="394">
        <v>2</v>
      </c>
      <c r="P16" s="395">
        <f t="shared" si="3"/>
        <v>3</v>
      </c>
      <c r="Q16" s="399">
        <v>6</v>
      </c>
      <c r="R16" s="398">
        <v>0</v>
      </c>
      <c r="S16" s="394">
        <v>0</v>
      </c>
      <c r="T16" s="394">
        <v>0</v>
      </c>
      <c r="U16" s="395">
        <f t="shared" si="4"/>
        <v>0</v>
      </c>
      <c r="V16" s="398">
        <v>0</v>
      </c>
      <c r="W16" s="394">
        <v>0</v>
      </c>
      <c r="X16" s="394">
        <v>0</v>
      </c>
      <c r="Y16" s="395">
        <f t="shared" si="5"/>
        <v>0</v>
      </c>
      <c r="Z16" s="396">
        <v>27</v>
      </c>
      <c r="AA16" s="400">
        <v>40</v>
      </c>
      <c r="AB16" s="398">
        <v>1384</v>
      </c>
      <c r="AC16" s="394">
        <v>289</v>
      </c>
      <c r="AD16" s="401">
        <f t="shared" si="6"/>
        <v>1673</v>
      </c>
      <c r="AE16" s="394">
        <v>0</v>
      </c>
      <c r="AF16" s="394">
        <v>6</v>
      </c>
      <c r="AG16" s="394">
        <v>60</v>
      </c>
      <c r="AH16" s="394">
        <v>0</v>
      </c>
      <c r="AI16" s="394">
        <v>0</v>
      </c>
      <c r="AJ16" s="400">
        <v>0</v>
      </c>
      <c r="AK16" s="395">
        <f t="shared" si="7"/>
        <v>1739</v>
      </c>
      <c r="AL16" s="174" t="s">
        <v>94</v>
      </c>
    </row>
    <row r="17" spans="1:38" ht="15.75" customHeight="1">
      <c r="A17" s="174" t="s">
        <v>95</v>
      </c>
      <c r="B17" s="457">
        <v>10</v>
      </c>
      <c r="C17" s="458">
        <v>2</v>
      </c>
      <c r="D17" s="458">
        <v>2</v>
      </c>
      <c r="E17" s="458">
        <v>0</v>
      </c>
      <c r="F17" s="458">
        <v>0</v>
      </c>
      <c r="G17" s="394">
        <v>9</v>
      </c>
      <c r="H17" s="395">
        <f t="shared" si="2"/>
        <v>23</v>
      </c>
      <c r="I17" s="396">
        <v>4</v>
      </c>
      <c r="J17" s="394">
        <v>0</v>
      </c>
      <c r="K17" s="394">
        <v>10</v>
      </c>
      <c r="L17" s="397">
        <f t="shared" si="1"/>
        <v>14</v>
      </c>
      <c r="M17" s="398">
        <v>1</v>
      </c>
      <c r="N17" s="394">
        <v>0</v>
      </c>
      <c r="O17" s="394">
        <v>7</v>
      </c>
      <c r="P17" s="395">
        <f t="shared" si="3"/>
        <v>8</v>
      </c>
      <c r="Q17" s="399">
        <v>19</v>
      </c>
      <c r="R17" s="398">
        <v>0</v>
      </c>
      <c r="S17" s="394">
        <v>0</v>
      </c>
      <c r="T17" s="394">
        <v>0</v>
      </c>
      <c r="U17" s="395">
        <f t="shared" si="4"/>
        <v>0</v>
      </c>
      <c r="V17" s="398">
        <v>0</v>
      </c>
      <c r="W17" s="394">
        <v>0</v>
      </c>
      <c r="X17" s="394">
        <v>1</v>
      </c>
      <c r="Y17" s="395">
        <f t="shared" si="5"/>
        <v>1</v>
      </c>
      <c r="Z17" s="396">
        <v>206</v>
      </c>
      <c r="AA17" s="400">
        <v>11</v>
      </c>
      <c r="AB17" s="398">
        <v>10572</v>
      </c>
      <c r="AC17" s="394">
        <v>3106</v>
      </c>
      <c r="AD17" s="401">
        <f t="shared" si="6"/>
        <v>13678</v>
      </c>
      <c r="AE17" s="394">
        <v>0</v>
      </c>
      <c r="AF17" s="394">
        <v>57</v>
      </c>
      <c r="AG17" s="394">
        <v>0</v>
      </c>
      <c r="AH17" s="394">
        <v>0</v>
      </c>
      <c r="AI17" s="394">
        <v>3</v>
      </c>
      <c r="AJ17" s="400">
        <v>0</v>
      </c>
      <c r="AK17" s="395">
        <f t="shared" si="7"/>
        <v>13738</v>
      </c>
      <c r="AL17" s="174" t="s">
        <v>95</v>
      </c>
    </row>
    <row r="18" spans="1:38" ht="15.75" customHeight="1">
      <c r="A18" s="174" t="s">
        <v>96</v>
      </c>
      <c r="B18" s="457">
        <v>4</v>
      </c>
      <c r="C18" s="458">
        <v>1</v>
      </c>
      <c r="D18" s="458">
        <v>4</v>
      </c>
      <c r="E18" s="458">
        <v>0</v>
      </c>
      <c r="F18" s="458">
        <v>0</v>
      </c>
      <c r="G18" s="394">
        <v>1</v>
      </c>
      <c r="H18" s="395">
        <f t="shared" si="2"/>
        <v>10</v>
      </c>
      <c r="I18" s="396">
        <v>3</v>
      </c>
      <c r="J18" s="394">
        <v>1</v>
      </c>
      <c r="K18" s="394">
        <v>3</v>
      </c>
      <c r="L18" s="397">
        <f t="shared" si="1"/>
        <v>7</v>
      </c>
      <c r="M18" s="398">
        <v>1</v>
      </c>
      <c r="N18" s="394">
        <v>0</v>
      </c>
      <c r="O18" s="394">
        <v>2</v>
      </c>
      <c r="P18" s="395">
        <f t="shared" si="3"/>
        <v>3</v>
      </c>
      <c r="Q18" s="399">
        <v>4</v>
      </c>
      <c r="R18" s="398">
        <v>0</v>
      </c>
      <c r="S18" s="394">
        <v>0</v>
      </c>
      <c r="T18" s="394">
        <v>0</v>
      </c>
      <c r="U18" s="395">
        <f t="shared" si="4"/>
        <v>0</v>
      </c>
      <c r="V18" s="398">
        <v>0</v>
      </c>
      <c r="W18" s="394">
        <v>0</v>
      </c>
      <c r="X18" s="394">
        <v>3</v>
      </c>
      <c r="Y18" s="395">
        <f t="shared" si="5"/>
        <v>3</v>
      </c>
      <c r="Z18" s="396">
        <v>357</v>
      </c>
      <c r="AA18" s="400">
        <v>52</v>
      </c>
      <c r="AB18" s="398">
        <v>12303</v>
      </c>
      <c r="AC18" s="394">
        <v>2094</v>
      </c>
      <c r="AD18" s="401">
        <f t="shared" si="6"/>
        <v>14397</v>
      </c>
      <c r="AE18" s="394">
        <v>0</v>
      </c>
      <c r="AF18" s="394">
        <v>2451</v>
      </c>
      <c r="AG18" s="394">
        <v>0</v>
      </c>
      <c r="AH18" s="394">
        <v>0</v>
      </c>
      <c r="AI18" s="394">
        <v>0</v>
      </c>
      <c r="AJ18" s="400">
        <v>0</v>
      </c>
      <c r="AK18" s="395">
        <f t="shared" si="7"/>
        <v>16848</v>
      </c>
      <c r="AL18" s="174" t="s">
        <v>96</v>
      </c>
    </row>
    <row r="19" spans="1:38" ht="15.75" customHeight="1" thickBot="1">
      <c r="A19" s="175" t="s">
        <v>387</v>
      </c>
      <c r="B19" s="461">
        <v>22</v>
      </c>
      <c r="C19" s="462">
        <v>3</v>
      </c>
      <c r="D19" s="462">
        <v>14</v>
      </c>
      <c r="E19" s="462">
        <v>1</v>
      </c>
      <c r="F19" s="462">
        <v>0</v>
      </c>
      <c r="G19" s="407">
        <v>17</v>
      </c>
      <c r="H19" s="408">
        <f t="shared" si="2"/>
        <v>57</v>
      </c>
      <c r="I19" s="409">
        <v>10</v>
      </c>
      <c r="J19" s="407">
        <v>5</v>
      </c>
      <c r="K19" s="407">
        <v>32</v>
      </c>
      <c r="L19" s="410">
        <f t="shared" si="1"/>
        <v>47</v>
      </c>
      <c r="M19" s="411">
        <v>6</v>
      </c>
      <c r="N19" s="407">
        <v>6</v>
      </c>
      <c r="O19" s="407">
        <v>22</v>
      </c>
      <c r="P19" s="408">
        <f t="shared" si="3"/>
        <v>34</v>
      </c>
      <c r="Q19" s="412">
        <v>75</v>
      </c>
      <c r="R19" s="411">
        <v>0</v>
      </c>
      <c r="S19" s="407">
        <v>0</v>
      </c>
      <c r="T19" s="407">
        <v>3</v>
      </c>
      <c r="U19" s="408">
        <f t="shared" si="4"/>
        <v>3</v>
      </c>
      <c r="V19" s="411">
        <v>0</v>
      </c>
      <c r="W19" s="407">
        <v>0</v>
      </c>
      <c r="X19" s="407">
        <v>8</v>
      </c>
      <c r="Y19" s="408">
        <f t="shared" si="5"/>
        <v>8</v>
      </c>
      <c r="Z19" s="409">
        <v>1681</v>
      </c>
      <c r="AA19" s="413">
        <v>11</v>
      </c>
      <c r="AB19" s="411">
        <v>83402</v>
      </c>
      <c r="AC19" s="407">
        <v>65400</v>
      </c>
      <c r="AD19" s="414">
        <f t="shared" si="6"/>
        <v>148802</v>
      </c>
      <c r="AE19" s="407">
        <v>27</v>
      </c>
      <c r="AF19" s="407">
        <v>19718</v>
      </c>
      <c r="AG19" s="407">
        <v>681</v>
      </c>
      <c r="AH19" s="407">
        <v>0</v>
      </c>
      <c r="AI19" s="407">
        <v>8813</v>
      </c>
      <c r="AJ19" s="413">
        <v>11000</v>
      </c>
      <c r="AK19" s="408">
        <f t="shared" si="7"/>
        <v>189041</v>
      </c>
      <c r="AL19" s="175" t="s">
        <v>97</v>
      </c>
    </row>
    <row r="20" spans="1:38" ht="15.75" customHeight="1">
      <c r="A20" s="176" t="s">
        <v>570</v>
      </c>
      <c r="B20" s="463">
        <v>12</v>
      </c>
      <c r="C20" s="464">
        <v>0</v>
      </c>
      <c r="D20" s="464">
        <v>1</v>
      </c>
      <c r="E20" s="464">
        <v>0</v>
      </c>
      <c r="F20" s="464">
        <v>0</v>
      </c>
      <c r="G20" s="415">
        <v>3</v>
      </c>
      <c r="H20" s="416">
        <f t="shared" si="2"/>
        <v>16</v>
      </c>
      <c r="I20" s="417">
        <v>9</v>
      </c>
      <c r="J20" s="415">
        <v>3</v>
      </c>
      <c r="K20" s="415">
        <v>12</v>
      </c>
      <c r="L20" s="418">
        <f t="shared" si="1"/>
        <v>24</v>
      </c>
      <c r="M20" s="419">
        <v>5</v>
      </c>
      <c r="N20" s="415">
        <v>1</v>
      </c>
      <c r="O20" s="415">
        <v>8</v>
      </c>
      <c r="P20" s="416">
        <f t="shared" si="3"/>
        <v>14</v>
      </c>
      <c r="Q20" s="420">
        <v>24</v>
      </c>
      <c r="R20" s="419">
        <v>0</v>
      </c>
      <c r="S20" s="415">
        <v>0</v>
      </c>
      <c r="T20" s="415">
        <v>2</v>
      </c>
      <c r="U20" s="416">
        <f t="shared" si="4"/>
        <v>2</v>
      </c>
      <c r="V20" s="419">
        <v>0</v>
      </c>
      <c r="W20" s="415">
        <v>0</v>
      </c>
      <c r="X20" s="415">
        <v>4</v>
      </c>
      <c r="Y20" s="416">
        <f t="shared" si="5"/>
        <v>4</v>
      </c>
      <c r="Z20" s="417">
        <v>999</v>
      </c>
      <c r="AA20" s="421">
        <v>0</v>
      </c>
      <c r="AB20" s="419">
        <v>18542</v>
      </c>
      <c r="AC20" s="415">
        <v>21966</v>
      </c>
      <c r="AD20" s="422">
        <f t="shared" si="6"/>
        <v>40508</v>
      </c>
      <c r="AE20" s="415">
        <v>0</v>
      </c>
      <c r="AF20" s="415">
        <v>105</v>
      </c>
      <c r="AG20" s="415">
        <v>0</v>
      </c>
      <c r="AH20" s="415">
        <v>0</v>
      </c>
      <c r="AI20" s="415">
        <v>12</v>
      </c>
      <c r="AJ20" s="421">
        <v>0</v>
      </c>
      <c r="AK20" s="416">
        <f t="shared" si="7"/>
        <v>40625</v>
      </c>
      <c r="AL20" s="176" t="s">
        <v>98</v>
      </c>
    </row>
    <row r="21" spans="1:38" ht="15.75" customHeight="1">
      <c r="A21" s="179" t="s">
        <v>99</v>
      </c>
      <c r="B21" s="465">
        <v>1</v>
      </c>
      <c r="C21" s="466">
        <v>0</v>
      </c>
      <c r="D21" s="466">
        <v>0</v>
      </c>
      <c r="E21" s="466">
        <v>0</v>
      </c>
      <c r="F21" s="466">
        <v>0</v>
      </c>
      <c r="G21" s="423">
        <v>0</v>
      </c>
      <c r="H21" s="424">
        <f t="shared" si="2"/>
        <v>1</v>
      </c>
      <c r="I21" s="425">
        <v>0</v>
      </c>
      <c r="J21" s="423">
        <v>0</v>
      </c>
      <c r="K21" s="423">
        <v>1</v>
      </c>
      <c r="L21" s="426">
        <f t="shared" si="1"/>
        <v>1</v>
      </c>
      <c r="M21" s="427">
        <v>0</v>
      </c>
      <c r="N21" s="423">
        <v>0</v>
      </c>
      <c r="O21" s="423">
        <v>0</v>
      </c>
      <c r="P21" s="424">
        <f t="shared" si="3"/>
        <v>0</v>
      </c>
      <c r="Q21" s="428">
        <v>0</v>
      </c>
      <c r="R21" s="427">
        <v>0</v>
      </c>
      <c r="S21" s="423">
        <v>0</v>
      </c>
      <c r="T21" s="423">
        <v>0</v>
      </c>
      <c r="U21" s="424">
        <f t="shared" si="4"/>
        <v>0</v>
      </c>
      <c r="V21" s="427">
        <v>0</v>
      </c>
      <c r="W21" s="423">
        <v>0</v>
      </c>
      <c r="X21" s="423">
        <v>0</v>
      </c>
      <c r="Y21" s="424">
        <f t="shared" si="5"/>
        <v>0</v>
      </c>
      <c r="Z21" s="425">
        <v>0</v>
      </c>
      <c r="AA21" s="429">
        <v>0</v>
      </c>
      <c r="AB21" s="427">
        <v>1</v>
      </c>
      <c r="AC21" s="423">
        <v>1</v>
      </c>
      <c r="AD21" s="430">
        <f t="shared" si="6"/>
        <v>2</v>
      </c>
      <c r="AE21" s="423">
        <v>0</v>
      </c>
      <c r="AF21" s="423">
        <v>0</v>
      </c>
      <c r="AG21" s="423">
        <v>0</v>
      </c>
      <c r="AH21" s="423">
        <v>0</v>
      </c>
      <c r="AI21" s="423">
        <v>0</v>
      </c>
      <c r="AJ21" s="429">
        <v>0</v>
      </c>
      <c r="AK21" s="424">
        <f t="shared" si="7"/>
        <v>2</v>
      </c>
      <c r="AL21" s="179" t="s">
        <v>99</v>
      </c>
    </row>
    <row r="22" spans="1:38" ht="15.75" customHeight="1">
      <c r="A22" s="177" t="s">
        <v>100</v>
      </c>
      <c r="B22" s="467">
        <v>5</v>
      </c>
      <c r="C22" s="468">
        <v>0</v>
      </c>
      <c r="D22" s="468">
        <v>0</v>
      </c>
      <c r="E22" s="468">
        <v>0</v>
      </c>
      <c r="F22" s="468">
        <v>0</v>
      </c>
      <c r="G22" s="431">
        <v>2</v>
      </c>
      <c r="H22" s="432">
        <f t="shared" si="2"/>
        <v>7</v>
      </c>
      <c r="I22" s="433">
        <v>4</v>
      </c>
      <c r="J22" s="431">
        <v>0</v>
      </c>
      <c r="K22" s="431">
        <v>6</v>
      </c>
      <c r="L22" s="434">
        <f t="shared" si="1"/>
        <v>10</v>
      </c>
      <c r="M22" s="435">
        <v>4</v>
      </c>
      <c r="N22" s="431">
        <v>0</v>
      </c>
      <c r="O22" s="431">
        <v>4</v>
      </c>
      <c r="P22" s="432">
        <f t="shared" si="3"/>
        <v>8</v>
      </c>
      <c r="Q22" s="436">
        <v>19</v>
      </c>
      <c r="R22" s="435">
        <v>0</v>
      </c>
      <c r="S22" s="431">
        <v>0</v>
      </c>
      <c r="T22" s="431">
        <v>0</v>
      </c>
      <c r="U22" s="432">
        <f t="shared" si="4"/>
        <v>0</v>
      </c>
      <c r="V22" s="435">
        <v>0</v>
      </c>
      <c r="W22" s="431">
        <v>0</v>
      </c>
      <c r="X22" s="431">
        <v>0</v>
      </c>
      <c r="Y22" s="432">
        <f t="shared" si="5"/>
        <v>0</v>
      </c>
      <c r="Z22" s="433">
        <v>563</v>
      </c>
      <c r="AA22" s="437">
        <v>0</v>
      </c>
      <c r="AB22" s="435">
        <v>53334</v>
      </c>
      <c r="AC22" s="431">
        <v>3091</v>
      </c>
      <c r="AD22" s="438">
        <f t="shared" si="6"/>
        <v>56425</v>
      </c>
      <c r="AE22" s="431">
        <v>0</v>
      </c>
      <c r="AF22" s="431">
        <v>0</v>
      </c>
      <c r="AG22" s="431">
        <v>0</v>
      </c>
      <c r="AH22" s="431">
        <v>0</v>
      </c>
      <c r="AI22" s="431">
        <v>70</v>
      </c>
      <c r="AJ22" s="437">
        <v>0</v>
      </c>
      <c r="AK22" s="432">
        <f t="shared" si="7"/>
        <v>56495</v>
      </c>
      <c r="AL22" s="177" t="s">
        <v>100</v>
      </c>
    </row>
    <row r="23" spans="1:38" ht="15.75" customHeight="1">
      <c r="A23" s="177" t="s">
        <v>101</v>
      </c>
      <c r="B23" s="467">
        <v>1</v>
      </c>
      <c r="C23" s="468">
        <v>0</v>
      </c>
      <c r="D23" s="468">
        <v>4</v>
      </c>
      <c r="E23" s="468">
        <v>0</v>
      </c>
      <c r="F23" s="468">
        <v>0</v>
      </c>
      <c r="G23" s="431">
        <v>1</v>
      </c>
      <c r="H23" s="432">
        <f t="shared" si="2"/>
        <v>6</v>
      </c>
      <c r="I23" s="433">
        <v>0</v>
      </c>
      <c r="J23" s="431">
        <v>0</v>
      </c>
      <c r="K23" s="431">
        <v>1</v>
      </c>
      <c r="L23" s="434">
        <f t="shared" si="1"/>
        <v>1</v>
      </c>
      <c r="M23" s="435">
        <v>0</v>
      </c>
      <c r="N23" s="431">
        <v>0</v>
      </c>
      <c r="O23" s="431">
        <v>0</v>
      </c>
      <c r="P23" s="432">
        <f t="shared" si="3"/>
        <v>0</v>
      </c>
      <c r="Q23" s="436">
        <v>0</v>
      </c>
      <c r="R23" s="435">
        <v>0</v>
      </c>
      <c r="S23" s="431">
        <v>0</v>
      </c>
      <c r="T23" s="431">
        <v>0</v>
      </c>
      <c r="U23" s="432">
        <f t="shared" si="4"/>
        <v>0</v>
      </c>
      <c r="V23" s="435">
        <v>0</v>
      </c>
      <c r="W23" s="431">
        <v>0</v>
      </c>
      <c r="X23" s="431">
        <v>0</v>
      </c>
      <c r="Y23" s="432">
        <f t="shared" si="5"/>
        <v>0</v>
      </c>
      <c r="Z23" s="433">
        <v>0</v>
      </c>
      <c r="AA23" s="437">
        <v>0</v>
      </c>
      <c r="AB23" s="435">
        <v>0</v>
      </c>
      <c r="AC23" s="431">
        <v>29</v>
      </c>
      <c r="AD23" s="438">
        <f t="shared" si="6"/>
        <v>29</v>
      </c>
      <c r="AE23" s="431">
        <v>0</v>
      </c>
      <c r="AF23" s="431">
        <v>1165</v>
      </c>
      <c r="AG23" s="431">
        <v>0</v>
      </c>
      <c r="AH23" s="431">
        <v>0</v>
      </c>
      <c r="AI23" s="431">
        <v>0</v>
      </c>
      <c r="AJ23" s="437">
        <v>0</v>
      </c>
      <c r="AK23" s="432">
        <f t="shared" si="7"/>
        <v>1194</v>
      </c>
      <c r="AL23" s="177" t="s">
        <v>101</v>
      </c>
    </row>
    <row r="24" spans="1:38" ht="15.75" customHeight="1">
      <c r="A24" s="177" t="s">
        <v>102</v>
      </c>
      <c r="B24" s="467">
        <v>0</v>
      </c>
      <c r="C24" s="468">
        <v>1</v>
      </c>
      <c r="D24" s="468">
        <v>0</v>
      </c>
      <c r="E24" s="468">
        <v>0</v>
      </c>
      <c r="F24" s="468">
        <v>0</v>
      </c>
      <c r="G24" s="431">
        <v>0</v>
      </c>
      <c r="H24" s="432">
        <f t="shared" si="2"/>
        <v>1</v>
      </c>
      <c r="I24" s="433">
        <v>0</v>
      </c>
      <c r="J24" s="431">
        <v>0</v>
      </c>
      <c r="K24" s="431">
        <v>0</v>
      </c>
      <c r="L24" s="434">
        <f t="shared" si="1"/>
        <v>0</v>
      </c>
      <c r="M24" s="435">
        <v>0</v>
      </c>
      <c r="N24" s="431">
        <v>0</v>
      </c>
      <c r="O24" s="431">
        <v>0</v>
      </c>
      <c r="P24" s="432">
        <f t="shared" si="3"/>
        <v>0</v>
      </c>
      <c r="Q24" s="436">
        <v>0</v>
      </c>
      <c r="R24" s="435">
        <v>0</v>
      </c>
      <c r="S24" s="431">
        <v>0</v>
      </c>
      <c r="T24" s="431">
        <v>0</v>
      </c>
      <c r="U24" s="432">
        <f t="shared" si="4"/>
        <v>0</v>
      </c>
      <c r="V24" s="435">
        <v>0</v>
      </c>
      <c r="W24" s="431">
        <v>0</v>
      </c>
      <c r="X24" s="431">
        <v>0</v>
      </c>
      <c r="Y24" s="432">
        <f t="shared" si="5"/>
        <v>0</v>
      </c>
      <c r="Z24" s="433">
        <v>0</v>
      </c>
      <c r="AA24" s="437">
        <v>9</v>
      </c>
      <c r="AB24" s="435">
        <v>0</v>
      </c>
      <c r="AC24" s="431">
        <v>0</v>
      </c>
      <c r="AD24" s="438">
        <f t="shared" si="6"/>
        <v>0</v>
      </c>
      <c r="AE24" s="431">
        <v>15</v>
      </c>
      <c r="AF24" s="431">
        <v>0</v>
      </c>
      <c r="AG24" s="431">
        <v>0</v>
      </c>
      <c r="AH24" s="431">
        <v>0</v>
      </c>
      <c r="AI24" s="431">
        <v>0</v>
      </c>
      <c r="AJ24" s="437">
        <v>0</v>
      </c>
      <c r="AK24" s="432">
        <f t="shared" si="7"/>
        <v>15</v>
      </c>
      <c r="AL24" s="177" t="s">
        <v>102</v>
      </c>
    </row>
    <row r="25" spans="1:38" ht="15.75" customHeight="1">
      <c r="A25" s="177" t="s">
        <v>103</v>
      </c>
      <c r="B25" s="467">
        <v>3</v>
      </c>
      <c r="C25" s="468">
        <v>0</v>
      </c>
      <c r="D25" s="468">
        <v>1</v>
      </c>
      <c r="E25" s="468">
        <v>0</v>
      </c>
      <c r="F25" s="468">
        <v>0</v>
      </c>
      <c r="G25" s="431">
        <v>4</v>
      </c>
      <c r="H25" s="432">
        <f t="shared" si="2"/>
        <v>8</v>
      </c>
      <c r="I25" s="433">
        <v>3</v>
      </c>
      <c r="J25" s="431">
        <v>0</v>
      </c>
      <c r="K25" s="431">
        <v>2</v>
      </c>
      <c r="L25" s="434">
        <f t="shared" si="1"/>
        <v>5</v>
      </c>
      <c r="M25" s="435">
        <v>1</v>
      </c>
      <c r="N25" s="431">
        <v>0</v>
      </c>
      <c r="O25" s="431">
        <v>2</v>
      </c>
      <c r="P25" s="432">
        <f t="shared" si="3"/>
        <v>3</v>
      </c>
      <c r="Q25" s="436">
        <v>4</v>
      </c>
      <c r="R25" s="435">
        <v>0</v>
      </c>
      <c r="S25" s="431">
        <v>0</v>
      </c>
      <c r="T25" s="431">
        <v>0</v>
      </c>
      <c r="U25" s="432">
        <f t="shared" si="4"/>
        <v>0</v>
      </c>
      <c r="V25" s="435">
        <v>0</v>
      </c>
      <c r="W25" s="431">
        <v>0</v>
      </c>
      <c r="X25" s="431">
        <v>1</v>
      </c>
      <c r="Y25" s="432">
        <f t="shared" si="5"/>
        <v>1</v>
      </c>
      <c r="Z25" s="433">
        <v>102</v>
      </c>
      <c r="AA25" s="437">
        <v>0</v>
      </c>
      <c r="AB25" s="435">
        <v>676</v>
      </c>
      <c r="AC25" s="431">
        <v>332</v>
      </c>
      <c r="AD25" s="438">
        <f t="shared" si="6"/>
        <v>1008</v>
      </c>
      <c r="AE25" s="431">
        <v>0</v>
      </c>
      <c r="AF25" s="431">
        <v>5000</v>
      </c>
      <c r="AG25" s="431">
        <v>0</v>
      </c>
      <c r="AH25" s="431">
        <v>0</v>
      </c>
      <c r="AI25" s="431">
        <v>100</v>
      </c>
      <c r="AJ25" s="437">
        <v>0</v>
      </c>
      <c r="AK25" s="432">
        <f t="shared" si="7"/>
        <v>6108</v>
      </c>
      <c r="AL25" s="177" t="s">
        <v>103</v>
      </c>
    </row>
    <row r="26" spans="1:38" ht="15.75" customHeight="1">
      <c r="A26" s="177" t="s">
        <v>104</v>
      </c>
      <c r="B26" s="467">
        <v>1</v>
      </c>
      <c r="C26" s="468">
        <v>1</v>
      </c>
      <c r="D26" s="468">
        <v>1</v>
      </c>
      <c r="E26" s="468">
        <v>0</v>
      </c>
      <c r="F26" s="468">
        <v>0</v>
      </c>
      <c r="G26" s="431">
        <v>0</v>
      </c>
      <c r="H26" s="432">
        <f t="shared" si="2"/>
        <v>3</v>
      </c>
      <c r="I26" s="433">
        <v>2</v>
      </c>
      <c r="J26" s="431">
        <v>0</v>
      </c>
      <c r="K26" s="431">
        <v>0</v>
      </c>
      <c r="L26" s="434">
        <f t="shared" si="1"/>
        <v>2</v>
      </c>
      <c r="M26" s="435">
        <v>0</v>
      </c>
      <c r="N26" s="431">
        <v>0</v>
      </c>
      <c r="O26" s="431">
        <v>0</v>
      </c>
      <c r="P26" s="432">
        <f t="shared" si="3"/>
        <v>0</v>
      </c>
      <c r="Q26" s="436">
        <v>0</v>
      </c>
      <c r="R26" s="435">
        <v>0</v>
      </c>
      <c r="S26" s="431">
        <v>0</v>
      </c>
      <c r="T26" s="431">
        <v>0</v>
      </c>
      <c r="U26" s="432">
        <f t="shared" si="4"/>
        <v>0</v>
      </c>
      <c r="V26" s="435">
        <v>0</v>
      </c>
      <c r="W26" s="431">
        <v>0</v>
      </c>
      <c r="X26" s="431">
        <v>0</v>
      </c>
      <c r="Y26" s="432">
        <f t="shared" si="5"/>
        <v>0</v>
      </c>
      <c r="Z26" s="433">
        <v>33</v>
      </c>
      <c r="AA26" s="437">
        <v>5</v>
      </c>
      <c r="AB26" s="435">
        <v>30</v>
      </c>
      <c r="AC26" s="431">
        <v>0</v>
      </c>
      <c r="AD26" s="438">
        <f t="shared" si="6"/>
        <v>30</v>
      </c>
      <c r="AE26" s="431">
        <v>0</v>
      </c>
      <c r="AF26" s="431">
        <v>20</v>
      </c>
      <c r="AG26" s="431">
        <v>0</v>
      </c>
      <c r="AH26" s="431">
        <v>0</v>
      </c>
      <c r="AI26" s="431">
        <v>0</v>
      </c>
      <c r="AJ26" s="437">
        <v>0</v>
      </c>
      <c r="AK26" s="432">
        <f t="shared" si="7"/>
        <v>50</v>
      </c>
      <c r="AL26" s="177" t="s">
        <v>104</v>
      </c>
    </row>
    <row r="27" spans="1:38" ht="15.75" customHeight="1">
      <c r="A27" s="177" t="s">
        <v>105</v>
      </c>
      <c r="B27" s="467">
        <v>1</v>
      </c>
      <c r="C27" s="468">
        <v>1</v>
      </c>
      <c r="D27" s="468">
        <v>0</v>
      </c>
      <c r="E27" s="468">
        <v>0</v>
      </c>
      <c r="F27" s="468">
        <v>0</v>
      </c>
      <c r="G27" s="431">
        <v>2</v>
      </c>
      <c r="H27" s="432">
        <f t="shared" si="2"/>
        <v>4</v>
      </c>
      <c r="I27" s="433">
        <v>1</v>
      </c>
      <c r="J27" s="431">
        <v>0</v>
      </c>
      <c r="K27" s="431">
        <v>0</v>
      </c>
      <c r="L27" s="434">
        <f t="shared" si="1"/>
        <v>1</v>
      </c>
      <c r="M27" s="435">
        <v>1</v>
      </c>
      <c r="N27" s="431">
        <v>0</v>
      </c>
      <c r="O27" s="431">
        <v>0</v>
      </c>
      <c r="P27" s="432">
        <f t="shared" si="3"/>
        <v>1</v>
      </c>
      <c r="Q27" s="436">
        <v>2</v>
      </c>
      <c r="R27" s="435">
        <v>0</v>
      </c>
      <c r="S27" s="431">
        <v>0</v>
      </c>
      <c r="T27" s="431">
        <v>0</v>
      </c>
      <c r="U27" s="432">
        <f t="shared" si="4"/>
        <v>0</v>
      </c>
      <c r="V27" s="435">
        <v>0</v>
      </c>
      <c r="W27" s="431">
        <v>0</v>
      </c>
      <c r="X27" s="431">
        <v>1</v>
      </c>
      <c r="Y27" s="432">
        <f t="shared" si="5"/>
        <v>1</v>
      </c>
      <c r="Z27" s="433">
        <v>105</v>
      </c>
      <c r="AA27" s="437">
        <v>30</v>
      </c>
      <c r="AB27" s="435">
        <v>9010</v>
      </c>
      <c r="AC27" s="431">
        <v>2849</v>
      </c>
      <c r="AD27" s="438">
        <f t="shared" si="6"/>
        <v>11859</v>
      </c>
      <c r="AE27" s="431">
        <v>0</v>
      </c>
      <c r="AF27" s="431">
        <v>0</v>
      </c>
      <c r="AG27" s="431">
        <v>0</v>
      </c>
      <c r="AH27" s="431">
        <v>0</v>
      </c>
      <c r="AI27" s="431">
        <v>0</v>
      </c>
      <c r="AJ27" s="437">
        <v>0</v>
      </c>
      <c r="AK27" s="432">
        <f t="shared" si="7"/>
        <v>11859</v>
      </c>
      <c r="AL27" s="177" t="s">
        <v>105</v>
      </c>
    </row>
    <row r="28" spans="1:38" ht="15.75" customHeight="1">
      <c r="A28" s="177" t="s">
        <v>106</v>
      </c>
      <c r="B28" s="467">
        <v>1</v>
      </c>
      <c r="C28" s="468">
        <v>0</v>
      </c>
      <c r="D28" s="468">
        <v>0</v>
      </c>
      <c r="E28" s="468">
        <v>0</v>
      </c>
      <c r="F28" s="468">
        <v>0</v>
      </c>
      <c r="G28" s="431">
        <v>0</v>
      </c>
      <c r="H28" s="432">
        <f t="shared" si="2"/>
        <v>1</v>
      </c>
      <c r="I28" s="433">
        <v>1</v>
      </c>
      <c r="J28" s="431">
        <v>0</v>
      </c>
      <c r="K28" s="431">
        <v>0</v>
      </c>
      <c r="L28" s="434">
        <f t="shared" si="1"/>
        <v>1</v>
      </c>
      <c r="M28" s="435">
        <v>1</v>
      </c>
      <c r="N28" s="431">
        <v>0</v>
      </c>
      <c r="O28" s="431">
        <v>0</v>
      </c>
      <c r="P28" s="432">
        <f t="shared" si="3"/>
        <v>1</v>
      </c>
      <c r="Q28" s="436">
        <v>4</v>
      </c>
      <c r="R28" s="435">
        <v>0</v>
      </c>
      <c r="S28" s="431">
        <v>0</v>
      </c>
      <c r="T28" s="431">
        <v>0</v>
      </c>
      <c r="U28" s="432">
        <f t="shared" si="4"/>
        <v>0</v>
      </c>
      <c r="V28" s="435">
        <v>0</v>
      </c>
      <c r="W28" s="431">
        <v>0</v>
      </c>
      <c r="X28" s="431">
        <v>0</v>
      </c>
      <c r="Y28" s="432">
        <f t="shared" si="5"/>
        <v>0</v>
      </c>
      <c r="Z28" s="433">
        <v>243</v>
      </c>
      <c r="AA28" s="437">
        <v>0</v>
      </c>
      <c r="AB28" s="435">
        <v>8900</v>
      </c>
      <c r="AC28" s="431">
        <v>762</v>
      </c>
      <c r="AD28" s="438">
        <f t="shared" si="6"/>
        <v>9662</v>
      </c>
      <c r="AE28" s="431">
        <v>0</v>
      </c>
      <c r="AF28" s="431">
        <v>0</v>
      </c>
      <c r="AG28" s="431">
        <v>0</v>
      </c>
      <c r="AH28" s="431">
        <v>0</v>
      </c>
      <c r="AI28" s="431">
        <v>197</v>
      </c>
      <c r="AJ28" s="437">
        <v>0</v>
      </c>
      <c r="AK28" s="432">
        <f t="shared" si="7"/>
        <v>9859</v>
      </c>
      <c r="AL28" s="177" t="s">
        <v>106</v>
      </c>
    </row>
    <row r="29" spans="1:38" ht="15.75" customHeight="1">
      <c r="A29" s="178" t="s">
        <v>107</v>
      </c>
      <c r="B29" s="469">
        <v>2</v>
      </c>
      <c r="C29" s="470">
        <v>1</v>
      </c>
      <c r="D29" s="470">
        <v>0</v>
      </c>
      <c r="E29" s="470">
        <v>0</v>
      </c>
      <c r="F29" s="470">
        <v>0</v>
      </c>
      <c r="G29" s="439">
        <v>4</v>
      </c>
      <c r="H29" s="440">
        <f t="shared" si="2"/>
        <v>7</v>
      </c>
      <c r="I29" s="441">
        <v>3</v>
      </c>
      <c r="J29" s="439">
        <v>0</v>
      </c>
      <c r="K29" s="439">
        <v>2</v>
      </c>
      <c r="L29" s="442">
        <f t="shared" si="1"/>
        <v>5</v>
      </c>
      <c r="M29" s="443">
        <v>1</v>
      </c>
      <c r="N29" s="439">
        <v>0</v>
      </c>
      <c r="O29" s="439">
        <v>0</v>
      </c>
      <c r="P29" s="440">
        <f t="shared" si="3"/>
        <v>1</v>
      </c>
      <c r="Q29" s="444">
        <v>2</v>
      </c>
      <c r="R29" s="443">
        <v>0</v>
      </c>
      <c r="S29" s="439">
        <v>0</v>
      </c>
      <c r="T29" s="439">
        <v>1</v>
      </c>
      <c r="U29" s="440">
        <f t="shared" si="4"/>
        <v>1</v>
      </c>
      <c r="V29" s="443">
        <v>0</v>
      </c>
      <c r="W29" s="439">
        <v>0</v>
      </c>
      <c r="X29" s="439">
        <v>2</v>
      </c>
      <c r="Y29" s="440">
        <f t="shared" si="5"/>
        <v>2</v>
      </c>
      <c r="Z29" s="441">
        <v>293</v>
      </c>
      <c r="AA29" s="445">
        <v>15</v>
      </c>
      <c r="AB29" s="443">
        <v>12541</v>
      </c>
      <c r="AC29" s="439">
        <v>2623</v>
      </c>
      <c r="AD29" s="446">
        <f t="shared" si="6"/>
        <v>15164</v>
      </c>
      <c r="AE29" s="439">
        <v>46</v>
      </c>
      <c r="AF29" s="439">
        <v>0</v>
      </c>
      <c r="AG29" s="439">
        <v>0</v>
      </c>
      <c r="AH29" s="439">
        <v>0</v>
      </c>
      <c r="AI29" s="439">
        <v>9</v>
      </c>
      <c r="AJ29" s="445">
        <v>0</v>
      </c>
      <c r="AK29" s="440">
        <f t="shared" si="7"/>
        <v>15219</v>
      </c>
      <c r="AL29" s="178" t="s">
        <v>107</v>
      </c>
    </row>
    <row r="30" spans="1:38" ht="15.75" customHeight="1">
      <c r="A30" s="179" t="s">
        <v>108</v>
      </c>
      <c r="B30" s="465">
        <v>0</v>
      </c>
      <c r="C30" s="466">
        <v>0</v>
      </c>
      <c r="D30" s="466">
        <v>0</v>
      </c>
      <c r="E30" s="466">
        <v>0</v>
      </c>
      <c r="F30" s="466">
        <v>0</v>
      </c>
      <c r="G30" s="423">
        <v>0</v>
      </c>
      <c r="H30" s="424">
        <f t="shared" si="2"/>
        <v>0</v>
      </c>
      <c r="I30" s="425">
        <v>0</v>
      </c>
      <c r="J30" s="423">
        <v>0</v>
      </c>
      <c r="K30" s="423">
        <v>0</v>
      </c>
      <c r="L30" s="426">
        <f t="shared" si="1"/>
        <v>0</v>
      </c>
      <c r="M30" s="427">
        <v>0</v>
      </c>
      <c r="N30" s="423">
        <v>0</v>
      </c>
      <c r="O30" s="423">
        <v>0</v>
      </c>
      <c r="P30" s="424">
        <f t="shared" si="3"/>
        <v>0</v>
      </c>
      <c r="Q30" s="428">
        <v>0</v>
      </c>
      <c r="R30" s="427">
        <v>0</v>
      </c>
      <c r="S30" s="423">
        <v>0</v>
      </c>
      <c r="T30" s="423">
        <v>0</v>
      </c>
      <c r="U30" s="424">
        <f t="shared" si="4"/>
        <v>0</v>
      </c>
      <c r="V30" s="427">
        <v>0</v>
      </c>
      <c r="W30" s="423">
        <v>0</v>
      </c>
      <c r="X30" s="423">
        <v>0</v>
      </c>
      <c r="Y30" s="424">
        <f t="shared" si="5"/>
        <v>0</v>
      </c>
      <c r="Z30" s="425">
        <v>0</v>
      </c>
      <c r="AA30" s="429">
        <v>0</v>
      </c>
      <c r="AB30" s="427">
        <v>0</v>
      </c>
      <c r="AC30" s="423">
        <v>0</v>
      </c>
      <c r="AD30" s="430">
        <f t="shared" si="6"/>
        <v>0</v>
      </c>
      <c r="AE30" s="423">
        <v>0</v>
      </c>
      <c r="AF30" s="423">
        <v>0</v>
      </c>
      <c r="AG30" s="423">
        <v>0</v>
      </c>
      <c r="AH30" s="423">
        <v>0</v>
      </c>
      <c r="AI30" s="423">
        <v>0</v>
      </c>
      <c r="AJ30" s="429">
        <v>0</v>
      </c>
      <c r="AK30" s="424">
        <f t="shared" si="7"/>
        <v>0</v>
      </c>
      <c r="AL30" s="179" t="s">
        <v>108</v>
      </c>
    </row>
    <row r="31" spans="1:38" ht="15.75" customHeight="1">
      <c r="A31" s="177" t="s">
        <v>109</v>
      </c>
      <c r="B31" s="467">
        <v>7</v>
      </c>
      <c r="C31" s="468">
        <v>1</v>
      </c>
      <c r="D31" s="468">
        <v>1</v>
      </c>
      <c r="E31" s="468">
        <v>0</v>
      </c>
      <c r="F31" s="468">
        <v>0</v>
      </c>
      <c r="G31" s="431">
        <v>4</v>
      </c>
      <c r="H31" s="432">
        <f t="shared" si="2"/>
        <v>13</v>
      </c>
      <c r="I31" s="433">
        <v>3</v>
      </c>
      <c r="J31" s="431">
        <v>0</v>
      </c>
      <c r="K31" s="431">
        <v>7</v>
      </c>
      <c r="L31" s="434">
        <f t="shared" si="1"/>
        <v>10</v>
      </c>
      <c r="M31" s="435">
        <v>1</v>
      </c>
      <c r="N31" s="431">
        <v>0</v>
      </c>
      <c r="O31" s="431">
        <v>3</v>
      </c>
      <c r="P31" s="432">
        <f t="shared" si="3"/>
        <v>4</v>
      </c>
      <c r="Q31" s="436">
        <v>16</v>
      </c>
      <c r="R31" s="435">
        <v>0</v>
      </c>
      <c r="S31" s="431">
        <v>0</v>
      </c>
      <c r="T31" s="431">
        <v>0</v>
      </c>
      <c r="U31" s="432">
        <f t="shared" si="4"/>
        <v>0</v>
      </c>
      <c r="V31" s="435">
        <v>0</v>
      </c>
      <c r="W31" s="431">
        <v>1</v>
      </c>
      <c r="X31" s="431">
        <v>1</v>
      </c>
      <c r="Y31" s="432">
        <f t="shared" si="5"/>
        <v>2</v>
      </c>
      <c r="Z31" s="433">
        <v>329</v>
      </c>
      <c r="AA31" s="437">
        <v>0</v>
      </c>
      <c r="AB31" s="435">
        <v>26523</v>
      </c>
      <c r="AC31" s="431">
        <v>2905</v>
      </c>
      <c r="AD31" s="438">
        <f t="shared" si="6"/>
        <v>29428</v>
      </c>
      <c r="AE31" s="431">
        <v>0</v>
      </c>
      <c r="AF31" s="431">
        <v>570</v>
      </c>
      <c r="AG31" s="431">
        <v>0</v>
      </c>
      <c r="AH31" s="431">
        <v>0</v>
      </c>
      <c r="AI31" s="431">
        <v>0</v>
      </c>
      <c r="AJ31" s="437">
        <v>0</v>
      </c>
      <c r="AK31" s="432">
        <f t="shared" si="7"/>
        <v>29998</v>
      </c>
      <c r="AL31" s="177" t="s">
        <v>109</v>
      </c>
    </row>
    <row r="32" spans="1:38" ht="15.75" customHeight="1">
      <c r="A32" s="177" t="s">
        <v>110</v>
      </c>
      <c r="B32" s="467">
        <v>5</v>
      </c>
      <c r="C32" s="468">
        <v>0</v>
      </c>
      <c r="D32" s="468">
        <v>1</v>
      </c>
      <c r="E32" s="468">
        <v>0</v>
      </c>
      <c r="F32" s="468">
        <v>0</v>
      </c>
      <c r="G32" s="431">
        <v>1</v>
      </c>
      <c r="H32" s="432">
        <f t="shared" si="2"/>
        <v>7</v>
      </c>
      <c r="I32" s="433">
        <v>4</v>
      </c>
      <c r="J32" s="431">
        <v>0</v>
      </c>
      <c r="K32" s="431">
        <v>4</v>
      </c>
      <c r="L32" s="434">
        <f t="shared" si="1"/>
        <v>8</v>
      </c>
      <c r="M32" s="435">
        <v>1</v>
      </c>
      <c r="N32" s="431">
        <v>0</v>
      </c>
      <c r="O32" s="431">
        <v>2</v>
      </c>
      <c r="P32" s="432">
        <f t="shared" si="3"/>
        <v>3</v>
      </c>
      <c r="Q32" s="436">
        <v>7</v>
      </c>
      <c r="R32" s="435">
        <v>0</v>
      </c>
      <c r="S32" s="431">
        <v>0</v>
      </c>
      <c r="T32" s="431">
        <v>0</v>
      </c>
      <c r="U32" s="432">
        <f t="shared" si="4"/>
        <v>0</v>
      </c>
      <c r="V32" s="435">
        <v>0</v>
      </c>
      <c r="W32" s="431">
        <v>0</v>
      </c>
      <c r="X32" s="431">
        <v>1</v>
      </c>
      <c r="Y32" s="432">
        <f t="shared" si="5"/>
        <v>1</v>
      </c>
      <c r="Z32" s="433">
        <v>191</v>
      </c>
      <c r="AA32" s="437">
        <v>0</v>
      </c>
      <c r="AB32" s="435">
        <v>9722</v>
      </c>
      <c r="AC32" s="431">
        <v>1294</v>
      </c>
      <c r="AD32" s="438">
        <f t="shared" si="6"/>
        <v>11016</v>
      </c>
      <c r="AE32" s="431">
        <v>0</v>
      </c>
      <c r="AF32" s="431">
        <v>5679</v>
      </c>
      <c r="AG32" s="431">
        <v>0</v>
      </c>
      <c r="AH32" s="431">
        <v>0</v>
      </c>
      <c r="AI32" s="431">
        <v>0</v>
      </c>
      <c r="AJ32" s="437">
        <v>0</v>
      </c>
      <c r="AK32" s="432">
        <f t="shared" si="7"/>
        <v>16695</v>
      </c>
      <c r="AL32" s="177" t="s">
        <v>110</v>
      </c>
    </row>
    <row r="33" spans="1:38" ht="15.75" customHeight="1">
      <c r="A33" s="174" t="s">
        <v>111</v>
      </c>
      <c r="B33" s="457">
        <v>2</v>
      </c>
      <c r="C33" s="458">
        <v>1</v>
      </c>
      <c r="D33" s="458">
        <v>1</v>
      </c>
      <c r="E33" s="458">
        <v>0</v>
      </c>
      <c r="F33" s="458">
        <v>0</v>
      </c>
      <c r="G33" s="394">
        <v>6</v>
      </c>
      <c r="H33" s="395">
        <f t="shared" si="2"/>
        <v>10</v>
      </c>
      <c r="I33" s="396">
        <v>0</v>
      </c>
      <c r="J33" s="394">
        <v>0</v>
      </c>
      <c r="K33" s="394">
        <v>2</v>
      </c>
      <c r="L33" s="397">
        <f t="shared" si="1"/>
        <v>2</v>
      </c>
      <c r="M33" s="398">
        <v>0</v>
      </c>
      <c r="N33" s="394">
        <v>0</v>
      </c>
      <c r="O33" s="394">
        <v>2</v>
      </c>
      <c r="P33" s="395">
        <f t="shared" si="3"/>
        <v>2</v>
      </c>
      <c r="Q33" s="399">
        <v>4</v>
      </c>
      <c r="R33" s="398">
        <v>0</v>
      </c>
      <c r="S33" s="394">
        <v>0</v>
      </c>
      <c r="T33" s="394">
        <v>1</v>
      </c>
      <c r="U33" s="395">
        <f t="shared" si="4"/>
        <v>1</v>
      </c>
      <c r="V33" s="398">
        <v>0</v>
      </c>
      <c r="W33" s="394">
        <v>0</v>
      </c>
      <c r="X33" s="394">
        <v>2</v>
      </c>
      <c r="Y33" s="395">
        <f t="shared" si="5"/>
        <v>2</v>
      </c>
      <c r="Z33" s="396">
        <v>1</v>
      </c>
      <c r="AA33" s="400">
        <v>3</v>
      </c>
      <c r="AB33" s="398">
        <v>160</v>
      </c>
      <c r="AC33" s="394">
        <v>54</v>
      </c>
      <c r="AD33" s="401">
        <f t="shared" si="6"/>
        <v>214</v>
      </c>
      <c r="AE33" s="394">
        <v>0</v>
      </c>
      <c r="AF33" s="394">
        <v>200</v>
      </c>
      <c r="AG33" s="394">
        <v>0</v>
      </c>
      <c r="AH33" s="394">
        <v>0</v>
      </c>
      <c r="AI33" s="394">
        <v>815</v>
      </c>
      <c r="AJ33" s="400">
        <v>0</v>
      </c>
      <c r="AK33" s="395">
        <f t="shared" si="7"/>
        <v>1229</v>
      </c>
      <c r="AL33" s="174" t="s">
        <v>111</v>
      </c>
    </row>
    <row r="34" spans="1:38" ht="15.75" customHeight="1">
      <c r="A34" s="179" t="s">
        <v>112</v>
      </c>
      <c r="B34" s="465">
        <v>3</v>
      </c>
      <c r="C34" s="466">
        <v>0</v>
      </c>
      <c r="D34" s="466">
        <v>0</v>
      </c>
      <c r="E34" s="466">
        <v>0</v>
      </c>
      <c r="F34" s="466">
        <v>0</v>
      </c>
      <c r="G34" s="423">
        <v>1</v>
      </c>
      <c r="H34" s="424">
        <f t="shared" si="2"/>
        <v>4</v>
      </c>
      <c r="I34" s="425">
        <v>1</v>
      </c>
      <c r="J34" s="423">
        <v>0</v>
      </c>
      <c r="K34" s="423">
        <v>2</v>
      </c>
      <c r="L34" s="426">
        <f t="shared" si="1"/>
        <v>3</v>
      </c>
      <c r="M34" s="427">
        <v>1</v>
      </c>
      <c r="N34" s="423">
        <v>0</v>
      </c>
      <c r="O34" s="423">
        <v>2</v>
      </c>
      <c r="P34" s="424">
        <f t="shared" si="3"/>
        <v>3</v>
      </c>
      <c r="Q34" s="428">
        <v>6</v>
      </c>
      <c r="R34" s="427">
        <v>0</v>
      </c>
      <c r="S34" s="423">
        <v>0</v>
      </c>
      <c r="T34" s="423">
        <v>1</v>
      </c>
      <c r="U34" s="424">
        <f t="shared" si="4"/>
        <v>1</v>
      </c>
      <c r="V34" s="427">
        <v>0</v>
      </c>
      <c r="W34" s="423">
        <v>0</v>
      </c>
      <c r="X34" s="423">
        <v>0</v>
      </c>
      <c r="Y34" s="424">
        <f t="shared" si="5"/>
        <v>0</v>
      </c>
      <c r="Z34" s="425">
        <v>110</v>
      </c>
      <c r="AA34" s="429">
        <v>0</v>
      </c>
      <c r="AB34" s="427">
        <v>3551</v>
      </c>
      <c r="AC34" s="423">
        <v>388</v>
      </c>
      <c r="AD34" s="430">
        <f t="shared" si="6"/>
        <v>3939</v>
      </c>
      <c r="AE34" s="423">
        <v>0</v>
      </c>
      <c r="AF34" s="423">
        <v>0</v>
      </c>
      <c r="AG34" s="423">
        <v>0</v>
      </c>
      <c r="AH34" s="423">
        <v>0</v>
      </c>
      <c r="AI34" s="423">
        <v>0</v>
      </c>
      <c r="AJ34" s="429">
        <v>0</v>
      </c>
      <c r="AK34" s="424">
        <f t="shared" si="7"/>
        <v>3939</v>
      </c>
      <c r="AL34" s="179" t="s">
        <v>112</v>
      </c>
    </row>
    <row r="35" spans="1:38" ht="15.75" customHeight="1">
      <c r="A35" s="177" t="s">
        <v>113</v>
      </c>
      <c r="B35" s="467">
        <v>6</v>
      </c>
      <c r="C35" s="468">
        <v>1</v>
      </c>
      <c r="D35" s="468">
        <v>1</v>
      </c>
      <c r="E35" s="468">
        <v>0</v>
      </c>
      <c r="F35" s="468">
        <v>0</v>
      </c>
      <c r="G35" s="431">
        <v>0</v>
      </c>
      <c r="H35" s="432">
        <f t="shared" si="2"/>
        <v>8</v>
      </c>
      <c r="I35" s="433">
        <v>1</v>
      </c>
      <c r="J35" s="431">
        <v>2</v>
      </c>
      <c r="K35" s="431">
        <v>4</v>
      </c>
      <c r="L35" s="434">
        <f aca="true" t="shared" si="8" ref="L35:L54">SUM(I35:K35)</f>
        <v>7</v>
      </c>
      <c r="M35" s="435">
        <v>1</v>
      </c>
      <c r="N35" s="431">
        <v>2</v>
      </c>
      <c r="O35" s="431">
        <v>4</v>
      </c>
      <c r="P35" s="432">
        <f t="shared" si="3"/>
        <v>7</v>
      </c>
      <c r="Q35" s="436">
        <v>20</v>
      </c>
      <c r="R35" s="435">
        <v>0</v>
      </c>
      <c r="S35" s="431">
        <v>0</v>
      </c>
      <c r="T35" s="431">
        <v>0</v>
      </c>
      <c r="U35" s="432">
        <f t="shared" si="4"/>
        <v>0</v>
      </c>
      <c r="V35" s="435">
        <v>0</v>
      </c>
      <c r="W35" s="431">
        <v>0</v>
      </c>
      <c r="X35" s="431">
        <v>3</v>
      </c>
      <c r="Y35" s="432">
        <f t="shared" si="5"/>
        <v>3</v>
      </c>
      <c r="Z35" s="433">
        <v>177</v>
      </c>
      <c r="AA35" s="437">
        <v>3</v>
      </c>
      <c r="AB35" s="435">
        <v>8396</v>
      </c>
      <c r="AC35" s="431">
        <v>1480</v>
      </c>
      <c r="AD35" s="438">
        <f t="shared" si="6"/>
        <v>9876</v>
      </c>
      <c r="AE35" s="431">
        <v>0</v>
      </c>
      <c r="AF35" s="431">
        <v>200</v>
      </c>
      <c r="AG35" s="431">
        <v>0</v>
      </c>
      <c r="AH35" s="431">
        <v>0</v>
      </c>
      <c r="AI35" s="431">
        <v>0</v>
      </c>
      <c r="AJ35" s="437">
        <v>0</v>
      </c>
      <c r="AK35" s="432">
        <f t="shared" si="7"/>
        <v>10076</v>
      </c>
      <c r="AL35" s="177" t="s">
        <v>113</v>
      </c>
    </row>
    <row r="36" spans="1:38" ht="15.75" customHeight="1">
      <c r="A36" s="178" t="s">
        <v>114</v>
      </c>
      <c r="B36" s="469">
        <v>1</v>
      </c>
      <c r="C36" s="470">
        <v>0</v>
      </c>
      <c r="D36" s="470">
        <v>1</v>
      </c>
      <c r="E36" s="470">
        <v>0</v>
      </c>
      <c r="F36" s="470">
        <v>0</v>
      </c>
      <c r="G36" s="439">
        <v>2</v>
      </c>
      <c r="H36" s="440">
        <f t="shared" si="2"/>
        <v>4</v>
      </c>
      <c r="I36" s="441">
        <v>0</v>
      </c>
      <c r="J36" s="439">
        <v>0</v>
      </c>
      <c r="K36" s="439">
        <v>1</v>
      </c>
      <c r="L36" s="442">
        <f t="shared" si="8"/>
        <v>1</v>
      </c>
      <c r="M36" s="443">
        <v>0</v>
      </c>
      <c r="N36" s="439">
        <v>0</v>
      </c>
      <c r="O36" s="439">
        <v>0</v>
      </c>
      <c r="P36" s="440">
        <f t="shared" si="3"/>
        <v>0</v>
      </c>
      <c r="Q36" s="444">
        <v>0</v>
      </c>
      <c r="R36" s="443">
        <v>0</v>
      </c>
      <c r="S36" s="439">
        <v>0</v>
      </c>
      <c r="T36" s="439">
        <v>0</v>
      </c>
      <c r="U36" s="440">
        <f t="shared" si="4"/>
        <v>0</v>
      </c>
      <c r="V36" s="443">
        <v>0</v>
      </c>
      <c r="W36" s="439">
        <v>0</v>
      </c>
      <c r="X36" s="439">
        <v>0</v>
      </c>
      <c r="Y36" s="440">
        <f t="shared" si="5"/>
        <v>0</v>
      </c>
      <c r="Z36" s="441">
        <v>0</v>
      </c>
      <c r="AA36" s="445">
        <v>0</v>
      </c>
      <c r="AB36" s="443">
        <v>0</v>
      </c>
      <c r="AC36" s="439">
        <v>0</v>
      </c>
      <c r="AD36" s="446">
        <f t="shared" si="6"/>
        <v>0</v>
      </c>
      <c r="AE36" s="439">
        <v>0</v>
      </c>
      <c r="AF36" s="439">
        <v>75</v>
      </c>
      <c r="AG36" s="439">
        <v>0</v>
      </c>
      <c r="AH36" s="439">
        <v>0</v>
      </c>
      <c r="AI36" s="439">
        <v>335</v>
      </c>
      <c r="AJ36" s="445">
        <v>0</v>
      </c>
      <c r="AK36" s="440">
        <f t="shared" si="7"/>
        <v>410</v>
      </c>
      <c r="AL36" s="178" t="s">
        <v>114</v>
      </c>
    </row>
    <row r="37" spans="1:38" ht="15.75" customHeight="1">
      <c r="A37" s="178" t="s">
        <v>115</v>
      </c>
      <c r="B37" s="469">
        <v>9</v>
      </c>
      <c r="C37" s="470">
        <v>6</v>
      </c>
      <c r="D37" s="470">
        <v>0</v>
      </c>
      <c r="E37" s="470">
        <v>0</v>
      </c>
      <c r="F37" s="470">
        <v>0</v>
      </c>
      <c r="G37" s="439">
        <v>8</v>
      </c>
      <c r="H37" s="440">
        <f t="shared" si="2"/>
        <v>23</v>
      </c>
      <c r="I37" s="441">
        <v>5</v>
      </c>
      <c r="J37" s="439">
        <v>2</v>
      </c>
      <c r="K37" s="439">
        <v>9</v>
      </c>
      <c r="L37" s="442">
        <f t="shared" si="8"/>
        <v>16</v>
      </c>
      <c r="M37" s="443">
        <v>4</v>
      </c>
      <c r="N37" s="439">
        <v>1</v>
      </c>
      <c r="O37" s="439">
        <v>5</v>
      </c>
      <c r="P37" s="440">
        <f t="shared" si="3"/>
        <v>10</v>
      </c>
      <c r="Q37" s="444">
        <v>19</v>
      </c>
      <c r="R37" s="443">
        <v>0</v>
      </c>
      <c r="S37" s="439">
        <v>0</v>
      </c>
      <c r="T37" s="439">
        <v>2</v>
      </c>
      <c r="U37" s="440">
        <f t="shared" si="4"/>
        <v>2</v>
      </c>
      <c r="V37" s="443">
        <v>2</v>
      </c>
      <c r="W37" s="439">
        <v>0</v>
      </c>
      <c r="X37" s="439">
        <v>1</v>
      </c>
      <c r="Y37" s="440">
        <f t="shared" si="5"/>
        <v>3</v>
      </c>
      <c r="Z37" s="441">
        <v>500</v>
      </c>
      <c r="AA37" s="445">
        <v>97</v>
      </c>
      <c r="AB37" s="443">
        <v>12081</v>
      </c>
      <c r="AC37" s="439">
        <v>1889</v>
      </c>
      <c r="AD37" s="446">
        <f t="shared" si="6"/>
        <v>13970</v>
      </c>
      <c r="AE37" s="439">
        <v>0</v>
      </c>
      <c r="AF37" s="439">
        <v>0</v>
      </c>
      <c r="AG37" s="439">
        <v>0</v>
      </c>
      <c r="AH37" s="439">
        <v>0</v>
      </c>
      <c r="AI37" s="439">
        <v>148</v>
      </c>
      <c r="AJ37" s="445">
        <v>0</v>
      </c>
      <c r="AK37" s="440">
        <f t="shared" si="7"/>
        <v>14118</v>
      </c>
      <c r="AL37" s="178" t="s">
        <v>115</v>
      </c>
    </row>
    <row r="38" spans="1:38" ht="15.75" customHeight="1">
      <c r="A38" s="179" t="s">
        <v>116</v>
      </c>
      <c r="B38" s="465">
        <v>5</v>
      </c>
      <c r="C38" s="466">
        <v>1</v>
      </c>
      <c r="D38" s="466">
        <v>0</v>
      </c>
      <c r="E38" s="466">
        <v>0</v>
      </c>
      <c r="F38" s="466">
        <v>0</v>
      </c>
      <c r="G38" s="423">
        <v>1</v>
      </c>
      <c r="H38" s="424">
        <f t="shared" si="2"/>
        <v>7</v>
      </c>
      <c r="I38" s="425">
        <v>3</v>
      </c>
      <c r="J38" s="423">
        <v>1</v>
      </c>
      <c r="K38" s="423">
        <v>4</v>
      </c>
      <c r="L38" s="426">
        <f t="shared" si="8"/>
        <v>8</v>
      </c>
      <c r="M38" s="427">
        <v>1</v>
      </c>
      <c r="N38" s="423">
        <v>0</v>
      </c>
      <c r="O38" s="423">
        <v>2</v>
      </c>
      <c r="P38" s="424">
        <f t="shared" si="3"/>
        <v>3</v>
      </c>
      <c r="Q38" s="428">
        <v>7</v>
      </c>
      <c r="R38" s="427">
        <v>0</v>
      </c>
      <c r="S38" s="423">
        <v>0</v>
      </c>
      <c r="T38" s="423">
        <v>1</v>
      </c>
      <c r="U38" s="424">
        <f t="shared" si="4"/>
        <v>1</v>
      </c>
      <c r="V38" s="427">
        <v>0</v>
      </c>
      <c r="W38" s="423">
        <v>0</v>
      </c>
      <c r="X38" s="423">
        <v>0</v>
      </c>
      <c r="Y38" s="424">
        <f t="shared" si="5"/>
        <v>0</v>
      </c>
      <c r="Z38" s="425">
        <v>279</v>
      </c>
      <c r="AA38" s="429">
        <v>6</v>
      </c>
      <c r="AB38" s="427">
        <v>4487</v>
      </c>
      <c r="AC38" s="423">
        <v>1272</v>
      </c>
      <c r="AD38" s="430">
        <f t="shared" si="6"/>
        <v>5759</v>
      </c>
      <c r="AE38" s="423">
        <v>124</v>
      </c>
      <c r="AF38" s="423">
        <v>0</v>
      </c>
      <c r="AG38" s="423">
        <v>0</v>
      </c>
      <c r="AH38" s="423">
        <v>0</v>
      </c>
      <c r="AI38" s="423">
        <v>2</v>
      </c>
      <c r="AJ38" s="429">
        <v>0</v>
      </c>
      <c r="AK38" s="424">
        <f t="shared" si="7"/>
        <v>5885</v>
      </c>
      <c r="AL38" s="179" t="s">
        <v>116</v>
      </c>
    </row>
    <row r="39" spans="1:38" ht="15.75" customHeight="1">
      <c r="A39" s="177" t="s">
        <v>117</v>
      </c>
      <c r="B39" s="467">
        <v>4</v>
      </c>
      <c r="C39" s="468">
        <v>0</v>
      </c>
      <c r="D39" s="468">
        <v>1</v>
      </c>
      <c r="E39" s="468">
        <v>0</v>
      </c>
      <c r="F39" s="468">
        <v>0</v>
      </c>
      <c r="G39" s="431">
        <v>1</v>
      </c>
      <c r="H39" s="432">
        <f t="shared" si="2"/>
        <v>6</v>
      </c>
      <c r="I39" s="433">
        <v>2</v>
      </c>
      <c r="J39" s="431">
        <v>1</v>
      </c>
      <c r="K39" s="431">
        <v>2</v>
      </c>
      <c r="L39" s="434">
        <f t="shared" si="8"/>
        <v>5</v>
      </c>
      <c r="M39" s="435">
        <v>0</v>
      </c>
      <c r="N39" s="431">
        <v>0</v>
      </c>
      <c r="O39" s="431">
        <v>1</v>
      </c>
      <c r="P39" s="432">
        <f t="shared" si="3"/>
        <v>1</v>
      </c>
      <c r="Q39" s="436">
        <v>1</v>
      </c>
      <c r="R39" s="435">
        <v>0</v>
      </c>
      <c r="S39" s="431">
        <v>0</v>
      </c>
      <c r="T39" s="431">
        <v>0</v>
      </c>
      <c r="U39" s="432">
        <f t="shared" si="4"/>
        <v>0</v>
      </c>
      <c r="V39" s="435">
        <v>0</v>
      </c>
      <c r="W39" s="431">
        <v>0</v>
      </c>
      <c r="X39" s="431">
        <v>0</v>
      </c>
      <c r="Y39" s="432">
        <f t="shared" si="5"/>
        <v>0</v>
      </c>
      <c r="Z39" s="433">
        <v>2098</v>
      </c>
      <c r="AA39" s="437">
        <v>0</v>
      </c>
      <c r="AB39" s="435">
        <v>51704</v>
      </c>
      <c r="AC39" s="431">
        <v>62511</v>
      </c>
      <c r="AD39" s="438">
        <f t="shared" si="6"/>
        <v>114215</v>
      </c>
      <c r="AE39" s="431">
        <v>0</v>
      </c>
      <c r="AF39" s="431">
        <v>195</v>
      </c>
      <c r="AG39" s="431">
        <v>0</v>
      </c>
      <c r="AH39" s="431">
        <v>0</v>
      </c>
      <c r="AI39" s="431">
        <v>88</v>
      </c>
      <c r="AJ39" s="437">
        <v>0</v>
      </c>
      <c r="AK39" s="432">
        <f t="shared" si="7"/>
        <v>114498</v>
      </c>
      <c r="AL39" s="177" t="s">
        <v>117</v>
      </c>
    </row>
    <row r="40" spans="1:38" ht="15.75" customHeight="1">
      <c r="A40" s="177" t="s">
        <v>118</v>
      </c>
      <c r="B40" s="467">
        <v>5</v>
      </c>
      <c r="C40" s="468">
        <v>1</v>
      </c>
      <c r="D40" s="468">
        <v>0</v>
      </c>
      <c r="E40" s="468">
        <v>0</v>
      </c>
      <c r="F40" s="468">
        <v>0</v>
      </c>
      <c r="G40" s="431">
        <v>3</v>
      </c>
      <c r="H40" s="432">
        <f t="shared" si="2"/>
        <v>9</v>
      </c>
      <c r="I40" s="433">
        <v>1</v>
      </c>
      <c r="J40" s="431">
        <v>1</v>
      </c>
      <c r="K40" s="431">
        <v>3</v>
      </c>
      <c r="L40" s="434">
        <f t="shared" si="8"/>
        <v>5</v>
      </c>
      <c r="M40" s="435">
        <v>1</v>
      </c>
      <c r="N40" s="431">
        <v>0</v>
      </c>
      <c r="O40" s="431">
        <v>2</v>
      </c>
      <c r="P40" s="432">
        <f t="shared" si="3"/>
        <v>3</v>
      </c>
      <c r="Q40" s="436">
        <v>5</v>
      </c>
      <c r="R40" s="435">
        <v>0</v>
      </c>
      <c r="S40" s="431">
        <v>0</v>
      </c>
      <c r="T40" s="431">
        <v>0</v>
      </c>
      <c r="U40" s="432">
        <f t="shared" si="4"/>
        <v>0</v>
      </c>
      <c r="V40" s="435">
        <v>0</v>
      </c>
      <c r="W40" s="431">
        <v>0</v>
      </c>
      <c r="X40" s="431">
        <v>0</v>
      </c>
      <c r="Y40" s="432">
        <f t="shared" si="5"/>
        <v>0</v>
      </c>
      <c r="Z40" s="433">
        <v>160</v>
      </c>
      <c r="AA40" s="437">
        <v>2</v>
      </c>
      <c r="AB40" s="435">
        <v>13747</v>
      </c>
      <c r="AC40" s="431">
        <v>13345</v>
      </c>
      <c r="AD40" s="438">
        <f t="shared" si="6"/>
        <v>27092</v>
      </c>
      <c r="AE40" s="431">
        <v>0</v>
      </c>
      <c r="AF40" s="431">
        <v>0</v>
      </c>
      <c r="AG40" s="431">
        <v>0</v>
      </c>
      <c r="AH40" s="431">
        <v>0</v>
      </c>
      <c r="AI40" s="431">
        <v>0</v>
      </c>
      <c r="AJ40" s="437">
        <v>0</v>
      </c>
      <c r="AK40" s="432">
        <f t="shared" si="7"/>
        <v>27092</v>
      </c>
      <c r="AL40" s="177" t="s">
        <v>118</v>
      </c>
    </row>
    <row r="41" spans="1:38" ht="15.75" customHeight="1">
      <c r="A41" s="178" t="s">
        <v>119</v>
      </c>
      <c r="B41" s="469">
        <v>1</v>
      </c>
      <c r="C41" s="470">
        <v>1</v>
      </c>
      <c r="D41" s="470">
        <v>1</v>
      </c>
      <c r="E41" s="470">
        <v>2</v>
      </c>
      <c r="F41" s="470">
        <v>0</v>
      </c>
      <c r="G41" s="439">
        <v>2</v>
      </c>
      <c r="H41" s="440">
        <f t="shared" si="2"/>
        <v>7</v>
      </c>
      <c r="I41" s="441">
        <v>0</v>
      </c>
      <c r="J41" s="439">
        <v>0</v>
      </c>
      <c r="K41" s="439">
        <v>1</v>
      </c>
      <c r="L41" s="442">
        <f t="shared" si="8"/>
        <v>1</v>
      </c>
      <c r="M41" s="443">
        <v>0</v>
      </c>
      <c r="N41" s="439">
        <v>0</v>
      </c>
      <c r="O41" s="439">
        <v>0</v>
      </c>
      <c r="P41" s="432">
        <f t="shared" si="3"/>
        <v>0</v>
      </c>
      <c r="Q41" s="444">
        <v>0</v>
      </c>
      <c r="R41" s="443">
        <v>0</v>
      </c>
      <c r="S41" s="439">
        <v>0</v>
      </c>
      <c r="T41" s="439">
        <v>0</v>
      </c>
      <c r="U41" s="440">
        <f t="shared" si="4"/>
        <v>0</v>
      </c>
      <c r="V41" s="443">
        <v>0</v>
      </c>
      <c r="W41" s="439">
        <v>0</v>
      </c>
      <c r="X41" s="439">
        <v>1</v>
      </c>
      <c r="Y41" s="440">
        <f t="shared" si="5"/>
        <v>1</v>
      </c>
      <c r="Z41" s="441">
        <v>0</v>
      </c>
      <c r="AA41" s="445">
        <v>5</v>
      </c>
      <c r="AB41" s="443">
        <v>1</v>
      </c>
      <c r="AC41" s="439">
        <v>0</v>
      </c>
      <c r="AD41" s="446">
        <f t="shared" si="6"/>
        <v>1</v>
      </c>
      <c r="AE41" s="439">
        <v>0</v>
      </c>
      <c r="AF41" s="439">
        <v>2</v>
      </c>
      <c r="AG41" s="439">
        <v>1989</v>
      </c>
      <c r="AH41" s="439">
        <v>0</v>
      </c>
      <c r="AI41" s="439">
        <v>6</v>
      </c>
      <c r="AJ41" s="445">
        <v>0</v>
      </c>
      <c r="AK41" s="440">
        <f t="shared" si="7"/>
        <v>1998</v>
      </c>
      <c r="AL41" s="178" t="s">
        <v>119</v>
      </c>
    </row>
    <row r="42" spans="1:38" ht="15.75" customHeight="1">
      <c r="A42" s="179" t="s">
        <v>120</v>
      </c>
      <c r="B42" s="465">
        <v>2</v>
      </c>
      <c r="C42" s="466">
        <v>1</v>
      </c>
      <c r="D42" s="466">
        <v>0</v>
      </c>
      <c r="E42" s="466">
        <v>0</v>
      </c>
      <c r="F42" s="466">
        <v>0</v>
      </c>
      <c r="G42" s="423">
        <v>0</v>
      </c>
      <c r="H42" s="424">
        <f t="shared" si="2"/>
        <v>3</v>
      </c>
      <c r="I42" s="425">
        <v>0</v>
      </c>
      <c r="J42" s="423">
        <v>1</v>
      </c>
      <c r="K42" s="423">
        <v>1</v>
      </c>
      <c r="L42" s="426">
        <f t="shared" si="8"/>
        <v>2</v>
      </c>
      <c r="M42" s="427">
        <v>0</v>
      </c>
      <c r="N42" s="423">
        <v>0</v>
      </c>
      <c r="O42" s="423">
        <v>0</v>
      </c>
      <c r="P42" s="424">
        <f t="shared" si="3"/>
        <v>0</v>
      </c>
      <c r="Q42" s="428">
        <v>0</v>
      </c>
      <c r="R42" s="427">
        <v>0</v>
      </c>
      <c r="S42" s="423">
        <v>0</v>
      </c>
      <c r="T42" s="423">
        <v>0</v>
      </c>
      <c r="U42" s="424">
        <f t="shared" si="4"/>
        <v>0</v>
      </c>
      <c r="V42" s="427">
        <v>0</v>
      </c>
      <c r="W42" s="423">
        <v>0</v>
      </c>
      <c r="X42" s="423">
        <v>1</v>
      </c>
      <c r="Y42" s="424">
        <f t="shared" si="5"/>
        <v>1</v>
      </c>
      <c r="Z42" s="425">
        <v>66</v>
      </c>
      <c r="AA42" s="429">
        <v>2</v>
      </c>
      <c r="AB42" s="427">
        <v>3067</v>
      </c>
      <c r="AC42" s="423">
        <v>2480</v>
      </c>
      <c r="AD42" s="430">
        <f t="shared" si="6"/>
        <v>5547</v>
      </c>
      <c r="AE42" s="423">
        <v>0</v>
      </c>
      <c r="AF42" s="423">
        <v>0</v>
      </c>
      <c r="AG42" s="423">
        <v>0</v>
      </c>
      <c r="AH42" s="423">
        <v>0</v>
      </c>
      <c r="AI42" s="423">
        <v>0</v>
      </c>
      <c r="AJ42" s="429">
        <v>0</v>
      </c>
      <c r="AK42" s="424">
        <f t="shared" si="7"/>
        <v>5547</v>
      </c>
      <c r="AL42" s="179" t="s">
        <v>120</v>
      </c>
    </row>
    <row r="43" spans="1:38" ht="15.75" customHeight="1">
      <c r="A43" s="178" t="s">
        <v>121</v>
      </c>
      <c r="B43" s="469">
        <v>1</v>
      </c>
      <c r="C43" s="470">
        <v>0</v>
      </c>
      <c r="D43" s="470">
        <v>0</v>
      </c>
      <c r="E43" s="470">
        <v>0</v>
      </c>
      <c r="F43" s="470">
        <v>0</v>
      </c>
      <c r="G43" s="439">
        <v>1</v>
      </c>
      <c r="H43" s="440">
        <f t="shared" si="2"/>
        <v>2</v>
      </c>
      <c r="I43" s="441">
        <v>2</v>
      </c>
      <c r="J43" s="439">
        <v>0</v>
      </c>
      <c r="K43" s="439">
        <v>3</v>
      </c>
      <c r="L43" s="442">
        <f t="shared" si="8"/>
        <v>5</v>
      </c>
      <c r="M43" s="443">
        <v>1</v>
      </c>
      <c r="N43" s="439">
        <v>0</v>
      </c>
      <c r="O43" s="439">
        <v>1</v>
      </c>
      <c r="P43" s="440">
        <f t="shared" si="3"/>
        <v>2</v>
      </c>
      <c r="Q43" s="444">
        <v>2</v>
      </c>
      <c r="R43" s="443">
        <v>0</v>
      </c>
      <c r="S43" s="439">
        <v>0</v>
      </c>
      <c r="T43" s="439">
        <v>0</v>
      </c>
      <c r="U43" s="440">
        <f t="shared" si="4"/>
        <v>0</v>
      </c>
      <c r="V43" s="443">
        <v>0</v>
      </c>
      <c r="W43" s="439">
        <v>0</v>
      </c>
      <c r="X43" s="439">
        <v>0</v>
      </c>
      <c r="Y43" s="440">
        <f t="shared" si="5"/>
        <v>0</v>
      </c>
      <c r="Z43" s="441">
        <v>225</v>
      </c>
      <c r="AA43" s="445">
        <v>0</v>
      </c>
      <c r="AB43" s="443">
        <v>2375</v>
      </c>
      <c r="AC43" s="439">
        <v>113</v>
      </c>
      <c r="AD43" s="446">
        <f t="shared" si="6"/>
        <v>2488</v>
      </c>
      <c r="AE43" s="439">
        <v>0</v>
      </c>
      <c r="AF43" s="439">
        <v>0</v>
      </c>
      <c r="AG43" s="439">
        <v>0</v>
      </c>
      <c r="AH43" s="439">
        <v>0</v>
      </c>
      <c r="AI43" s="439">
        <v>0</v>
      </c>
      <c r="AJ43" s="445">
        <v>0</v>
      </c>
      <c r="AK43" s="440">
        <f t="shared" si="7"/>
        <v>2488</v>
      </c>
      <c r="AL43" s="178" t="s">
        <v>121</v>
      </c>
    </row>
    <row r="44" spans="1:38" ht="15.75" customHeight="1">
      <c r="A44" s="179" t="s">
        <v>122</v>
      </c>
      <c r="B44" s="465">
        <v>4</v>
      </c>
      <c r="C44" s="466">
        <v>1</v>
      </c>
      <c r="D44" s="466">
        <v>0</v>
      </c>
      <c r="E44" s="466">
        <v>0</v>
      </c>
      <c r="F44" s="466">
        <v>0</v>
      </c>
      <c r="G44" s="423">
        <v>0</v>
      </c>
      <c r="H44" s="424">
        <f t="shared" si="2"/>
        <v>5</v>
      </c>
      <c r="I44" s="425">
        <v>1</v>
      </c>
      <c r="J44" s="423">
        <v>1</v>
      </c>
      <c r="K44" s="423">
        <v>2</v>
      </c>
      <c r="L44" s="426">
        <f t="shared" si="8"/>
        <v>4</v>
      </c>
      <c r="M44" s="427">
        <v>1</v>
      </c>
      <c r="N44" s="423">
        <v>1</v>
      </c>
      <c r="O44" s="423">
        <v>1</v>
      </c>
      <c r="P44" s="424">
        <f t="shared" si="3"/>
        <v>3</v>
      </c>
      <c r="Q44" s="428">
        <v>9</v>
      </c>
      <c r="R44" s="427">
        <v>0</v>
      </c>
      <c r="S44" s="423">
        <v>0</v>
      </c>
      <c r="T44" s="423">
        <v>0</v>
      </c>
      <c r="U44" s="424">
        <f t="shared" si="4"/>
        <v>0</v>
      </c>
      <c r="V44" s="427">
        <v>0</v>
      </c>
      <c r="W44" s="423">
        <v>0</v>
      </c>
      <c r="X44" s="423">
        <v>0</v>
      </c>
      <c r="Y44" s="424">
        <f t="shared" si="5"/>
        <v>0</v>
      </c>
      <c r="Z44" s="425">
        <v>268</v>
      </c>
      <c r="AA44" s="429">
        <v>1</v>
      </c>
      <c r="AB44" s="427">
        <v>8358</v>
      </c>
      <c r="AC44" s="423">
        <v>11817</v>
      </c>
      <c r="AD44" s="430">
        <f t="shared" si="6"/>
        <v>20175</v>
      </c>
      <c r="AE44" s="423">
        <v>0</v>
      </c>
      <c r="AF44" s="423">
        <v>0</v>
      </c>
      <c r="AG44" s="423">
        <v>0</v>
      </c>
      <c r="AH44" s="423">
        <v>0</v>
      </c>
      <c r="AI44" s="423">
        <v>0</v>
      </c>
      <c r="AJ44" s="429">
        <v>0</v>
      </c>
      <c r="AK44" s="424">
        <f t="shared" si="7"/>
        <v>20175</v>
      </c>
      <c r="AL44" s="179" t="s">
        <v>122</v>
      </c>
    </row>
    <row r="45" spans="1:38" ht="15.75" customHeight="1">
      <c r="A45" s="177" t="s">
        <v>123</v>
      </c>
      <c r="B45" s="467">
        <v>0</v>
      </c>
      <c r="C45" s="468">
        <v>1</v>
      </c>
      <c r="D45" s="468">
        <v>0</v>
      </c>
      <c r="E45" s="468">
        <v>0</v>
      </c>
      <c r="F45" s="468">
        <v>0</v>
      </c>
      <c r="G45" s="431">
        <v>1</v>
      </c>
      <c r="H45" s="432">
        <f t="shared" si="2"/>
        <v>2</v>
      </c>
      <c r="I45" s="433">
        <v>0</v>
      </c>
      <c r="J45" s="431">
        <v>0</v>
      </c>
      <c r="K45" s="431">
        <v>0</v>
      </c>
      <c r="L45" s="434">
        <f t="shared" si="8"/>
        <v>0</v>
      </c>
      <c r="M45" s="435">
        <v>0</v>
      </c>
      <c r="N45" s="431">
        <v>0</v>
      </c>
      <c r="O45" s="431">
        <v>0</v>
      </c>
      <c r="P45" s="432">
        <f t="shared" si="3"/>
        <v>0</v>
      </c>
      <c r="Q45" s="436">
        <v>0</v>
      </c>
      <c r="R45" s="435">
        <v>0</v>
      </c>
      <c r="S45" s="431">
        <v>0</v>
      </c>
      <c r="T45" s="431">
        <v>0</v>
      </c>
      <c r="U45" s="432">
        <f t="shared" si="4"/>
        <v>0</v>
      </c>
      <c r="V45" s="435">
        <v>0</v>
      </c>
      <c r="W45" s="431">
        <v>0</v>
      </c>
      <c r="X45" s="431">
        <v>0</v>
      </c>
      <c r="Y45" s="432">
        <f t="shared" si="5"/>
        <v>0</v>
      </c>
      <c r="Z45" s="433">
        <v>0</v>
      </c>
      <c r="AA45" s="437">
        <v>1</v>
      </c>
      <c r="AB45" s="435">
        <v>0</v>
      </c>
      <c r="AC45" s="431">
        <v>0</v>
      </c>
      <c r="AD45" s="438">
        <f t="shared" si="6"/>
        <v>0</v>
      </c>
      <c r="AE45" s="431">
        <v>0</v>
      </c>
      <c r="AF45" s="431">
        <v>0</v>
      </c>
      <c r="AG45" s="431">
        <v>0</v>
      </c>
      <c r="AH45" s="431">
        <v>0</v>
      </c>
      <c r="AI45" s="431">
        <v>0</v>
      </c>
      <c r="AJ45" s="437">
        <v>0</v>
      </c>
      <c r="AK45" s="432">
        <f t="shared" si="7"/>
        <v>0</v>
      </c>
      <c r="AL45" s="177" t="s">
        <v>123</v>
      </c>
    </row>
    <row r="46" spans="1:38" ht="15.75" customHeight="1">
      <c r="A46" s="178" t="s">
        <v>124</v>
      </c>
      <c r="B46" s="469">
        <v>8</v>
      </c>
      <c r="C46" s="470">
        <v>4</v>
      </c>
      <c r="D46" s="470">
        <v>0</v>
      </c>
      <c r="E46" s="470">
        <v>0</v>
      </c>
      <c r="F46" s="470">
        <v>0</v>
      </c>
      <c r="G46" s="439">
        <v>1</v>
      </c>
      <c r="H46" s="440">
        <f t="shared" si="2"/>
        <v>13</v>
      </c>
      <c r="I46" s="441">
        <v>4</v>
      </c>
      <c r="J46" s="439">
        <v>1</v>
      </c>
      <c r="K46" s="439">
        <v>3</v>
      </c>
      <c r="L46" s="442">
        <f t="shared" si="8"/>
        <v>8</v>
      </c>
      <c r="M46" s="443">
        <v>6</v>
      </c>
      <c r="N46" s="439">
        <v>0</v>
      </c>
      <c r="O46" s="439">
        <v>0</v>
      </c>
      <c r="P46" s="440">
        <f t="shared" si="3"/>
        <v>6</v>
      </c>
      <c r="Q46" s="444">
        <v>12</v>
      </c>
      <c r="R46" s="443">
        <v>0</v>
      </c>
      <c r="S46" s="439">
        <v>0</v>
      </c>
      <c r="T46" s="439">
        <v>0</v>
      </c>
      <c r="U46" s="440">
        <f t="shared" si="4"/>
        <v>0</v>
      </c>
      <c r="V46" s="443">
        <v>0</v>
      </c>
      <c r="W46" s="439">
        <v>0</v>
      </c>
      <c r="X46" s="439">
        <v>1</v>
      </c>
      <c r="Y46" s="440">
        <f t="shared" si="5"/>
        <v>1</v>
      </c>
      <c r="Z46" s="441">
        <v>1071</v>
      </c>
      <c r="AA46" s="445">
        <v>6</v>
      </c>
      <c r="AB46" s="443">
        <v>29798</v>
      </c>
      <c r="AC46" s="439">
        <v>6411</v>
      </c>
      <c r="AD46" s="446">
        <f t="shared" si="6"/>
        <v>36209</v>
      </c>
      <c r="AE46" s="439">
        <v>0</v>
      </c>
      <c r="AF46" s="439">
        <v>0</v>
      </c>
      <c r="AG46" s="439">
        <v>0</v>
      </c>
      <c r="AH46" s="439">
        <v>0</v>
      </c>
      <c r="AI46" s="439">
        <v>0</v>
      </c>
      <c r="AJ46" s="445">
        <v>41</v>
      </c>
      <c r="AK46" s="440">
        <f t="shared" si="7"/>
        <v>36250</v>
      </c>
      <c r="AL46" s="178" t="s">
        <v>124</v>
      </c>
    </row>
    <row r="47" spans="1:38" ht="15.75" customHeight="1">
      <c r="A47" s="179" t="s">
        <v>125</v>
      </c>
      <c r="B47" s="465">
        <v>1</v>
      </c>
      <c r="C47" s="466">
        <v>0</v>
      </c>
      <c r="D47" s="466">
        <v>0</v>
      </c>
      <c r="E47" s="466">
        <v>0</v>
      </c>
      <c r="F47" s="466">
        <v>0</v>
      </c>
      <c r="G47" s="423">
        <v>0</v>
      </c>
      <c r="H47" s="424">
        <f t="shared" si="2"/>
        <v>1</v>
      </c>
      <c r="I47" s="425">
        <v>2</v>
      </c>
      <c r="J47" s="423">
        <v>0</v>
      </c>
      <c r="K47" s="423">
        <v>0</v>
      </c>
      <c r="L47" s="426">
        <f t="shared" si="8"/>
        <v>2</v>
      </c>
      <c r="M47" s="427">
        <v>1</v>
      </c>
      <c r="N47" s="423">
        <v>0</v>
      </c>
      <c r="O47" s="423">
        <v>0</v>
      </c>
      <c r="P47" s="424">
        <f t="shared" si="3"/>
        <v>1</v>
      </c>
      <c r="Q47" s="428">
        <v>2</v>
      </c>
      <c r="R47" s="427">
        <v>0</v>
      </c>
      <c r="S47" s="423">
        <v>0</v>
      </c>
      <c r="T47" s="423">
        <v>0</v>
      </c>
      <c r="U47" s="424">
        <f t="shared" si="4"/>
        <v>0</v>
      </c>
      <c r="V47" s="427">
        <v>0</v>
      </c>
      <c r="W47" s="423">
        <v>0</v>
      </c>
      <c r="X47" s="423">
        <v>0</v>
      </c>
      <c r="Y47" s="424">
        <f t="shared" si="5"/>
        <v>0</v>
      </c>
      <c r="Z47" s="425">
        <v>223</v>
      </c>
      <c r="AA47" s="429">
        <v>0</v>
      </c>
      <c r="AB47" s="427">
        <v>5310</v>
      </c>
      <c r="AC47" s="423">
        <v>2770</v>
      </c>
      <c r="AD47" s="430">
        <f t="shared" si="6"/>
        <v>8080</v>
      </c>
      <c r="AE47" s="423">
        <v>0</v>
      </c>
      <c r="AF47" s="423">
        <v>0</v>
      </c>
      <c r="AG47" s="423">
        <v>0</v>
      </c>
      <c r="AH47" s="423">
        <v>0</v>
      </c>
      <c r="AI47" s="423">
        <v>0</v>
      </c>
      <c r="AJ47" s="429">
        <v>0</v>
      </c>
      <c r="AK47" s="424">
        <f t="shared" si="7"/>
        <v>8080</v>
      </c>
      <c r="AL47" s="179" t="s">
        <v>125</v>
      </c>
    </row>
    <row r="48" spans="1:38" ht="15.75" customHeight="1">
      <c r="A48" s="177" t="s">
        <v>126</v>
      </c>
      <c r="B48" s="467">
        <v>1</v>
      </c>
      <c r="C48" s="468">
        <v>1</v>
      </c>
      <c r="D48" s="468">
        <v>0</v>
      </c>
      <c r="E48" s="468">
        <v>0</v>
      </c>
      <c r="F48" s="468">
        <v>0</v>
      </c>
      <c r="G48" s="431">
        <v>1</v>
      </c>
      <c r="H48" s="432">
        <f t="shared" si="2"/>
        <v>3</v>
      </c>
      <c r="I48" s="433">
        <v>0</v>
      </c>
      <c r="J48" s="431">
        <v>1</v>
      </c>
      <c r="K48" s="431">
        <v>1</v>
      </c>
      <c r="L48" s="434">
        <f t="shared" si="8"/>
        <v>2</v>
      </c>
      <c r="M48" s="435">
        <v>0</v>
      </c>
      <c r="N48" s="431">
        <v>0</v>
      </c>
      <c r="O48" s="431">
        <v>1</v>
      </c>
      <c r="P48" s="432">
        <f t="shared" si="3"/>
        <v>1</v>
      </c>
      <c r="Q48" s="436">
        <v>2</v>
      </c>
      <c r="R48" s="435">
        <v>0</v>
      </c>
      <c r="S48" s="431">
        <v>0</v>
      </c>
      <c r="T48" s="431">
        <v>0</v>
      </c>
      <c r="U48" s="432">
        <f t="shared" si="4"/>
        <v>0</v>
      </c>
      <c r="V48" s="435">
        <v>0</v>
      </c>
      <c r="W48" s="431">
        <v>0</v>
      </c>
      <c r="X48" s="431">
        <v>0</v>
      </c>
      <c r="Y48" s="432">
        <f t="shared" si="5"/>
        <v>0</v>
      </c>
      <c r="Z48" s="433">
        <v>4</v>
      </c>
      <c r="AA48" s="437">
        <v>3</v>
      </c>
      <c r="AB48" s="435">
        <v>116</v>
      </c>
      <c r="AC48" s="431">
        <v>114</v>
      </c>
      <c r="AD48" s="438">
        <f t="shared" si="6"/>
        <v>230</v>
      </c>
      <c r="AE48" s="431">
        <v>0</v>
      </c>
      <c r="AF48" s="431">
        <v>0</v>
      </c>
      <c r="AG48" s="431">
        <v>0</v>
      </c>
      <c r="AH48" s="431">
        <v>0</v>
      </c>
      <c r="AI48" s="431">
        <v>299</v>
      </c>
      <c r="AJ48" s="437">
        <v>0</v>
      </c>
      <c r="AK48" s="432">
        <f t="shared" si="7"/>
        <v>529</v>
      </c>
      <c r="AL48" s="177" t="s">
        <v>126</v>
      </c>
    </row>
    <row r="49" spans="1:38" ht="15.75" customHeight="1">
      <c r="A49" s="177" t="s">
        <v>127</v>
      </c>
      <c r="B49" s="467">
        <v>1</v>
      </c>
      <c r="C49" s="468">
        <v>1</v>
      </c>
      <c r="D49" s="468">
        <v>0</v>
      </c>
      <c r="E49" s="468">
        <v>0</v>
      </c>
      <c r="F49" s="468">
        <v>0</v>
      </c>
      <c r="G49" s="431">
        <v>0</v>
      </c>
      <c r="H49" s="432">
        <f t="shared" si="2"/>
        <v>2</v>
      </c>
      <c r="I49" s="433">
        <v>3</v>
      </c>
      <c r="J49" s="431">
        <v>0</v>
      </c>
      <c r="K49" s="431">
        <v>2</v>
      </c>
      <c r="L49" s="434">
        <f t="shared" si="8"/>
        <v>5</v>
      </c>
      <c r="M49" s="435">
        <v>1</v>
      </c>
      <c r="N49" s="431">
        <v>0</v>
      </c>
      <c r="O49" s="431">
        <v>1</v>
      </c>
      <c r="P49" s="432">
        <f t="shared" si="3"/>
        <v>2</v>
      </c>
      <c r="Q49" s="436">
        <v>4</v>
      </c>
      <c r="R49" s="435">
        <v>0</v>
      </c>
      <c r="S49" s="431">
        <v>0</v>
      </c>
      <c r="T49" s="431">
        <v>0</v>
      </c>
      <c r="U49" s="432">
        <f t="shared" si="4"/>
        <v>0</v>
      </c>
      <c r="V49" s="435">
        <v>0</v>
      </c>
      <c r="W49" s="431">
        <v>0</v>
      </c>
      <c r="X49" s="431">
        <v>0</v>
      </c>
      <c r="Y49" s="432">
        <f t="shared" si="5"/>
        <v>0</v>
      </c>
      <c r="Z49" s="433">
        <v>328</v>
      </c>
      <c r="AA49" s="437">
        <v>2</v>
      </c>
      <c r="AB49" s="435">
        <v>10710</v>
      </c>
      <c r="AC49" s="431">
        <v>998</v>
      </c>
      <c r="AD49" s="438">
        <f t="shared" si="6"/>
        <v>11708</v>
      </c>
      <c r="AE49" s="431">
        <v>0</v>
      </c>
      <c r="AF49" s="431">
        <v>0</v>
      </c>
      <c r="AG49" s="431">
        <v>0</v>
      </c>
      <c r="AH49" s="431">
        <v>0</v>
      </c>
      <c r="AI49" s="431">
        <v>0</v>
      </c>
      <c r="AJ49" s="437">
        <v>0</v>
      </c>
      <c r="AK49" s="432">
        <f t="shared" si="7"/>
        <v>11708</v>
      </c>
      <c r="AL49" s="177" t="s">
        <v>127</v>
      </c>
    </row>
    <row r="50" spans="1:38" ht="15.75" customHeight="1">
      <c r="A50" s="177" t="s">
        <v>128</v>
      </c>
      <c r="B50" s="467">
        <v>2</v>
      </c>
      <c r="C50" s="468">
        <v>0</v>
      </c>
      <c r="D50" s="468">
        <v>1</v>
      </c>
      <c r="E50" s="468">
        <v>0</v>
      </c>
      <c r="F50" s="468">
        <v>0</v>
      </c>
      <c r="G50" s="431">
        <v>1</v>
      </c>
      <c r="H50" s="432">
        <f t="shared" si="2"/>
        <v>4</v>
      </c>
      <c r="I50" s="433">
        <v>1</v>
      </c>
      <c r="J50" s="431">
        <v>0</v>
      </c>
      <c r="K50" s="431">
        <v>1</v>
      </c>
      <c r="L50" s="434">
        <f t="shared" si="8"/>
        <v>2</v>
      </c>
      <c r="M50" s="435">
        <v>1</v>
      </c>
      <c r="N50" s="431">
        <v>0</v>
      </c>
      <c r="O50" s="431">
        <v>0</v>
      </c>
      <c r="P50" s="432">
        <f t="shared" si="3"/>
        <v>1</v>
      </c>
      <c r="Q50" s="436">
        <v>1</v>
      </c>
      <c r="R50" s="435">
        <v>0</v>
      </c>
      <c r="S50" s="431">
        <v>0</v>
      </c>
      <c r="T50" s="431">
        <v>0</v>
      </c>
      <c r="U50" s="432">
        <f t="shared" si="4"/>
        <v>0</v>
      </c>
      <c r="V50" s="435">
        <v>0</v>
      </c>
      <c r="W50" s="431">
        <v>0</v>
      </c>
      <c r="X50" s="431">
        <v>0</v>
      </c>
      <c r="Y50" s="432">
        <f t="shared" si="5"/>
        <v>0</v>
      </c>
      <c r="Z50" s="433">
        <v>270</v>
      </c>
      <c r="AA50" s="437">
        <v>0</v>
      </c>
      <c r="AB50" s="435">
        <v>4852</v>
      </c>
      <c r="AC50" s="431">
        <v>1069</v>
      </c>
      <c r="AD50" s="438">
        <f t="shared" si="6"/>
        <v>5921</v>
      </c>
      <c r="AE50" s="431">
        <v>0</v>
      </c>
      <c r="AF50" s="431">
        <v>116</v>
      </c>
      <c r="AG50" s="431">
        <v>0</v>
      </c>
      <c r="AH50" s="431">
        <v>0</v>
      </c>
      <c r="AI50" s="431">
        <v>300</v>
      </c>
      <c r="AJ50" s="437">
        <v>0</v>
      </c>
      <c r="AK50" s="432">
        <f t="shared" si="7"/>
        <v>6337</v>
      </c>
      <c r="AL50" s="177" t="s">
        <v>128</v>
      </c>
    </row>
    <row r="51" spans="1:38" ht="15.75" customHeight="1">
      <c r="A51" s="177" t="s">
        <v>129</v>
      </c>
      <c r="B51" s="467">
        <v>2</v>
      </c>
      <c r="C51" s="468">
        <v>0</v>
      </c>
      <c r="D51" s="468">
        <v>0</v>
      </c>
      <c r="E51" s="468">
        <v>0</v>
      </c>
      <c r="F51" s="468">
        <v>0</v>
      </c>
      <c r="G51" s="431">
        <v>0</v>
      </c>
      <c r="H51" s="432">
        <f t="shared" si="2"/>
        <v>2</v>
      </c>
      <c r="I51" s="433">
        <v>2</v>
      </c>
      <c r="J51" s="431">
        <v>0</v>
      </c>
      <c r="K51" s="431">
        <v>0</v>
      </c>
      <c r="L51" s="434">
        <f t="shared" si="8"/>
        <v>2</v>
      </c>
      <c r="M51" s="435">
        <v>0</v>
      </c>
      <c r="N51" s="431">
        <v>0</v>
      </c>
      <c r="O51" s="431">
        <v>0</v>
      </c>
      <c r="P51" s="432">
        <f t="shared" si="3"/>
        <v>0</v>
      </c>
      <c r="Q51" s="436">
        <v>0</v>
      </c>
      <c r="R51" s="435">
        <v>0</v>
      </c>
      <c r="S51" s="431">
        <v>0</v>
      </c>
      <c r="T51" s="431">
        <v>0</v>
      </c>
      <c r="U51" s="432">
        <f t="shared" si="4"/>
        <v>0</v>
      </c>
      <c r="V51" s="435">
        <v>0</v>
      </c>
      <c r="W51" s="431">
        <v>0</v>
      </c>
      <c r="X51" s="431">
        <v>0</v>
      </c>
      <c r="Y51" s="432">
        <f t="shared" si="5"/>
        <v>0</v>
      </c>
      <c r="Z51" s="433">
        <v>69</v>
      </c>
      <c r="AA51" s="437">
        <v>0</v>
      </c>
      <c r="AB51" s="435">
        <v>670</v>
      </c>
      <c r="AC51" s="431">
        <v>62</v>
      </c>
      <c r="AD51" s="438">
        <f t="shared" si="6"/>
        <v>732</v>
      </c>
      <c r="AE51" s="431">
        <v>0</v>
      </c>
      <c r="AF51" s="431">
        <v>0</v>
      </c>
      <c r="AG51" s="431">
        <v>0</v>
      </c>
      <c r="AH51" s="431">
        <v>0</v>
      </c>
      <c r="AI51" s="431">
        <v>0</v>
      </c>
      <c r="AJ51" s="437">
        <v>0</v>
      </c>
      <c r="AK51" s="432">
        <f t="shared" si="7"/>
        <v>732</v>
      </c>
      <c r="AL51" s="177" t="s">
        <v>129</v>
      </c>
    </row>
    <row r="52" spans="1:38" ht="15.75" customHeight="1">
      <c r="A52" s="177" t="s">
        <v>130</v>
      </c>
      <c r="B52" s="467">
        <v>1</v>
      </c>
      <c r="C52" s="468">
        <v>1</v>
      </c>
      <c r="D52" s="468">
        <v>0</v>
      </c>
      <c r="E52" s="468">
        <v>1</v>
      </c>
      <c r="F52" s="468">
        <v>0</v>
      </c>
      <c r="G52" s="431">
        <v>1</v>
      </c>
      <c r="H52" s="432">
        <f t="shared" si="2"/>
        <v>4</v>
      </c>
      <c r="I52" s="433">
        <v>0</v>
      </c>
      <c r="J52" s="431">
        <v>1</v>
      </c>
      <c r="K52" s="431">
        <v>0</v>
      </c>
      <c r="L52" s="434">
        <f t="shared" si="8"/>
        <v>1</v>
      </c>
      <c r="M52" s="435">
        <v>0</v>
      </c>
      <c r="N52" s="431">
        <v>0</v>
      </c>
      <c r="O52" s="431">
        <v>0</v>
      </c>
      <c r="P52" s="432">
        <f t="shared" si="3"/>
        <v>0</v>
      </c>
      <c r="Q52" s="436">
        <v>0</v>
      </c>
      <c r="R52" s="435">
        <v>0</v>
      </c>
      <c r="S52" s="431">
        <v>0</v>
      </c>
      <c r="T52" s="431">
        <v>0</v>
      </c>
      <c r="U52" s="432">
        <f t="shared" si="4"/>
        <v>0</v>
      </c>
      <c r="V52" s="435">
        <v>0</v>
      </c>
      <c r="W52" s="431">
        <v>0</v>
      </c>
      <c r="X52" s="431">
        <v>0</v>
      </c>
      <c r="Y52" s="432">
        <f t="shared" si="5"/>
        <v>0</v>
      </c>
      <c r="Z52" s="433">
        <v>102</v>
      </c>
      <c r="AA52" s="437">
        <v>7</v>
      </c>
      <c r="AB52" s="435">
        <v>8036</v>
      </c>
      <c r="AC52" s="431">
        <v>237</v>
      </c>
      <c r="AD52" s="438">
        <f t="shared" si="6"/>
        <v>8273</v>
      </c>
      <c r="AE52" s="431">
        <v>0</v>
      </c>
      <c r="AF52" s="431">
        <v>0</v>
      </c>
      <c r="AG52" s="431">
        <v>2238</v>
      </c>
      <c r="AH52" s="431">
        <v>0</v>
      </c>
      <c r="AI52" s="431">
        <v>0</v>
      </c>
      <c r="AJ52" s="437">
        <v>0</v>
      </c>
      <c r="AK52" s="432">
        <f t="shared" si="7"/>
        <v>10511</v>
      </c>
      <c r="AL52" s="177" t="s">
        <v>130</v>
      </c>
    </row>
    <row r="53" spans="1:38" ht="15.75" customHeight="1">
      <c r="A53" s="177" t="s">
        <v>131</v>
      </c>
      <c r="B53" s="467">
        <v>0</v>
      </c>
      <c r="C53" s="468">
        <v>1</v>
      </c>
      <c r="D53" s="468">
        <v>0</v>
      </c>
      <c r="E53" s="468">
        <v>0</v>
      </c>
      <c r="F53" s="468">
        <v>0</v>
      </c>
      <c r="G53" s="431">
        <v>0</v>
      </c>
      <c r="H53" s="432">
        <f t="shared" si="2"/>
        <v>1</v>
      </c>
      <c r="I53" s="433">
        <v>0</v>
      </c>
      <c r="J53" s="431">
        <v>0</v>
      </c>
      <c r="K53" s="431">
        <v>0</v>
      </c>
      <c r="L53" s="434">
        <f t="shared" si="8"/>
        <v>0</v>
      </c>
      <c r="M53" s="435">
        <v>0</v>
      </c>
      <c r="N53" s="431">
        <v>0</v>
      </c>
      <c r="O53" s="431">
        <v>0</v>
      </c>
      <c r="P53" s="432">
        <f t="shared" si="3"/>
        <v>0</v>
      </c>
      <c r="Q53" s="436">
        <v>0</v>
      </c>
      <c r="R53" s="435">
        <v>0</v>
      </c>
      <c r="S53" s="431">
        <v>0</v>
      </c>
      <c r="T53" s="431">
        <v>0</v>
      </c>
      <c r="U53" s="432">
        <f t="shared" si="4"/>
        <v>0</v>
      </c>
      <c r="V53" s="435">
        <v>0</v>
      </c>
      <c r="W53" s="431">
        <v>0</v>
      </c>
      <c r="X53" s="431">
        <v>0</v>
      </c>
      <c r="Y53" s="432">
        <f t="shared" si="5"/>
        <v>0</v>
      </c>
      <c r="Z53" s="433">
        <v>0</v>
      </c>
      <c r="AA53" s="437">
        <v>50</v>
      </c>
      <c r="AB53" s="435">
        <v>0</v>
      </c>
      <c r="AC53" s="431">
        <v>0</v>
      </c>
      <c r="AD53" s="438">
        <f t="shared" si="6"/>
        <v>0</v>
      </c>
      <c r="AE53" s="431">
        <v>2096</v>
      </c>
      <c r="AF53" s="431">
        <v>0</v>
      </c>
      <c r="AG53" s="431">
        <v>0</v>
      </c>
      <c r="AH53" s="431">
        <v>0</v>
      </c>
      <c r="AI53" s="431">
        <v>0</v>
      </c>
      <c r="AJ53" s="437">
        <v>0</v>
      </c>
      <c r="AK53" s="432">
        <f t="shared" si="7"/>
        <v>2096</v>
      </c>
      <c r="AL53" s="177" t="s">
        <v>131</v>
      </c>
    </row>
    <row r="54" spans="1:38" ht="15.75" customHeight="1" thickBot="1">
      <c r="A54" s="180" t="s">
        <v>132</v>
      </c>
      <c r="B54" s="471">
        <v>0</v>
      </c>
      <c r="C54" s="472">
        <v>1</v>
      </c>
      <c r="D54" s="472">
        <v>0</v>
      </c>
      <c r="E54" s="472">
        <v>0</v>
      </c>
      <c r="F54" s="472">
        <v>0</v>
      </c>
      <c r="G54" s="447">
        <v>0</v>
      </c>
      <c r="H54" s="448">
        <f t="shared" si="2"/>
        <v>1</v>
      </c>
      <c r="I54" s="449">
        <v>0</v>
      </c>
      <c r="J54" s="447">
        <v>0</v>
      </c>
      <c r="K54" s="447">
        <v>0</v>
      </c>
      <c r="L54" s="450">
        <f t="shared" si="8"/>
        <v>0</v>
      </c>
      <c r="M54" s="451">
        <v>0</v>
      </c>
      <c r="N54" s="447">
        <v>0</v>
      </c>
      <c r="O54" s="447">
        <v>0</v>
      </c>
      <c r="P54" s="448">
        <f t="shared" si="3"/>
        <v>0</v>
      </c>
      <c r="Q54" s="452">
        <v>0</v>
      </c>
      <c r="R54" s="451">
        <v>0</v>
      </c>
      <c r="S54" s="447">
        <v>0</v>
      </c>
      <c r="T54" s="447">
        <v>0</v>
      </c>
      <c r="U54" s="448">
        <f t="shared" si="4"/>
        <v>0</v>
      </c>
      <c r="V54" s="451">
        <v>0</v>
      </c>
      <c r="W54" s="447">
        <v>0</v>
      </c>
      <c r="X54" s="447">
        <v>0</v>
      </c>
      <c r="Y54" s="448">
        <f t="shared" si="5"/>
        <v>0</v>
      </c>
      <c r="Z54" s="449">
        <v>0</v>
      </c>
      <c r="AA54" s="453">
        <v>2</v>
      </c>
      <c r="AB54" s="451">
        <v>0</v>
      </c>
      <c r="AC54" s="447">
        <v>0</v>
      </c>
      <c r="AD54" s="454">
        <f t="shared" si="6"/>
        <v>0</v>
      </c>
      <c r="AE54" s="447">
        <v>0</v>
      </c>
      <c r="AF54" s="447">
        <v>0</v>
      </c>
      <c r="AG54" s="447">
        <v>0</v>
      </c>
      <c r="AH54" s="447">
        <v>0</v>
      </c>
      <c r="AI54" s="447">
        <v>0</v>
      </c>
      <c r="AJ54" s="453">
        <v>0</v>
      </c>
      <c r="AK54" s="448">
        <f t="shared" si="7"/>
        <v>0</v>
      </c>
      <c r="AL54" s="180" t="s">
        <v>132</v>
      </c>
    </row>
    <row r="55" spans="22:38" ht="15.75" customHeight="1">
      <c r="V55" s="869"/>
      <c r="W55" s="870"/>
      <c r="X55" s="870"/>
      <c r="Y55" s="870"/>
      <c r="Z55" s="870"/>
      <c r="AA55" s="870"/>
      <c r="AB55" s="870"/>
      <c r="AC55" s="870"/>
      <c r="AD55" s="870"/>
      <c r="AE55" s="870"/>
      <c r="AF55" s="870"/>
      <c r="AG55" s="870"/>
      <c r="AH55" s="870"/>
      <c r="AI55" s="870"/>
      <c r="AJ55" s="870"/>
      <c r="AK55" s="870"/>
      <c r="AL55" s="870"/>
    </row>
  </sheetData>
  <mergeCells count="44">
    <mergeCell ref="V55:AL55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3" max="4" width="9.625" style="0" customWidth="1"/>
    <col min="6" max="6" width="16.25390625" style="0" customWidth="1"/>
    <col min="7" max="7" width="15.625" style="0" customWidth="1"/>
  </cols>
  <sheetData>
    <row r="1" spans="1:7" ht="36" customHeight="1" thickBot="1">
      <c r="A1" s="893" t="s">
        <v>10</v>
      </c>
      <c r="B1" s="893"/>
      <c r="C1" s="893"/>
      <c r="D1" s="893"/>
      <c r="E1" s="893"/>
      <c r="F1" s="893"/>
      <c r="G1" s="893"/>
    </row>
    <row r="2" spans="1:7" ht="22.5" customHeight="1" thickBot="1">
      <c r="A2" s="894" t="s">
        <v>334</v>
      </c>
      <c r="B2" s="895"/>
      <c r="C2" s="895"/>
      <c r="D2" s="896"/>
      <c r="E2" s="246" t="s">
        <v>136</v>
      </c>
      <c r="F2" s="246" t="s">
        <v>484</v>
      </c>
      <c r="G2" s="246" t="s">
        <v>348</v>
      </c>
    </row>
    <row r="3" spans="1:7" ht="22.5" customHeight="1">
      <c r="A3" s="873" t="s">
        <v>335</v>
      </c>
      <c r="B3" s="874"/>
      <c r="C3" s="877" t="s">
        <v>25</v>
      </c>
      <c r="D3" s="878"/>
      <c r="E3" s="247" t="s">
        <v>141</v>
      </c>
      <c r="F3" s="248">
        <f>8!G4/365</f>
        <v>1.9095890410958904</v>
      </c>
      <c r="G3" s="248">
        <v>1.7917808219178082</v>
      </c>
    </row>
    <row r="4" spans="1:7" ht="22.5" customHeight="1">
      <c r="A4" s="883"/>
      <c r="B4" s="884"/>
      <c r="C4" s="887" t="s">
        <v>163</v>
      </c>
      <c r="D4" s="888"/>
      <c r="E4" s="249" t="s">
        <v>164</v>
      </c>
      <c r="F4" s="250">
        <f>8!G22/365</f>
        <v>3948.5835616438358</v>
      </c>
      <c r="G4" s="250">
        <v>6717.038356164384</v>
      </c>
    </row>
    <row r="5" spans="1:7" ht="22.5" customHeight="1">
      <c r="A5" s="883"/>
      <c r="B5" s="884"/>
      <c r="C5" s="887" t="s">
        <v>336</v>
      </c>
      <c r="D5" s="888"/>
      <c r="E5" s="249" t="s">
        <v>337</v>
      </c>
      <c r="F5" s="251">
        <f>8!G11/365</f>
        <v>1.5972602739726027</v>
      </c>
      <c r="G5" s="251">
        <v>0.4876712328767123</v>
      </c>
    </row>
    <row r="6" spans="1:7" ht="22.5" customHeight="1">
      <c r="A6" s="883"/>
      <c r="B6" s="884"/>
      <c r="C6" s="887" t="s">
        <v>338</v>
      </c>
      <c r="D6" s="888"/>
      <c r="E6" s="249" t="s">
        <v>339</v>
      </c>
      <c r="F6" s="251">
        <f>8!G20/365</f>
        <v>68.66301369863014</v>
      </c>
      <c r="G6" s="251">
        <v>61.556164383561644</v>
      </c>
    </row>
    <row r="7" spans="1:7" ht="22.5" customHeight="1">
      <c r="A7" s="883"/>
      <c r="B7" s="884"/>
      <c r="C7" s="887" t="s">
        <v>340</v>
      </c>
      <c r="D7" s="888"/>
      <c r="E7" s="249" t="s">
        <v>341</v>
      </c>
      <c r="F7" s="251">
        <f>8!G21/365</f>
        <v>1.4684931506849315</v>
      </c>
      <c r="G7" s="251">
        <v>4.8054794520547945</v>
      </c>
    </row>
    <row r="8" spans="1:7" ht="22.5" customHeight="1">
      <c r="A8" s="883"/>
      <c r="B8" s="884"/>
      <c r="C8" s="887" t="s">
        <v>342</v>
      </c>
      <c r="D8" s="888"/>
      <c r="E8" s="249" t="s">
        <v>155</v>
      </c>
      <c r="F8" s="251">
        <f>8!G15/365</f>
        <v>0.9616438356164384</v>
      </c>
      <c r="G8" s="251">
        <v>1.0383561643835617</v>
      </c>
    </row>
    <row r="9" spans="1:7" ht="22.5" customHeight="1">
      <c r="A9" s="883"/>
      <c r="B9" s="884"/>
      <c r="C9" s="887" t="s">
        <v>343</v>
      </c>
      <c r="D9" s="888"/>
      <c r="E9" s="249" t="s">
        <v>344</v>
      </c>
      <c r="F9" s="251">
        <f>8!G16/365</f>
        <v>2.350684931506849</v>
      </c>
      <c r="G9" s="251">
        <v>2.6191780821917807</v>
      </c>
    </row>
    <row r="10" spans="1:7" ht="22.5" customHeight="1">
      <c r="A10" s="883"/>
      <c r="B10" s="884"/>
      <c r="C10" s="887" t="s">
        <v>159</v>
      </c>
      <c r="D10" s="888"/>
      <c r="E10" s="249" t="s">
        <v>344</v>
      </c>
      <c r="F10" s="251">
        <f>8!G18/365</f>
        <v>0.08493150684931507</v>
      </c>
      <c r="G10" s="251">
        <v>0.08493150684931507</v>
      </c>
    </row>
    <row r="11" spans="1:7" ht="22.5" customHeight="1" thickBot="1">
      <c r="A11" s="885"/>
      <c r="B11" s="886"/>
      <c r="C11" s="879" t="s">
        <v>160</v>
      </c>
      <c r="D11" s="880"/>
      <c r="E11" s="252" t="s">
        <v>344</v>
      </c>
      <c r="F11" s="253">
        <f>8!G19/365</f>
        <v>0.24383561643835616</v>
      </c>
      <c r="G11" s="253">
        <v>0.27945205479452057</v>
      </c>
    </row>
    <row r="12" spans="1:7" ht="22.5" customHeight="1" thickBot="1">
      <c r="A12" s="889" t="s">
        <v>345</v>
      </c>
      <c r="B12" s="890"/>
      <c r="C12" s="891" t="s">
        <v>163</v>
      </c>
      <c r="D12" s="892"/>
      <c r="E12" s="246" t="s">
        <v>164</v>
      </c>
      <c r="F12" s="254">
        <f>8!G22/8!G4</f>
        <v>2067.7661406025827</v>
      </c>
      <c r="G12" s="254">
        <v>3748.8058103975536</v>
      </c>
    </row>
    <row r="13" spans="1:7" ht="22.5" customHeight="1">
      <c r="A13" s="881" t="s">
        <v>346</v>
      </c>
      <c r="B13" s="882"/>
      <c r="C13" s="877" t="s">
        <v>163</v>
      </c>
      <c r="D13" s="878"/>
      <c r="E13" s="255" t="s">
        <v>164</v>
      </c>
      <c r="F13" s="256">
        <f>8!G23/8!G5</f>
        <v>3396.589005235602</v>
      </c>
      <c r="G13" s="256">
        <v>4338.123287671233</v>
      </c>
    </row>
    <row r="14" spans="1:7" ht="22.5" customHeight="1">
      <c r="A14" s="883"/>
      <c r="B14" s="884"/>
      <c r="C14" s="887" t="s">
        <v>338</v>
      </c>
      <c r="D14" s="888"/>
      <c r="E14" s="249" t="s">
        <v>339</v>
      </c>
      <c r="F14" s="251">
        <f>8!G20/8!G5</f>
        <v>65.60732984293193</v>
      </c>
      <c r="G14" s="251">
        <v>61.556164383561644</v>
      </c>
    </row>
    <row r="15" spans="1:7" ht="22.5" customHeight="1">
      <c r="A15" s="883"/>
      <c r="B15" s="884"/>
      <c r="C15" s="887" t="s">
        <v>336</v>
      </c>
      <c r="D15" s="888"/>
      <c r="E15" s="249" t="s">
        <v>337</v>
      </c>
      <c r="F15" s="251">
        <f>8!G11/8!G5</f>
        <v>1.5261780104712042</v>
      </c>
      <c r="G15" s="251">
        <v>0.4876712328767123</v>
      </c>
    </row>
    <row r="16" spans="1:7" ht="22.5" customHeight="1">
      <c r="A16" s="883"/>
      <c r="B16" s="884"/>
      <c r="C16" s="887" t="s">
        <v>342</v>
      </c>
      <c r="D16" s="888"/>
      <c r="E16" s="249" t="s">
        <v>155</v>
      </c>
      <c r="F16" s="251">
        <f>8!G15/8!G5</f>
        <v>0.918848167539267</v>
      </c>
      <c r="G16" s="251">
        <v>1.0383561643835617</v>
      </c>
    </row>
    <row r="17" spans="1:7" ht="22.5" customHeight="1" thickBot="1">
      <c r="A17" s="885"/>
      <c r="B17" s="886"/>
      <c r="C17" s="879" t="s">
        <v>343</v>
      </c>
      <c r="D17" s="880"/>
      <c r="E17" s="257" t="s">
        <v>344</v>
      </c>
      <c r="F17" s="258">
        <f>8!G16/8!G5</f>
        <v>2.2460732984293195</v>
      </c>
      <c r="G17" s="258">
        <v>2.6191780821917807</v>
      </c>
    </row>
    <row r="18" spans="1:7" ht="22.5" customHeight="1">
      <c r="A18" s="873" t="s">
        <v>347</v>
      </c>
      <c r="B18" s="874"/>
      <c r="C18" s="877" t="s">
        <v>163</v>
      </c>
      <c r="D18" s="878"/>
      <c r="E18" s="247" t="s">
        <v>164</v>
      </c>
      <c r="F18" s="248">
        <f>8!G24/8!G6</f>
        <v>38.983870967741936</v>
      </c>
      <c r="G18" s="248">
        <v>8.794117647058824</v>
      </c>
    </row>
    <row r="19" spans="1:7" ht="22.5" customHeight="1" thickBot="1">
      <c r="A19" s="875"/>
      <c r="B19" s="876"/>
      <c r="C19" s="879" t="s">
        <v>340</v>
      </c>
      <c r="D19" s="880"/>
      <c r="E19" s="257" t="s">
        <v>341</v>
      </c>
      <c r="F19" s="258">
        <f>8!G21/8!G6</f>
        <v>8.64516129032258</v>
      </c>
      <c r="G19" s="258">
        <v>51.588235294117645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pans="2:17" ht="13.5">
      <c r="B1" s="1" t="s">
        <v>21</v>
      </c>
      <c r="E1" s="1" t="s">
        <v>22</v>
      </c>
      <c r="H1" s="1" t="s">
        <v>23</v>
      </c>
      <c r="K1" s="1" t="s">
        <v>24</v>
      </c>
      <c r="N1" s="1" t="s">
        <v>348</v>
      </c>
      <c r="Q1" s="1" t="s">
        <v>484</v>
      </c>
    </row>
    <row r="2" spans="2:17" ht="13.5">
      <c r="B2" s="1" t="s">
        <v>25</v>
      </c>
      <c r="E2" s="1" t="s">
        <v>25</v>
      </c>
      <c r="H2" s="1" t="s">
        <v>25</v>
      </c>
      <c r="K2" s="1" t="s">
        <v>25</v>
      </c>
      <c r="N2" s="1" t="s">
        <v>25</v>
      </c>
      <c r="Q2" s="1" t="s">
        <v>25</v>
      </c>
    </row>
    <row r="3" spans="1:17" ht="13.5">
      <c r="A3" s="1" t="s">
        <v>26</v>
      </c>
      <c r="B3" s="1">
        <v>6851</v>
      </c>
      <c r="D3" s="1" t="s">
        <v>26</v>
      </c>
      <c r="E3" s="1">
        <v>7013</v>
      </c>
      <c r="G3" s="1" t="s">
        <v>26</v>
      </c>
      <c r="H3" s="1">
        <v>7004</v>
      </c>
      <c r="J3" s="1" t="s">
        <v>26</v>
      </c>
      <c r="K3" s="1">
        <v>6745</v>
      </c>
      <c r="M3" s="1" t="s">
        <v>26</v>
      </c>
      <c r="N3" s="1">
        <v>6299</v>
      </c>
      <c r="P3" s="357" t="s">
        <v>485</v>
      </c>
      <c r="Q3" s="358">
        <v>6837</v>
      </c>
    </row>
    <row r="4" spans="1:17" ht="13.5">
      <c r="A4" s="1" t="s">
        <v>27</v>
      </c>
      <c r="B4" s="1">
        <v>4122</v>
      </c>
      <c r="D4" s="1" t="s">
        <v>28</v>
      </c>
      <c r="E4" s="1">
        <v>4260</v>
      </c>
      <c r="G4" s="1" t="s">
        <v>28</v>
      </c>
      <c r="H4" s="1">
        <v>4443</v>
      </c>
      <c r="J4" s="1" t="s">
        <v>28</v>
      </c>
      <c r="K4" s="1">
        <v>4257</v>
      </c>
      <c r="M4" s="1" t="s">
        <v>27</v>
      </c>
      <c r="N4" s="1">
        <v>3986</v>
      </c>
      <c r="P4" s="357" t="s">
        <v>486</v>
      </c>
      <c r="Q4" s="358">
        <v>4042</v>
      </c>
    </row>
    <row r="5" spans="1:17" ht="13.5">
      <c r="A5" s="1" t="s">
        <v>28</v>
      </c>
      <c r="B5" s="1">
        <v>3787</v>
      </c>
      <c r="D5" s="1" t="s">
        <v>27</v>
      </c>
      <c r="E5" s="1">
        <v>4212</v>
      </c>
      <c r="G5" s="1" t="s">
        <v>27</v>
      </c>
      <c r="H5" s="1">
        <v>4199</v>
      </c>
      <c r="J5" s="1" t="s">
        <v>27</v>
      </c>
      <c r="K5" s="1">
        <v>4080</v>
      </c>
      <c r="M5" s="1" t="s">
        <v>28</v>
      </c>
      <c r="N5" s="1">
        <v>3636</v>
      </c>
      <c r="P5" s="357" t="s">
        <v>487</v>
      </c>
      <c r="Q5" s="358">
        <v>3820</v>
      </c>
    </row>
    <row r="6" spans="1:17" ht="13.5">
      <c r="A6" s="1" t="s">
        <v>30</v>
      </c>
      <c r="B6" s="1">
        <v>2974</v>
      </c>
      <c r="D6" s="1" t="s">
        <v>31</v>
      </c>
      <c r="E6" s="1">
        <v>3236</v>
      </c>
      <c r="G6" s="1" t="s">
        <v>29</v>
      </c>
      <c r="H6" s="1">
        <v>3346</v>
      </c>
      <c r="J6" s="1" t="s">
        <v>29</v>
      </c>
      <c r="K6" s="1">
        <v>3214</v>
      </c>
      <c r="M6" s="1" t="s">
        <v>29</v>
      </c>
      <c r="N6" s="1">
        <v>2960</v>
      </c>
      <c r="P6" s="357" t="s">
        <v>488</v>
      </c>
      <c r="Q6" s="358">
        <v>3363</v>
      </c>
    </row>
    <row r="7" spans="1:17" ht="13.5">
      <c r="A7" s="1" t="s">
        <v>29</v>
      </c>
      <c r="B7" s="1">
        <v>2812</v>
      </c>
      <c r="D7" s="1" t="s">
        <v>30</v>
      </c>
      <c r="E7" s="1">
        <v>3214</v>
      </c>
      <c r="G7" s="1" t="s">
        <v>30</v>
      </c>
      <c r="H7" s="1">
        <v>3292</v>
      </c>
      <c r="J7" s="1" t="s">
        <v>31</v>
      </c>
      <c r="K7" s="1">
        <v>3123</v>
      </c>
      <c r="M7" s="1" t="s">
        <v>31</v>
      </c>
      <c r="N7" s="1">
        <v>2897</v>
      </c>
      <c r="P7" s="357" t="s">
        <v>489</v>
      </c>
      <c r="Q7" s="358">
        <v>3303</v>
      </c>
    </row>
    <row r="8" spans="1:17" ht="13.5">
      <c r="A8" s="1" t="s">
        <v>31</v>
      </c>
      <c r="B8" s="1">
        <v>2799</v>
      </c>
      <c r="D8" s="1" t="s">
        <v>29</v>
      </c>
      <c r="E8" s="1">
        <v>3083</v>
      </c>
      <c r="G8" s="1" t="s">
        <v>31</v>
      </c>
      <c r="H8" s="1">
        <v>3269</v>
      </c>
      <c r="J8" s="1" t="s">
        <v>32</v>
      </c>
      <c r="K8" s="1">
        <v>3118</v>
      </c>
      <c r="M8" s="1" t="s">
        <v>32</v>
      </c>
      <c r="N8" s="1">
        <v>2616</v>
      </c>
      <c r="P8" s="357" t="s">
        <v>490</v>
      </c>
      <c r="Q8" s="358">
        <v>2935</v>
      </c>
    </row>
    <row r="9" spans="1:17" ht="13.5">
      <c r="A9" s="1" t="s">
        <v>32</v>
      </c>
      <c r="B9" s="1">
        <v>2609</v>
      </c>
      <c r="D9" s="1" t="s">
        <v>32</v>
      </c>
      <c r="E9" s="1">
        <v>3078</v>
      </c>
      <c r="G9" s="1" t="s">
        <v>32</v>
      </c>
      <c r="H9" s="1">
        <v>2932</v>
      </c>
      <c r="J9" s="1" t="s">
        <v>30</v>
      </c>
      <c r="K9" s="1">
        <v>3029</v>
      </c>
      <c r="M9" s="1" t="s">
        <v>30</v>
      </c>
      <c r="N9" s="1">
        <v>2551</v>
      </c>
      <c r="P9" s="357" t="s">
        <v>491</v>
      </c>
      <c r="Q9" s="358">
        <v>2731</v>
      </c>
    </row>
    <row r="10" spans="1:17" ht="13.5">
      <c r="A10" s="1" t="s">
        <v>33</v>
      </c>
      <c r="B10" s="1">
        <v>2374</v>
      </c>
      <c r="D10" s="1" t="s">
        <v>34</v>
      </c>
      <c r="E10" s="1">
        <v>2415</v>
      </c>
      <c r="G10" s="1" t="s">
        <v>33</v>
      </c>
      <c r="H10" s="1">
        <v>2492</v>
      </c>
      <c r="J10" s="1" t="s">
        <v>34</v>
      </c>
      <c r="K10" s="1">
        <v>2518</v>
      </c>
      <c r="M10" s="1" t="s">
        <v>33</v>
      </c>
      <c r="N10" s="1">
        <v>2295</v>
      </c>
      <c r="P10" s="357" t="s">
        <v>492</v>
      </c>
      <c r="Q10" s="358">
        <v>2323</v>
      </c>
    </row>
    <row r="11" spans="1:17" ht="13.5">
      <c r="A11" s="1" t="s">
        <v>34</v>
      </c>
      <c r="B11" s="1">
        <v>2232</v>
      </c>
      <c r="D11" s="1" t="s">
        <v>33</v>
      </c>
      <c r="E11" s="1">
        <v>2340</v>
      </c>
      <c r="G11" s="1" t="s">
        <v>34</v>
      </c>
      <c r="H11" s="1">
        <v>2406</v>
      </c>
      <c r="J11" s="1" t="s">
        <v>33</v>
      </c>
      <c r="K11" s="1">
        <v>2290</v>
      </c>
      <c r="M11" s="1" t="s">
        <v>34</v>
      </c>
      <c r="N11" s="1">
        <v>2195</v>
      </c>
      <c r="P11" s="357" t="s">
        <v>493</v>
      </c>
      <c r="Q11" s="358">
        <v>2171</v>
      </c>
    </row>
    <row r="12" spans="1:17" ht="13.5">
      <c r="A12" s="1" t="s">
        <v>35</v>
      </c>
      <c r="B12" s="1">
        <v>1876</v>
      </c>
      <c r="D12" s="1" t="s">
        <v>35</v>
      </c>
      <c r="E12" s="1">
        <v>2088</v>
      </c>
      <c r="G12" s="1" t="s">
        <v>35</v>
      </c>
      <c r="H12" s="1">
        <v>1927</v>
      </c>
      <c r="J12" s="1" t="s">
        <v>36</v>
      </c>
      <c r="K12" s="1">
        <v>2053</v>
      </c>
      <c r="M12" s="1" t="s">
        <v>35</v>
      </c>
      <c r="N12" s="1">
        <v>1690</v>
      </c>
      <c r="P12" s="357" t="s">
        <v>494</v>
      </c>
      <c r="Q12" s="358">
        <v>1770</v>
      </c>
    </row>
    <row r="13" spans="1:17" ht="13.5">
      <c r="A13" s="1" t="s">
        <v>36</v>
      </c>
      <c r="B13" s="1">
        <v>1750</v>
      </c>
      <c r="D13" s="1" t="s">
        <v>36</v>
      </c>
      <c r="E13" s="1">
        <v>2049</v>
      </c>
      <c r="G13" s="1" t="s">
        <v>36</v>
      </c>
      <c r="H13" s="1">
        <v>1903</v>
      </c>
      <c r="J13" s="1" t="s">
        <v>35</v>
      </c>
      <c r="K13" s="1">
        <v>1889</v>
      </c>
      <c r="M13" s="1" t="s">
        <v>36</v>
      </c>
      <c r="N13" s="1">
        <v>1646</v>
      </c>
      <c r="P13" s="357" t="s">
        <v>495</v>
      </c>
      <c r="Q13" s="358">
        <v>1704</v>
      </c>
    </row>
    <row r="14" spans="1:17" ht="13.5">
      <c r="A14" s="1" t="s">
        <v>37</v>
      </c>
      <c r="B14" s="1">
        <v>1523</v>
      </c>
      <c r="D14" s="1" t="s">
        <v>37</v>
      </c>
      <c r="E14" s="1">
        <v>1520</v>
      </c>
      <c r="G14" s="1" t="s">
        <v>37</v>
      </c>
      <c r="H14" s="1">
        <v>1624</v>
      </c>
      <c r="J14" s="1" t="s">
        <v>37</v>
      </c>
      <c r="K14" s="1">
        <v>1624</v>
      </c>
      <c r="M14" s="1" t="s">
        <v>37</v>
      </c>
      <c r="N14" s="1">
        <v>1280</v>
      </c>
      <c r="P14" s="357" t="s">
        <v>496</v>
      </c>
      <c r="Q14" s="358">
        <v>1353</v>
      </c>
    </row>
    <row r="15" spans="1:17" ht="13.5">
      <c r="A15" s="1" t="s">
        <v>39</v>
      </c>
      <c r="B15" s="1">
        <v>1137</v>
      </c>
      <c r="D15" s="1" t="s">
        <v>39</v>
      </c>
      <c r="E15" s="1">
        <v>1231</v>
      </c>
      <c r="G15" s="1" t="s">
        <v>39</v>
      </c>
      <c r="H15" s="1">
        <v>1280</v>
      </c>
      <c r="J15" s="1" t="s">
        <v>40</v>
      </c>
      <c r="K15" s="1">
        <v>1346</v>
      </c>
      <c r="M15" s="1" t="s">
        <v>40</v>
      </c>
      <c r="N15" s="1">
        <v>1219</v>
      </c>
      <c r="P15" s="357" t="s">
        <v>497</v>
      </c>
      <c r="Q15" s="358">
        <v>1259</v>
      </c>
    </row>
    <row r="16" spans="1:17" ht="13.5">
      <c r="A16" s="1" t="s">
        <v>38</v>
      </c>
      <c r="B16" s="1">
        <v>1092</v>
      </c>
      <c r="D16" s="1" t="s">
        <v>38</v>
      </c>
      <c r="E16" s="1">
        <v>1127</v>
      </c>
      <c r="G16" s="1" t="s">
        <v>38</v>
      </c>
      <c r="H16" s="1">
        <v>1258</v>
      </c>
      <c r="J16" s="1" t="s">
        <v>39</v>
      </c>
      <c r="K16" s="1">
        <v>1224</v>
      </c>
      <c r="M16" s="1" t="s">
        <v>38</v>
      </c>
      <c r="N16" s="1">
        <v>1147</v>
      </c>
      <c r="P16" s="357" t="s">
        <v>498</v>
      </c>
      <c r="Q16" s="358">
        <v>1230</v>
      </c>
    </row>
    <row r="17" spans="1:17" ht="13.5">
      <c r="A17" s="1" t="s">
        <v>40</v>
      </c>
      <c r="B17" s="1">
        <v>1074</v>
      </c>
      <c r="D17" s="1" t="s">
        <v>42</v>
      </c>
      <c r="E17" s="1">
        <v>1125</v>
      </c>
      <c r="G17" s="1" t="s">
        <v>42</v>
      </c>
      <c r="H17" s="1">
        <v>1186</v>
      </c>
      <c r="J17" s="1" t="s">
        <v>38</v>
      </c>
      <c r="K17" s="1">
        <v>1186</v>
      </c>
      <c r="M17" s="1" t="s">
        <v>39</v>
      </c>
      <c r="N17" s="1">
        <v>1081</v>
      </c>
      <c r="P17" s="357" t="s">
        <v>499</v>
      </c>
      <c r="Q17" s="358">
        <v>1205</v>
      </c>
    </row>
    <row r="18" spans="1:17" ht="13.5">
      <c r="A18" s="1" t="s">
        <v>42</v>
      </c>
      <c r="B18" s="1">
        <v>1071</v>
      </c>
      <c r="D18" s="1" t="s">
        <v>43</v>
      </c>
      <c r="E18" s="1">
        <v>1097</v>
      </c>
      <c r="G18" s="1" t="s">
        <v>41</v>
      </c>
      <c r="H18" s="1">
        <v>1160</v>
      </c>
      <c r="J18" s="1" t="s">
        <v>43</v>
      </c>
      <c r="K18" s="1">
        <v>1163</v>
      </c>
      <c r="M18" s="1" t="s">
        <v>43</v>
      </c>
      <c r="N18" s="1">
        <v>1051</v>
      </c>
      <c r="P18" s="357" t="s">
        <v>500</v>
      </c>
      <c r="Q18" s="358">
        <v>1178</v>
      </c>
    </row>
    <row r="19" spans="1:17" ht="13.5">
      <c r="A19" s="1" t="s">
        <v>44</v>
      </c>
      <c r="B19" s="1">
        <v>1027</v>
      </c>
      <c r="D19" s="1" t="s">
        <v>40</v>
      </c>
      <c r="E19" s="1">
        <v>1086</v>
      </c>
      <c r="G19" s="1" t="s">
        <v>40</v>
      </c>
      <c r="H19" s="1">
        <v>1108</v>
      </c>
      <c r="J19" s="1" t="s">
        <v>42</v>
      </c>
      <c r="K19" s="1">
        <v>1135</v>
      </c>
      <c r="M19" s="1" t="s">
        <v>44</v>
      </c>
      <c r="N19" s="1">
        <v>1037</v>
      </c>
      <c r="P19" s="357" t="s">
        <v>501</v>
      </c>
      <c r="Q19" s="358">
        <v>1072</v>
      </c>
    </row>
    <row r="20" spans="1:17" ht="13.5">
      <c r="A20" s="1" t="s">
        <v>43</v>
      </c>
      <c r="B20" s="1">
        <v>972</v>
      </c>
      <c r="D20" s="1" t="s">
        <v>44</v>
      </c>
      <c r="E20" s="1">
        <v>1051</v>
      </c>
      <c r="G20" s="1" t="s">
        <v>44</v>
      </c>
      <c r="H20" s="1">
        <v>1061</v>
      </c>
      <c r="J20" s="1" t="s">
        <v>44</v>
      </c>
      <c r="K20" s="1">
        <v>1119</v>
      </c>
      <c r="M20" s="1" t="s">
        <v>45</v>
      </c>
      <c r="N20" s="1">
        <v>957</v>
      </c>
      <c r="P20" s="357" t="s">
        <v>502</v>
      </c>
      <c r="Q20" s="358">
        <v>1053</v>
      </c>
    </row>
    <row r="21" spans="1:17" ht="13.5">
      <c r="A21" s="1" t="s">
        <v>41</v>
      </c>
      <c r="B21" s="1">
        <v>946</v>
      </c>
      <c r="D21" s="1" t="s">
        <v>41</v>
      </c>
      <c r="E21" s="1">
        <v>1024</v>
      </c>
      <c r="G21" s="1" t="s">
        <v>45</v>
      </c>
      <c r="H21" s="1">
        <v>1037</v>
      </c>
      <c r="J21" s="1" t="s">
        <v>41</v>
      </c>
      <c r="K21" s="1">
        <v>1112</v>
      </c>
      <c r="M21" s="1" t="s">
        <v>42</v>
      </c>
      <c r="N21" s="1">
        <v>942</v>
      </c>
      <c r="P21" s="357" t="s">
        <v>503</v>
      </c>
      <c r="Q21" s="358">
        <v>1044</v>
      </c>
    </row>
    <row r="22" spans="1:17" ht="13.5">
      <c r="A22" s="1" t="s">
        <v>45</v>
      </c>
      <c r="B22" s="1">
        <v>920</v>
      </c>
      <c r="D22" s="1" t="s">
        <v>45</v>
      </c>
      <c r="E22" s="1">
        <v>972</v>
      </c>
      <c r="G22" s="1" t="s">
        <v>43</v>
      </c>
      <c r="H22" s="1">
        <v>1026</v>
      </c>
      <c r="J22" s="1" t="s">
        <v>45</v>
      </c>
      <c r="K22" s="1">
        <v>1063</v>
      </c>
      <c r="M22" s="1" t="s">
        <v>41</v>
      </c>
      <c r="N22" s="1">
        <v>942</v>
      </c>
      <c r="P22" s="357" t="s">
        <v>504</v>
      </c>
      <c r="Q22" s="359">
        <v>991</v>
      </c>
    </row>
    <row r="23" spans="1:17" ht="13.5">
      <c r="A23" s="1" t="s">
        <v>46</v>
      </c>
      <c r="B23" s="1">
        <v>867</v>
      </c>
      <c r="D23" s="1" t="s">
        <v>46</v>
      </c>
      <c r="E23" s="1">
        <v>936</v>
      </c>
      <c r="G23" s="1" t="s">
        <v>47</v>
      </c>
      <c r="H23" s="1">
        <v>989</v>
      </c>
      <c r="J23" s="1" t="s">
        <v>46</v>
      </c>
      <c r="K23" s="1">
        <v>1014</v>
      </c>
      <c r="M23" s="1" t="s">
        <v>46</v>
      </c>
      <c r="N23" s="1">
        <v>923</v>
      </c>
      <c r="P23" s="357" t="s">
        <v>505</v>
      </c>
      <c r="Q23" s="359">
        <v>949</v>
      </c>
    </row>
    <row r="24" spans="1:17" ht="13.5">
      <c r="A24" s="1" t="s">
        <v>47</v>
      </c>
      <c r="B24" s="1">
        <v>857</v>
      </c>
      <c r="D24" s="1" t="s">
        <v>47</v>
      </c>
      <c r="E24" s="1">
        <v>925</v>
      </c>
      <c r="G24" s="1" t="s">
        <v>46</v>
      </c>
      <c r="H24" s="1">
        <v>982</v>
      </c>
      <c r="J24" s="2" t="s">
        <v>48</v>
      </c>
      <c r="K24" s="2">
        <v>917</v>
      </c>
      <c r="M24" s="1" t="s">
        <v>47</v>
      </c>
      <c r="N24" s="3">
        <v>849</v>
      </c>
      <c r="P24" s="357" t="s">
        <v>506</v>
      </c>
      <c r="Q24" s="359">
        <v>872</v>
      </c>
    </row>
    <row r="25" spans="1:17" ht="13.5">
      <c r="A25" s="1" t="s">
        <v>49</v>
      </c>
      <c r="B25" s="1">
        <v>799</v>
      </c>
      <c r="D25" s="1" t="s">
        <v>49</v>
      </c>
      <c r="E25" s="1">
        <v>848</v>
      </c>
      <c r="G25" s="1" t="s">
        <v>49</v>
      </c>
      <c r="H25" s="1">
        <v>856</v>
      </c>
      <c r="J25" s="1" t="s">
        <v>49</v>
      </c>
      <c r="K25" s="1">
        <v>869</v>
      </c>
      <c r="M25" s="1" t="s">
        <v>49</v>
      </c>
      <c r="N25" s="1">
        <v>760</v>
      </c>
      <c r="P25" s="357" t="s">
        <v>507</v>
      </c>
      <c r="Q25" s="359">
        <v>858</v>
      </c>
    </row>
    <row r="26" spans="1:17" ht="13.5">
      <c r="A26" s="2" t="s">
        <v>48</v>
      </c>
      <c r="B26" s="2">
        <v>742</v>
      </c>
      <c r="D26" s="1" t="s">
        <v>50</v>
      </c>
      <c r="E26" s="1">
        <v>796</v>
      </c>
      <c r="G26" s="1" t="s">
        <v>50</v>
      </c>
      <c r="H26" s="1">
        <v>835</v>
      </c>
      <c r="J26" s="1" t="s">
        <v>47</v>
      </c>
      <c r="K26" s="1">
        <v>866</v>
      </c>
      <c r="M26" s="1" t="s">
        <v>50</v>
      </c>
      <c r="N26" s="1">
        <v>737</v>
      </c>
      <c r="P26" s="357" t="s">
        <v>508</v>
      </c>
      <c r="Q26" s="359">
        <v>760</v>
      </c>
    </row>
    <row r="27" spans="1:17" ht="13.5">
      <c r="A27" s="1" t="s">
        <v>50</v>
      </c>
      <c r="B27" s="1">
        <v>734</v>
      </c>
      <c r="D27" s="2" t="s">
        <v>48</v>
      </c>
      <c r="E27" s="2">
        <v>775</v>
      </c>
      <c r="G27" s="2" t="s">
        <v>48</v>
      </c>
      <c r="H27" s="2">
        <v>744</v>
      </c>
      <c r="J27" s="1" t="s">
        <v>50</v>
      </c>
      <c r="K27" s="1">
        <v>850</v>
      </c>
      <c r="M27" s="1" t="s">
        <v>51</v>
      </c>
      <c r="N27" s="1">
        <v>666</v>
      </c>
      <c r="P27" s="357" t="s">
        <v>509</v>
      </c>
      <c r="Q27" s="359">
        <v>728</v>
      </c>
    </row>
    <row r="28" spans="1:17" ht="13.5">
      <c r="A28" s="1" t="s">
        <v>52</v>
      </c>
      <c r="B28" s="1">
        <v>669</v>
      </c>
      <c r="D28" s="1" t="s">
        <v>52</v>
      </c>
      <c r="E28" s="1">
        <v>705</v>
      </c>
      <c r="G28" s="1" t="s">
        <v>51</v>
      </c>
      <c r="H28" s="1">
        <v>698</v>
      </c>
      <c r="J28" s="1" t="s">
        <v>53</v>
      </c>
      <c r="K28" s="1">
        <v>775</v>
      </c>
      <c r="L28" s="3"/>
      <c r="M28" s="2" t="s">
        <v>48</v>
      </c>
      <c r="N28" s="2">
        <v>654</v>
      </c>
      <c r="P28" s="357" t="s">
        <v>510</v>
      </c>
      <c r="Q28" s="359">
        <v>702</v>
      </c>
    </row>
    <row r="29" spans="1:17" ht="13.5">
      <c r="A29" s="1" t="s">
        <v>53</v>
      </c>
      <c r="B29" s="1">
        <v>656</v>
      </c>
      <c r="D29" s="1" t="s">
        <v>54</v>
      </c>
      <c r="E29" s="1">
        <v>627</v>
      </c>
      <c r="G29" s="1" t="s">
        <v>54</v>
      </c>
      <c r="H29" s="1">
        <v>664</v>
      </c>
      <c r="J29" s="1" t="s">
        <v>52</v>
      </c>
      <c r="K29" s="1">
        <v>775</v>
      </c>
      <c r="M29" s="1" t="s">
        <v>53</v>
      </c>
      <c r="N29" s="1">
        <v>626</v>
      </c>
      <c r="P29" s="360" t="s">
        <v>511</v>
      </c>
      <c r="Q29" s="361">
        <v>697</v>
      </c>
    </row>
    <row r="30" spans="1:17" ht="13.5">
      <c r="A30" s="1" t="s">
        <v>51</v>
      </c>
      <c r="B30" s="1">
        <v>634</v>
      </c>
      <c r="D30" s="1" t="s">
        <v>53</v>
      </c>
      <c r="E30" s="1">
        <v>626</v>
      </c>
      <c r="G30" s="1" t="s">
        <v>53</v>
      </c>
      <c r="H30" s="1">
        <v>661</v>
      </c>
      <c r="J30" s="1" t="s">
        <v>51</v>
      </c>
      <c r="K30" s="1">
        <v>703</v>
      </c>
      <c r="M30" s="1" t="s">
        <v>52</v>
      </c>
      <c r="N30" s="1">
        <v>601</v>
      </c>
      <c r="P30" s="357" t="s">
        <v>512</v>
      </c>
      <c r="Q30" s="359">
        <v>630</v>
      </c>
    </row>
    <row r="31" spans="1:17" ht="13.5">
      <c r="A31" s="1" t="s">
        <v>56</v>
      </c>
      <c r="B31" s="1">
        <v>606</v>
      </c>
      <c r="D31" s="1" t="s">
        <v>51</v>
      </c>
      <c r="E31" s="1">
        <v>606</v>
      </c>
      <c r="G31" s="1" t="s">
        <v>52</v>
      </c>
      <c r="H31" s="1">
        <v>658</v>
      </c>
      <c r="J31" s="1" t="s">
        <v>54</v>
      </c>
      <c r="K31" s="1">
        <v>683</v>
      </c>
      <c r="M31" s="1" t="s">
        <v>57</v>
      </c>
      <c r="N31" s="1">
        <v>599</v>
      </c>
      <c r="P31" s="357" t="s">
        <v>513</v>
      </c>
      <c r="Q31" s="359">
        <v>627</v>
      </c>
    </row>
    <row r="32" spans="1:17" ht="13.5">
      <c r="A32" s="1" t="s">
        <v>54</v>
      </c>
      <c r="B32" s="1">
        <v>556</v>
      </c>
      <c r="D32" s="1" t="s">
        <v>38</v>
      </c>
      <c r="E32" s="1">
        <v>601</v>
      </c>
      <c r="G32" s="1" t="s">
        <v>57</v>
      </c>
      <c r="H32" s="1">
        <v>637</v>
      </c>
      <c r="J32" s="1" t="s">
        <v>58</v>
      </c>
      <c r="K32" s="1">
        <v>656</v>
      </c>
      <c r="M32" s="1" t="s">
        <v>60</v>
      </c>
      <c r="N32" s="1">
        <v>551</v>
      </c>
      <c r="P32" s="357" t="s">
        <v>514</v>
      </c>
      <c r="Q32" s="359">
        <v>582</v>
      </c>
    </row>
    <row r="33" spans="1:17" ht="13.5">
      <c r="A33" s="1" t="s">
        <v>38</v>
      </c>
      <c r="B33" s="1">
        <v>555</v>
      </c>
      <c r="D33" s="1" t="s">
        <v>59</v>
      </c>
      <c r="E33" s="1">
        <v>598</v>
      </c>
      <c r="G33" s="1" t="s">
        <v>59</v>
      </c>
      <c r="H33" s="1">
        <v>617</v>
      </c>
      <c r="J33" s="1" t="s">
        <v>60</v>
      </c>
      <c r="K33" s="1">
        <v>647</v>
      </c>
      <c r="M33" s="1" t="s">
        <v>59</v>
      </c>
      <c r="N33" s="1">
        <v>547</v>
      </c>
      <c r="P33" s="357" t="s">
        <v>515</v>
      </c>
      <c r="Q33" s="359">
        <v>567</v>
      </c>
    </row>
    <row r="34" spans="1:17" ht="13.5">
      <c r="A34" s="1" t="s">
        <v>61</v>
      </c>
      <c r="B34" s="1">
        <v>553</v>
      </c>
      <c r="D34" s="1" t="s">
        <v>56</v>
      </c>
      <c r="E34" s="1">
        <v>559</v>
      </c>
      <c r="G34" s="1" t="s">
        <v>62</v>
      </c>
      <c r="H34" s="1">
        <v>612</v>
      </c>
      <c r="J34" s="1" t="s">
        <v>56</v>
      </c>
      <c r="K34" s="1">
        <v>618</v>
      </c>
      <c r="M34" s="1" t="s">
        <v>58</v>
      </c>
      <c r="N34" s="1">
        <v>535</v>
      </c>
      <c r="P34" s="357" t="s">
        <v>516</v>
      </c>
      <c r="Q34" s="359">
        <v>566</v>
      </c>
    </row>
    <row r="35" spans="1:17" ht="13.5">
      <c r="A35" s="1" t="s">
        <v>57</v>
      </c>
      <c r="B35" s="1">
        <v>544</v>
      </c>
      <c r="D35" s="1" t="s">
        <v>63</v>
      </c>
      <c r="E35" s="1">
        <v>546</v>
      </c>
      <c r="G35" s="1" t="s">
        <v>61</v>
      </c>
      <c r="H35" s="1">
        <v>563</v>
      </c>
      <c r="J35" s="1" t="s">
        <v>59</v>
      </c>
      <c r="K35" s="1">
        <v>612</v>
      </c>
      <c r="M35" s="1" t="s">
        <v>62</v>
      </c>
      <c r="N35" s="1">
        <v>491</v>
      </c>
      <c r="P35" s="357" t="s">
        <v>517</v>
      </c>
      <c r="Q35" s="359">
        <v>548</v>
      </c>
    </row>
    <row r="36" spans="1:17" ht="13.5">
      <c r="A36" s="1" t="s">
        <v>62</v>
      </c>
      <c r="B36" s="1">
        <v>540</v>
      </c>
      <c r="D36" s="1" t="s">
        <v>58</v>
      </c>
      <c r="E36" s="1">
        <v>536</v>
      </c>
      <c r="G36" s="1" t="s">
        <v>56</v>
      </c>
      <c r="H36" s="1">
        <v>563</v>
      </c>
      <c r="J36" s="1" t="s">
        <v>57</v>
      </c>
      <c r="K36" s="1">
        <v>605</v>
      </c>
      <c r="M36" s="1" t="s">
        <v>56</v>
      </c>
      <c r="N36" s="1">
        <v>477</v>
      </c>
      <c r="P36" s="357" t="s">
        <v>518</v>
      </c>
      <c r="Q36" s="359">
        <v>545</v>
      </c>
    </row>
    <row r="37" spans="1:17" ht="13.5">
      <c r="A37" s="1" t="s">
        <v>59</v>
      </c>
      <c r="B37" s="1">
        <v>531</v>
      </c>
      <c r="D37" s="1" t="s">
        <v>64</v>
      </c>
      <c r="E37" s="1">
        <v>524</v>
      </c>
      <c r="G37" s="1" t="s">
        <v>58</v>
      </c>
      <c r="H37" s="1">
        <v>563</v>
      </c>
      <c r="J37" s="1" t="s">
        <v>64</v>
      </c>
      <c r="K37" s="1">
        <v>566</v>
      </c>
      <c r="M37" s="1" t="s">
        <v>63</v>
      </c>
      <c r="N37" s="1">
        <v>467</v>
      </c>
      <c r="P37" s="357" t="s">
        <v>519</v>
      </c>
      <c r="Q37" s="357">
        <v>528</v>
      </c>
    </row>
    <row r="38" spans="1:17" ht="13.5">
      <c r="A38" s="1" t="s">
        <v>63</v>
      </c>
      <c r="B38" s="1">
        <v>508</v>
      </c>
      <c r="D38" s="1" t="s">
        <v>66</v>
      </c>
      <c r="E38" s="1">
        <v>521</v>
      </c>
      <c r="G38" s="1" t="s">
        <v>63</v>
      </c>
      <c r="H38" s="1">
        <v>551</v>
      </c>
      <c r="J38" s="1" t="s">
        <v>67</v>
      </c>
      <c r="K38" s="1">
        <v>542</v>
      </c>
      <c r="M38" s="1" t="s">
        <v>61</v>
      </c>
      <c r="N38" s="1">
        <v>462</v>
      </c>
      <c r="P38" s="357" t="s">
        <v>520</v>
      </c>
      <c r="Q38" s="359">
        <v>511</v>
      </c>
    </row>
    <row r="39" spans="1:17" ht="13.5">
      <c r="A39" s="1" t="s">
        <v>68</v>
      </c>
      <c r="B39" s="1">
        <v>490</v>
      </c>
      <c r="D39" s="1" t="s">
        <v>61</v>
      </c>
      <c r="E39" s="1">
        <v>519</v>
      </c>
      <c r="G39" s="1" t="s">
        <v>60</v>
      </c>
      <c r="H39" s="1">
        <v>532</v>
      </c>
      <c r="J39" s="1" t="s">
        <v>61</v>
      </c>
      <c r="K39" s="1">
        <v>526</v>
      </c>
      <c r="M39" s="1" t="s">
        <v>54</v>
      </c>
      <c r="N39" s="1">
        <v>461</v>
      </c>
      <c r="P39" s="357" t="s">
        <v>521</v>
      </c>
      <c r="Q39" s="359">
        <v>505</v>
      </c>
    </row>
    <row r="40" spans="1:17" ht="13.5">
      <c r="A40" s="1" t="s">
        <v>67</v>
      </c>
      <c r="B40" s="1">
        <v>488</v>
      </c>
      <c r="D40" s="1" t="s">
        <v>57</v>
      </c>
      <c r="E40" s="1">
        <v>517</v>
      </c>
      <c r="G40" s="1" t="s">
        <v>67</v>
      </c>
      <c r="H40" s="1">
        <v>514</v>
      </c>
      <c r="J40" s="1" t="s">
        <v>63</v>
      </c>
      <c r="K40" s="1">
        <v>526</v>
      </c>
      <c r="M40" s="1" t="s">
        <v>67</v>
      </c>
      <c r="N40" s="1">
        <v>441</v>
      </c>
      <c r="P40" s="357" t="s">
        <v>522</v>
      </c>
      <c r="Q40" s="357">
        <v>503</v>
      </c>
    </row>
    <row r="41" spans="1:17" ht="13.5">
      <c r="A41" s="1" t="s">
        <v>58</v>
      </c>
      <c r="B41" s="1">
        <v>484</v>
      </c>
      <c r="D41" s="1" t="s">
        <v>68</v>
      </c>
      <c r="E41" s="1">
        <v>481</v>
      </c>
      <c r="G41" s="1" t="s">
        <v>68</v>
      </c>
      <c r="H41" s="1">
        <v>494</v>
      </c>
      <c r="J41" s="1" t="s">
        <v>66</v>
      </c>
      <c r="K41" s="1">
        <v>492</v>
      </c>
      <c r="M41" s="1" t="s">
        <v>68</v>
      </c>
      <c r="N41" s="1">
        <v>431</v>
      </c>
      <c r="P41" s="357" t="s">
        <v>523</v>
      </c>
      <c r="Q41" s="359">
        <v>500</v>
      </c>
    </row>
    <row r="42" spans="1:17" ht="13.5">
      <c r="A42" s="1" t="s">
        <v>64</v>
      </c>
      <c r="B42" s="1">
        <v>462</v>
      </c>
      <c r="D42" s="1" t="s">
        <v>62</v>
      </c>
      <c r="E42" s="1">
        <v>475</v>
      </c>
      <c r="G42" s="1" t="s">
        <v>64</v>
      </c>
      <c r="H42" s="1">
        <v>478</v>
      </c>
      <c r="J42" s="1" t="s">
        <v>62</v>
      </c>
      <c r="K42" s="1">
        <v>476</v>
      </c>
      <c r="M42" s="1" t="s">
        <v>64</v>
      </c>
      <c r="N42" s="1">
        <v>413</v>
      </c>
      <c r="P42" s="357" t="s">
        <v>524</v>
      </c>
      <c r="Q42" s="359">
        <v>465</v>
      </c>
    </row>
    <row r="43" spans="1:17" ht="13.5">
      <c r="A43" s="1" t="s">
        <v>66</v>
      </c>
      <c r="B43" s="1">
        <v>415</v>
      </c>
      <c r="D43" s="1" t="s">
        <v>67</v>
      </c>
      <c r="E43" s="1">
        <v>455</v>
      </c>
      <c r="G43" s="1" t="s">
        <v>66</v>
      </c>
      <c r="H43" s="1">
        <v>423</v>
      </c>
      <c r="J43" s="1" t="s">
        <v>68</v>
      </c>
      <c r="K43" s="1">
        <v>471</v>
      </c>
      <c r="M43" s="1" t="s">
        <v>66</v>
      </c>
      <c r="N43" s="1">
        <v>396</v>
      </c>
      <c r="P43" s="357" t="s">
        <v>525</v>
      </c>
      <c r="Q43" s="359">
        <v>432</v>
      </c>
    </row>
    <row r="44" spans="1:17" ht="13.5">
      <c r="A44" s="1" t="s">
        <v>69</v>
      </c>
      <c r="B44" s="1">
        <v>394</v>
      </c>
      <c r="D44" s="1" t="s">
        <v>70</v>
      </c>
      <c r="E44" s="1">
        <v>424</v>
      </c>
      <c r="G44" s="1" t="s">
        <v>70</v>
      </c>
      <c r="H44" s="1">
        <v>415</v>
      </c>
      <c r="J44" s="1" t="s">
        <v>70</v>
      </c>
      <c r="K44" s="1">
        <v>417</v>
      </c>
      <c r="M44" s="1" t="s">
        <v>69</v>
      </c>
      <c r="N44" s="1">
        <v>371</v>
      </c>
      <c r="P44" s="357" t="s">
        <v>526</v>
      </c>
      <c r="Q44" s="359">
        <v>403</v>
      </c>
    </row>
    <row r="45" spans="1:17" ht="13.5">
      <c r="A45" s="1" t="s">
        <v>70</v>
      </c>
      <c r="B45" s="1">
        <v>379</v>
      </c>
      <c r="D45" s="1" t="s">
        <v>69</v>
      </c>
      <c r="E45" s="1">
        <v>386</v>
      </c>
      <c r="G45" s="1" t="s">
        <v>69</v>
      </c>
      <c r="H45" s="1">
        <v>415</v>
      </c>
      <c r="J45" s="1" t="s">
        <v>69</v>
      </c>
      <c r="K45" s="1">
        <v>398</v>
      </c>
      <c r="M45" s="1" t="s">
        <v>70</v>
      </c>
      <c r="N45" s="1">
        <v>356</v>
      </c>
      <c r="P45" s="357" t="s">
        <v>527</v>
      </c>
      <c r="Q45" s="359">
        <v>357</v>
      </c>
    </row>
    <row r="46" spans="1:17" ht="13.5">
      <c r="A46" s="1" t="s">
        <v>71</v>
      </c>
      <c r="B46" s="1">
        <v>324</v>
      </c>
      <c r="D46" s="1" t="s">
        <v>71</v>
      </c>
      <c r="E46" s="1">
        <v>345</v>
      </c>
      <c r="G46" s="1" t="s">
        <v>71</v>
      </c>
      <c r="H46" s="1">
        <v>334</v>
      </c>
      <c r="J46" s="1" t="s">
        <v>71</v>
      </c>
      <c r="K46" s="1">
        <v>369</v>
      </c>
      <c r="M46" s="1" t="s">
        <v>71</v>
      </c>
      <c r="N46" s="1">
        <v>306</v>
      </c>
      <c r="P46" s="357" t="s">
        <v>528</v>
      </c>
      <c r="Q46" s="357">
        <v>313</v>
      </c>
    </row>
    <row r="47" spans="1:17" ht="13.5">
      <c r="A47" s="1" t="s">
        <v>72</v>
      </c>
      <c r="B47" s="1">
        <v>279</v>
      </c>
      <c r="D47" s="1" t="s">
        <v>73</v>
      </c>
      <c r="E47" s="1">
        <v>310</v>
      </c>
      <c r="G47" s="1" t="s">
        <v>74</v>
      </c>
      <c r="H47" s="1">
        <v>286</v>
      </c>
      <c r="J47" s="1" t="s">
        <v>72</v>
      </c>
      <c r="K47" s="1">
        <v>320</v>
      </c>
      <c r="M47" s="1" t="s">
        <v>74</v>
      </c>
      <c r="N47" s="1">
        <v>265</v>
      </c>
      <c r="P47" s="357" t="s">
        <v>529</v>
      </c>
      <c r="Q47" s="359">
        <v>304</v>
      </c>
    </row>
    <row r="48" spans="1:17" ht="13.5">
      <c r="A48" s="1" t="s">
        <v>73</v>
      </c>
      <c r="B48" s="1">
        <v>271</v>
      </c>
      <c r="D48" s="1" t="s">
        <v>72</v>
      </c>
      <c r="E48" s="1">
        <v>298</v>
      </c>
      <c r="G48" s="1" t="s">
        <v>72</v>
      </c>
      <c r="H48" s="1">
        <v>281</v>
      </c>
      <c r="J48" s="1" t="s">
        <v>74</v>
      </c>
      <c r="K48" s="1">
        <v>310</v>
      </c>
      <c r="M48" s="1" t="s">
        <v>72</v>
      </c>
      <c r="N48" s="1">
        <v>264</v>
      </c>
      <c r="P48" s="357" t="s">
        <v>530</v>
      </c>
      <c r="Q48" s="357">
        <v>291</v>
      </c>
    </row>
    <row r="49" spans="1:17" ht="13.5">
      <c r="A49" s="1" t="s">
        <v>74</v>
      </c>
      <c r="B49" s="1">
        <v>249</v>
      </c>
      <c r="D49" s="3" t="s">
        <v>74</v>
      </c>
      <c r="E49" s="1">
        <v>258</v>
      </c>
      <c r="G49" s="1" t="s">
        <v>73</v>
      </c>
      <c r="H49" s="1">
        <v>251</v>
      </c>
      <c r="J49" s="1" t="s">
        <v>73</v>
      </c>
      <c r="K49" s="1">
        <v>284</v>
      </c>
      <c r="M49" s="1" t="s">
        <v>73</v>
      </c>
      <c r="N49" s="1">
        <v>254</v>
      </c>
      <c r="P49" s="357" t="s">
        <v>531</v>
      </c>
      <c r="Q49" s="359">
        <v>260</v>
      </c>
    </row>
    <row r="50" ht="13.5">
      <c r="Q50" s="1">
        <f>SUM(Q3:Q49)</f>
        <v>60387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4">
      <selection activeCell="N15" sqref="N15"/>
    </sheetView>
  </sheetViews>
  <sheetFormatPr defaultColWidth="9.00390625" defaultRowHeight="13.5"/>
  <cols>
    <col min="1" max="1" width="4.50390625" style="13" customWidth="1"/>
    <col min="2" max="2" width="7.25390625" style="13" customWidth="1"/>
    <col min="3" max="13" width="8.25390625" style="13" customWidth="1"/>
    <col min="14" max="16384" width="9.00390625" style="13" customWidth="1"/>
  </cols>
  <sheetData>
    <row r="1" spans="1:13" ht="19.5" customHeight="1">
      <c r="A1" s="771" t="s">
        <v>375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ht="19.5" customHeight="1" thickBot="1">
      <c r="M2" s="84"/>
    </row>
    <row r="3" spans="1:13" ht="27" customHeight="1">
      <c r="A3" s="776"/>
      <c r="B3" s="777"/>
      <c r="C3" s="764" t="s">
        <v>318</v>
      </c>
      <c r="D3" s="763"/>
      <c r="E3" s="763"/>
      <c r="F3" s="763"/>
      <c r="G3" s="763"/>
      <c r="H3" s="764" t="s">
        <v>319</v>
      </c>
      <c r="I3" s="763"/>
      <c r="J3" s="763"/>
      <c r="K3" s="763"/>
      <c r="L3" s="763"/>
      <c r="M3" s="765"/>
    </row>
    <row r="4" spans="1:13" ht="27" customHeight="1">
      <c r="A4" s="778"/>
      <c r="B4" s="779"/>
      <c r="C4" s="903" t="s">
        <v>140</v>
      </c>
      <c r="D4" s="716" t="s">
        <v>320</v>
      </c>
      <c r="E4" s="736" t="s">
        <v>321</v>
      </c>
      <c r="F4" s="906"/>
      <c r="G4" s="906"/>
      <c r="H4" s="907" t="s">
        <v>322</v>
      </c>
      <c r="I4" s="906"/>
      <c r="J4" s="734"/>
      <c r="K4" s="736" t="s">
        <v>323</v>
      </c>
      <c r="L4" s="906"/>
      <c r="M4" s="908"/>
    </row>
    <row r="5" spans="1:13" ht="27" customHeight="1">
      <c r="A5" s="778"/>
      <c r="B5" s="779"/>
      <c r="C5" s="903"/>
      <c r="D5" s="716"/>
      <c r="E5" s="181"/>
      <c r="F5" s="909" t="s">
        <v>324</v>
      </c>
      <c r="G5" s="910"/>
      <c r="H5" s="182"/>
      <c r="I5" s="909" t="s">
        <v>324</v>
      </c>
      <c r="J5" s="911"/>
      <c r="K5" s="181"/>
      <c r="L5" s="909" t="s">
        <v>324</v>
      </c>
      <c r="M5" s="912"/>
    </row>
    <row r="6" spans="1:13" ht="27" customHeight="1" thickBot="1">
      <c r="A6" s="780"/>
      <c r="B6" s="781"/>
      <c r="C6" s="904"/>
      <c r="D6" s="905"/>
      <c r="E6" s="183"/>
      <c r="F6" s="184"/>
      <c r="G6" s="185" t="s">
        <v>325</v>
      </c>
      <c r="H6" s="186"/>
      <c r="I6" s="184"/>
      <c r="J6" s="187" t="s">
        <v>325</v>
      </c>
      <c r="K6" s="183"/>
      <c r="L6" s="184"/>
      <c r="M6" s="188" t="s">
        <v>325</v>
      </c>
    </row>
    <row r="7" spans="1:13" ht="27" customHeight="1">
      <c r="A7" s="759" t="s">
        <v>189</v>
      </c>
      <c r="B7" s="760"/>
      <c r="C7" s="189">
        <f>SUM(D7:E7)</f>
        <v>17</v>
      </c>
      <c r="D7" s="190">
        <v>7</v>
      </c>
      <c r="E7" s="191">
        <v>10</v>
      </c>
      <c r="F7" s="192">
        <v>7</v>
      </c>
      <c r="G7" s="193">
        <v>4</v>
      </c>
      <c r="H7" s="194">
        <v>5</v>
      </c>
      <c r="I7" s="192">
        <v>3</v>
      </c>
      <c r="J7" s="195">
        <v>1</v>
      </c>
      <c r="K7" s="191">
        <v>5</v>
      </c>
      <c r="L7" s="192">
        <v>4</v>
      </c>
      <c r="M7" s="196">
        <v>3</v>
      </c>
    </row>
    <row r="8" spans="1:13" ht="27" customHeight="1">
      <c r="A8" s="748" t="s">
        <v>190</v>
      </c>
      <c r="B8" s="749"/>
      <c r="C8" s="197">
        <f aca="true" t="shared" si="0" ref="C8:C18">SUM(D8:E8)</f>
        <v>25</v>
      </c>
      <c r="D8" s="198">
        <v>3</v>
      </c>
      <c r="E8" s="199">
        <v>22</v>
      </c>
      <c r="F8" s="200">
        <v>19</v>
      </c>
      <c r="G8" s="201">
        <v>17</v>
      </c>
      <c r="H8" s="202">
        <v>7</v>
      </c>
      <c r="I8" s="200">
        <v>5</v>
      </c>
      <c r="J8" s="203">
        <v>5</v>
      </c>
      <c r="K8" s="199">
        <v>15</v>
      </c>
      <c r="L8" s="200">
        <v>14</v>
      </c>
      <c r="M8" s="204">
        <v>12</v>
      </c>
    </row>
    <row r="9" spans="1:13" ht="27" customHeight="1">
      <c r="A9" s="748" t="s">
        <v>191</v>
      </c>
      <c r="B9" s="749"/>
      <c r="C9" s="197">
        <f t="shared" si="0"/>
        <v>18</v>
      </c>
      <c r="D9" s="198">
        <v>4</v>
      </c>
      <c r="E9" s="199">
        <v>14</v>
      </c>
      <c r="F9" s="200">
        <v>10</v>
      </c>
      <c r="G9" s="201">
        <v>8</v>
      </c>
      <c r="H9" s="202">
        <v>6</v>
      </c>
      <c r="I9" s="200">
        <v>4</v>
      </c>
      <c r="J9" s="203">
        <v>3</v>
      </c>
      <c r="K9" s="199">
        <v>8</v>
      </c>
      <c r="L9" s="200">
        <v>6</v>
      </c>
      <c r="M9" s="204">
        <v>5</v>
      </c>
    </row>
    <row r="10" spans="1:13" ht="27" customHeight="1">
      <c r="A10" s="748" t="s">
        <v>192</v>
      </c>
      <c r="B10" s="749"/>
      <c r="C10" s="197">
        <f t="shared" si="0"/>
        <v>33</v>
      </c>
      <c r="D10" s="198">
        <v>9</v>
      </c>
      <c r="E10" s="199">
        <v>24</v>
      </c>
      <c r="F10" s="200">
        <v>21</v>
      </c>
      <c r="G10" s="201">
        <v>17</v>
      </c>
      <c r="H10" s="202">
        <v>13</v>
      </c>
      <c r="I10" s="200">
        <v>10</v>
      </c>
      <c r="J10" s="203">
        <v>8</v>
      </c>
      <c r="K10" s="199">
        <v>11</v>
      </c>
      <c r="L10" s="200">
        <v>8</v>
      </c>
      <c r="M10" s="204">
        <v>7</v>
      </c>
    </row>
    <row r="11" spans="1:13" ht="27" customHeight="1">
      <c r="A11" s="748" t="s">
        <v>193</v>
      </c>
      <c r="B11" s="749"/>
      <c r="C11" s="197">
        <f t="shared" si="0"/>
        <v>42</v>
      </c>
      <c r="D11" s="198">
        <v>12</v>
      </c>
      <c r="E11" s="199">
        <v>30</v>
      </c>
      <c r="F11" s="200">
        <v>27</v>
      </c>
      <c r="G11" s="201">
        <v>24</v>
      </c>
      <c r="H11" s="202">
        <v>14</v>
      </c>
      <c r="I11" s="200">
        <v>12</v>
      </c>
      <c r="J11" s="203">
        <v>11</v>
      </c>
      <c r="K11" s="199">
        <v>16</v>
      </c>
      <c r="L11" s="200">
        <v>14</v>
      </c>
      <c r="M11" s="204">
        <v>13</v>
      </c>
    </row>
    <row r="12" spans="1:13" ht="27" customHeight="1">
      <c r="A12" s="748" t="s">
        <v>194</v>
      </c>
      <c r="B12" s="749"/>
      <c r="C12" s="197">
        <f t="shared" si="0"/>
        <v>28</v>
      </c>
      <c r="D12" s="198">
        <v>9</v>
      </c>
      <c r="E12" s="199">
        <v>19</v>
      </c>
      <c r="F12" s="200">
        <v>14</v>
      </c>
      <c r="G12" s="201">
        <v>13</v>
      </c>
      <c r="H12" s="202">
        <v>6</v>
      </c>
      <c r="I12" s="200">
        <v>4</v>
      </c>
      <c r="J12" s="203">
        <v>3</v>
      </c>
      <c r="K12" s="199">
        <v>13</v>
      </c>
      <c r="L12" s="200">
        <v>10</v>
      </c>
      <c r="M12" s="204">
        <v>10</v>
      </c>
    </row>
    <row r="13" spans="1:13" ht="27" customHeight="1">
      <c r="A13" s="748" t="s">
        <v>195</v>
      </c>
      <c r="B13" s="749"/>
      <c r="C13" s="197">
        <f t="shared" si="0"/>
        <v>19</v>
      </c>
      <c r="D13" s="198">
        <v>6</v>
      </c>
      <c r="E13" s="199">
        <v>13</v>
      </c>
      <c r="F13" s="200">
        <v>9</v>
      </c>
      <c r="G13" s="201">
        <v>7</v>
      </c>
      <c r="H13" s="202">
        <v>6</v>
      </c>
      <c r="I13" s="200">
        <v>4</v>
      </c>
      <c r="J13" s="203">
        <v>3</v>
      </c>
      <c r="K13" s="199">
        <v>7</v>
      </c>
      <c r="L13" s="200">
        <v>5</v>
      </c>
      <c r="M13" s="204">
        <v>4</v>
      </c>
    </row>
    <row r="14" spans="1:13" ht="27" customHeight="1">
      <c r="A14" s="748" t="s">
        <v>196</v>
      </c>
      <c r="B14" s="749"/>
      <c r="C14" s="197">
        <f t="shared" si="0"/>
        <v>21</v>
      </c>
      <c r="D14" s="198">
        <v>9</v>
      </c>
      <c r="E14" s="199">
        <v>12</v>
      </c>
      <c r="F14" s="200">
        <v>8</v>
      </c>
      <c r="G14" s="201">
        <v>8</v>
      </c>
      <c r="H14" s="202">
        <v>4</v>
      </c>
      <c r="I14" s="200">
        <v>1</v>
      </c>
      <c r="J14" s="203">
        <v>1</v>
      </c>
      <c r="K14" s="199">
        <v>8</v>
      </c>
      <c r="L14" s="200">
        <v>7</v>
      </c>
      <c r="M14" s="204">
        <v>7</v>
      </c>
    </row>
    <row r="15" spans="1:13" ht="27" customHeight="1">
      <c r="A15" s="750" t="s">
        <v>198</v>
      </c>
      <c r="B15" s="751"/>
      <c r="C15" s="197">
        <f t="shared" si="0"/>
        <v>49</v>
      </c>
      <c r="D15" s="198">
        <v>19</v>
      </c>
      <c r="E15" s="199">
        <v>30</v>
      </c>
      <c r="F15" s="200">
        <v>26</v>
      </c>
      <c r="G15" s="201">
        <v>25</v>
      </c>
      <c r="H15" s="202">
        <v>18</v>
      </c>
      <c r="I15" s="200">
        <v>16</v>
      </c>
      <c r="J15" s="203">
        <v>15</v>
      </c>
      <c r="K15" s="199">
        <v>12</v>
      </c>
      <c r="L15" s="200">
        <v>10</v>
      </c>
      <c r="M15" s="204">
        <v>10</v>
      </c>
    </row>
    <row r="16" spans="1:13" ht="27" customHeight="1" thickBot="1">
      <c r="A16" s="755" t="s">
        <v>477</v>
      </c>
      <c r="B16" s="756"/>
      <c r="C16" s="205">
        <f t="shared" si="0"/>
        <v>31</v>
      </c>
      <c r="D16" s="206">
        <v>14</v>
      </c>
      <c r="E16" s="207">
        <v>17</v>
      </c>
      <c r="F16" s="208">
        <v>14</v>
      </c>
      <c r="G16" s="209">
        <v>14</v>
      </c>
      <c r="H16" s="210">
        <v>8</v>
      </c>
      <c r="I16" s="208">
        <v>6</v>
      </c>
      <c r="J16" s="211">
        <v>6</v>
      </c>
      <c r="K16" s="207">
        <v>9</v>
      </c>
      <c r="L16" s="208">
        <v>8</v>
      </c>
      <c r="M16" s="212">
        <v>8</v>
      </c>
    </row>
    <row r="17" spans="1:13" ht="27" customHeight="1" thickBot="1" thickTop="1">
      <c r="A17" s="757" t="s">
        <v>197</v>
      </c>
      <c r="B17" s="758"/>
      <c r="C17" s="213">
        <f aca="true" t="shared" si="1" ref="C17:M17">SUM(C7:C16)/10</f>
        <v>28.3</v>
      </c>
      <c r="D17" s="214">
        <f t="shared" si="1"/>
        <v>9.2</v>
      </c>
      <c r="E17" s="215">
        <f t="shared" si="1"/>
        <v>19.1</v>
      </c>
      <c r="F17" s="216">
        <f t="shared" si="1"/>
        <v>15.5</v>
      </c>
      <c r="G17" s="217">
        <f t="shared" si="1"/>
        <v>13.7</v>
      </c>
      <c r="H17" s="218">
        <f t="shared" si="1"/>
        <v>8.7</v>
      </c>
      <c r="I17" s="216">
        <f t="shared" si="1"/>
        <v>6.5</v>
      </c>
      <c r="J17" s="219">
        <f t="shared" si="1"/>
        <v>5.6</v>
      </c>
      <c r="K17" s="215">
        <f t="shared" si="1"/>
        <v>10.4</v>
      </c>
      <c r="L17" s="216">
        <f t="shared" si="1"/>
        <v>8.6</v>
      </c>
      <c r="M17" s="220">
        <f t="shared" si="1"/>
        <v>7.9</v>
      </c>
    </row>
    <row r="18" spans="1:13" ht="27" customHeight="1" thickBot="1">
      <c r="A18" s="897" t="s">
        <v>478</v>
      </c>
      <c r="B18" s="898"/>
      <c r="C18" s="221">
        <f t="shared" si="0"/>
        <v>31</v>
      </c>
      <c r="D18" s="222">
        <v>9</v>
      </c>
      <c r="E18" s="223">
        <f>'16'!E16-'16'!Y16</f>
        <v>22</v>
      </c>
      <c r="F18" s="224">
        <v>17</v>
      </c>
      <c r="G18" s="225">
        <v>15</v>
      </c>
      <c r="H18" s="226">
        <v>11</v>
      </c>
      <c r="I18" s="224">
        <v>8</v>
      </c>
      <c r="J18" s="227">
        <v>7</v>
      </c>
      <c r="K18" s="223">
        <v>11</v>
      </c>
      <c r="L18" s="224">
        <v>9</v>
      </c>
      <c r="M18" s="228">
        <v>8</v>
      </c>
    </row>
    <row r="20" ht="22.5" customHeight="1"/>
    <row r="21" spans="1:13" ht="19.5" customHeight="1">
      <c r="A21" s="771" t="s">
        <v>376</v>
      </c>
      <c r="B21" s="771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</row>
    <row r="22" ht="19.5" customHeight="1" thickBot="1"/>
    <row r="23" spans="1:13" ht="27" customHeight="1">
      <c r="A23" s="776"/>
      <c r="B23" s="777"/>
      <c r="C23" s="899" t="s">
        <v>326</v>
      </c>
      <c r="D23" s="901" t="s">
        <v>327</v>
      </c>
      <c r="E23" s="741" t="s">
        <v>328</v>
      </c>
      <c r="F23" s="763"/>
      <c r="G23" s="763"/>
      <c r="H23" s="763"/>
      <c r="I23" s="763"/>
      <c r="J23" s="763"/>
      <c r="K23" s="763"/>
      <c r="L23" s="763"/>
      <c r="M23" s="765"/>
    </row>
    <row r="24" spans="1:13" ht="27" customHeight="1" thickBot="1">
      <c r="A24" s="780"/>
      <c r="B24" s="781"/>
      <c r="C24" s="900"/>
      <c r="D24" s="902"/>
      <c r="E24" s="229" t="s">
        <v>852</v>
      </c>
      <c r="F24" s="229" t="s">
        <v>329</v>
      </c>
      <c r="G24" s="229" t="s">
        <v>330</v>
      </c>
      <c r="H24" s="230" t="s">
        <v>331</v>
      </c>
      <c r="I24" s="230" t="s">
        <v>332</v>
      </c>
      <c r="J24" s="230" t="s">
        <v>333</v>
      </c>
      <c r="K24" s="229" t="s">
        <v>256</v>
      </c>
      <c r="L24" s="229" t="s">
        <v>255</v>
      </c>
      <c r="M24" s="231" t="s">
        <v>148</v>
      </c>
    </row>
    <row r="25" spans="1:13" ht="27" customHeight="1">
      <c r="A25" s="759" t="s">
        <v>189</v>
      </c>
      <c r="B25" s="760"/>
      <c r="C25" s="194">
        <v>901</v>
      </c>
      <c r="D25" s="189">
        <f aca="true" t="shared" si="2" ref="D25:D34">SUM(E25:M25)</f>
        <v>244</v>
      </c>
      <c r="E25" s="232">
        <v>64</v>
      </c>
      <c r="F25" s="232">
        <v>17</v>
      </c>
      <c r="G25" s="232">
        <v>26</v>
      </c>
      <c r="H25" s="232">
        <v>16</v>
      </c>
      <c r="I25" s="232">
        <v>6</v>
      </c>
      <c r="J25" s="232">
        <v>16</v>
      </c>
      <c r="K25" s="232">
        <v>8</v>
      </c>
      <c r="L25" s="232">
        <v>11</v>
      </c>
      <c r="M25" s="233">
        <v>80</v>
      </c>
    </row>
    <row r="26" spans="1:13" ht="27" customHeight="1">
      <c r="A26" s="748" t="s">
        <v>190</v>
      </c>
      <c r="B26" s="749"/>
      <c r="C26" s="202">
        <v>876</v>
      </c>
      <c r="D26" s="197">
        <f t="shared" si="2"/>
        <v>271</v>
      </c>
      <c r="E26" s="234">
        <v>64</v>
      </c>
      <c r="F26" s="234">
        <v>26</v>
      </c>
      <c r="G26" s="234">
        <v>20</v>
      </c>
      <c r="H26" s="234">
        <v>18</v>
      </c>
      <c r="I26" s="234">
        <v>7</v>
      </c>
      <c r="J26" s="234">
        <v>11</v>
      </c>
      <c r="K26" s="234">
        <v>13</v>
      </c>
      <c r="L26" s="234">
        <v>6</v>
      </c>
      <c r="M26" s="235">
        <v>106</v>
      </c>
    </row>
    <row r="27" spans="1:13" ht="27" customHeight="1">
      <c r="A27" s="748" t="s">
        <v>191</v>
      </c>
      <c r="B27" s="749"/>
      <c r="C27" s="202">
        <v>810</v>
      </c>
      <c r="D27" s="197">
        <f t="shared" si="2"/>
        <v>248</v>
      </c>
      <c r="E27" s="234">
        <v>56</v>
      </c>
      <c r="F27" s="234">
        <v>26</v>
      </c>
      <c r="G27" s="234">
        <v>25</v>
      </c>
      <c r="H27" s="234">
        <v>15</v>
      </c>
      <c r="I27" s="234">
        <v>8</v>
      </c>
      <c r="J27" s="234">
        <v>19</v>
      </c>
      <c r="K27" s="234">
        <v>10</v>
      </c>
      <c r="L27" s="234">
        <v>1</v>
      </c>
      <c r="M27" s="235">
        <v>88</v>
      </c>
    </row>
    <row r="28" spans="1:13" ht="27" customHeight="1">
      <c r="A28" s="748" t="s">
        <v>192</v>
      </c>
      <c r="B28" s="749"/>
      <c r="C28" s="202">
        <v>789</v>
      </c>
      <c r="D28" s="197">
        <f t="shared" si="2"/>
        <v>250</v>
      </c>
      <c r="E28" s="234">
        <v>63</v>
      </c>
      <c r="F28" s="234">
        <v>19</v>
      </c>
      <c r="G28" s="234">
        <v>29</v>
      </c>
      <c r="H28" s="234">
        <v>10</v>
      </c>
      <c r="I28" s="234">
        <v>8</v>
      </c>
      <c r="J28" s="234">
        <v>17</v>
      </c>
      <c r="K28" s="234">
        <v>17</v>
      </c>
      <c r="L28" s="234">
        <v>2</v>
      </c>
      <c r="M28" s="235">
        <v>85</v>
      </c>
    </row>
    <row r="29" spans="1:13" ht="27" customHeight="1">
      <c r="A29" s="748" t="s">
        <v>193</v>
      </c>
      <c r="B29" s="749"/>
      <c r="C29" s="202">
        <v>701</v>
      </c>
      <c r="D29" s="197">
        <f t="shared" si="2"/>
        <v>248</v>
      </c>
      <c r="E29" s="234">
        <v>62</v>
      </c>
      <c r="F29" s="234">
        <v>18</v>
      </c>
      <c r="G29" s="234">
        <v>26</v>
      </c>
      <c r="H29" s="234">
        <v>10</v>
      </c>
      <c r="I29" s="234">
        <v>6</v>
      </c>
      <c r="J29" s="234">
        <v>19</v>
      </c>
      <c r="K29" s="234">
        <v>4</v>
      </c>
      <c r="L29" s="234">
        <v>22</v>
      </c>
      <c r="M29" s="235">
        <v>81</v>
      </c>
    </row>
    <row r="30" spans="1:13" ht="27" customHeight="1">
      <c r="A30" s="748" t="s">
        <v>194</v>
      </c>
      <c r="B30" s="749"/>
      <c r="C30" s="202">
        <v>742</v>
      </c>
      <c r="D30" s="197">
        <f t="shared" si="2"/>
        <v>241</v>
      </c>
      <c r="E30" s="234">
        <v>56</v>
      </c>
      <c r="F30" s="234">
        <v>26</v>
      </c>
      <c r="G30" s="234">
        <v>26</v>
      </c>
      <c r="H30" s="234">
        <v>16</v>
      </c>
      <c r="I30" s="234">
        <v>5</v>
      </c>
      <c r="J30" s="234">
        <v>22</v>
      </c>
      <c r="K30" s="234">
        <v>12</v>
      </c>
      <c r="L30" s="234">
        <v>3</v>
      </c>
      <c r="M30" s="235">
        <v>75</v>
      </c>
    </row>
    <row r="31" spans="1:13" ht="27" customHeight="1">
      <c r="A31" s="748" t="s">
        <v>195</v>
      </c>
      <c r="B31" s="749"/>
      <c r="C31" s="202">
        <v>775</v>
      </c>
      <c r="D31" s="197">
        <f t="shared" si="2"/>
        <v>225</v>
      </c>
      <c r="E31" s="234">
        <v>54</v>
      </c>
      <c r="F31" s="234">
        <v>26</v>
      </c>
      <c r="G31" s="234">
        <v>17</v>
      </c>
      <c r="H31" s="234">
        <v>10</v>
      </c>
      <c r="I31" s="234">
        <v>12</v>
      </c>
      <c r="J31" s="234">
        <v>23</v>
      </c>
      <c r="K31" s="234">
        <v>1</v>
      </c>
      <c r="L31" s="234">
        <v>3</v>
      </c>
      <c r="M31" s="235">
        <v>79</v>
      </c>
    </row>
    <row r="32" spans="1:13" ht="27" customHeight="1">
      <c r="A32" s="748" t="s">
        <v>196</v>
      </c>
      <c r="B32" s="749"/>
      <c r="C32" s="202">
        <v>744</v>
      </c>
      <c r="D32" s="197">
        <f t="shared" si="2"/>
        <v>261</v>
      </c>
      <c r="E32" s="234">
        <v>53</v>
      </c>
      <c r="F32" s="234">
        <v>26</v>
      </c>
      <c r="G32" s="234">
        <v>28</v>
      </c>
      <c r="H32" s="234">
        <v>10</v>
      </c>
      <c r="I32" s="234">
        <v>6</v>
      </c>
      <c r="J32" s="234">
        <v>30</v>
      </c>
      <c r="K32" s="234">
        <v>9</v>
      </c>
      <c r="L32" s="234">
        <v>4</v>
      </c>
      <c r="M32" s="235">
        <v>95</v>
      </c>
    </row>
    <row r="33" spans="1:13" ht="27" customHeight="1">
      <c r="A33" s="750" t="s">
        <v>198</v>
      </c>
      <c r="B33" s="751"/>
      <c r="C33" s="202">
        <v>917</v>
      </c>
      <c r="D33" s="197">
        <f t="shared" si="2"/>
        <v>227</v>
      </c>
      <c r="E33" s="234">
        <v>57</v>
      </c>
      <c r="F33" s="234">
        <v>20</v>
      </c>
      <c r="G33" s="234">
        <v>28</v>
      </c>
      <c r="H33" s="234">
        <v>10</v>
      </c>
      <c r="I33" s="234">
        <v>5</v>
      </c>
      <c r="J33" s="234">
        <v>16</v>
      </c>
      <c r="K33" s="234">
        <v>8</v>
      </c>
      <c r="L33" s="234">
        <v>4</v>
      </c>
      <c r="M33" s="235">
        <v>79</v>
      </c>
    </row>
    <row r="34" spans="1:13" ht="27" customHeight="1" thickBot="1">
      <c r="A34" s="755" t="s">
        <v>477</v>
      </c>
      <c r="B34" s="756"/>
      <c r="C34" s="210">
        <v>654</v>
      </c>
      <c r="D34" s="205">
        <f t="shared" si="2"/>
        <v>253</v>
      </c>
      <c r="E34" s="236">
        <v>51</v>
      </c>
      <c r="F34" s="236">
        <v>21</v>
      </c>
      <c r="G34" s="236">
        <v>21</v>
      </c>
      <c r="H34" s="236">
        <v>5</v>
      </c>
      <c r="I34" s="236">
        <v>2</v>
      </c>
      <c r="J34" s="356">
        <v>42</v>
      </c>
      <c r="K34" s="236">
        <v>10</v>
      </c>
      <c r="L34" s="236">
        <v>6</v>
      </c>
      <c r="M34" s="237">
        <v>95</v>
      </c>
    </row>
    <row r="35" spans="1:13" ht="27" customHeight="1" thickBot="1" thickTop="1">
      <c r="A35" s="757" t="s">
        <v>197</v>
      </c>
      <c r="B35" s="758"/>
      <c r="C35" s="238">
        <f aca="true" t="shared" si="3" ref="C35:M35">SUM(C25:C34)/10</f>
        <v>790.9</v>
      </c>
      <c r="D35" s="239">
        <f t="shared" si="3"/>
        <v>246.8</v>
      </c>
      <c r="E35" s="240">
        <f t="shared" si="3"/>
        <v>58</v>
      </c>
      <c r="F35" s="240">
        <f t="shared" si="3"/>
        <v>22.5</v>
      </c>
      <c r="G35" s="240">
        <f t="shared" si="3"/>
        <v>24.6</v>
      </c>
      <c r="H35" s="240">
        <f t="shared" si="3"/>
        <v>12</v>
      </c>
      <c r="I35" s="241">
        <f t="shared" si="3"/>
        <v>6.5</v>
      </c>
      <c r="J35" s="240">
        <f t="shared" si="3"/>
        <v>21.5</v>
      </c>
      <c r="K35" s="241">
        <f t="shared" si="3"/>
        <v>9.2</v>
      </c>
      <c r="L35" s="241">
        <f t="shared" si="3"/>
        <v>6.2</v>
      </c>
      <c r="M35" s="242">
        <f t="shared" si="3"/>
        <v>86.3</v>
      </c>
    </row>
    <row r="36" spans="1:13" ht="27" customHeight="1" thickBot="1">
      <c r="A36" s="897" t="s">
        <v>478</v>
      </c>
      <c r="B36" s="898"/>
      <c r="C36" s="226">
        <v>697</v>
      </c>
      <c r="D36" s="221">
        <f>SUM(E36:M36)</f>
        <v>231</v>
      </c>
      <c r="E36" s="243">
        <v>53</v>
      </c>
      <c r="F36" s="243">
        <v>15</v>
      </c>
      <c r="G36" s="243">
        <v>24</v>
      </c>
      <c r="H36" s="243">
        <v>9</v>
      </c>
      <c r="I36" s="243">
        <v>2</v>
      </c>
      <c r="J36" s="244">
        <v>20</v>
      </c>
      <c r="K36" s="243">
        <v>9</v>
      </c>
      <c r="L36" s="243">
        <v>4</v>
      </c>
      <c r="M36" s="245">
        <v>95</v>
      </c>
    </row>
  </sheetData>
  <mergeCells count="41">
    <mergeCell ref="A17:B17"/>
    <mergeCell ref="A18:B18"/>
    <mergeCell ref="A13:B13"/>
    <mergeCell ref="A14:B14"/>
    <mergeCell ref="A15:B15"/>
    <mergeCell ref="A16:B16"/>
    <mergeCell ref="A9:B9"/>
    <mergeCell ref="A10:B10"/>
    <mergeCell ref="A11:B11"/>
    <mergeCell ref="A12:B12"/>
    <mergeCell ref="I5:J5"/>
    <mergeCell ref="L5:M5"/>
    <mergeCell ref="A7:B7"/>
    <mergeCell ref="A8:B8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21:M21"/>
    <mergeCell ref="A23:B24"/>
    <mergeCell ref="C23:C24"/>
    <mergeCell ref="D23:D24"/>
    <mergeCell ref="E23:M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K1"/>
    </sheetView>
  </sheetViews>
  <sheetFormatPr defaultColWidth="9.00390625" defaultRowHeight="13.5"/>
  <cols>
    <col min="1" max="1" width="15.625" style="13" bestFit="1" customWidth="1"/>
    <col min="2" max="11" width="7.625" style="13" customWidth="1"/>
    <col min="12" max="13" width="8.25390625" style="13" customWidth="1"/>
    <col min="14" max="16384" width="9.00390625" style="13" customWidth="1"/>
  </cols>
  <sheetData>
    <row r="1" spans="1:11" s="632" customFormat="1" ht="18" customHeight="1">
      <c r="A1" s="939" t="s">
        <v>435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</row>
    <row r="2" ht="13.5" customHeight="1" thickBot="1"/>
    <row r="3" spans="1:11" ht="20.25" customHeight="1" thickBot="1">
      <c r="A3" s="277" t="s">
        <v>436</v>
      </c>
      <c r="B3" s="278" t="s">
        <v>426</v>
      </c>
      <c r="C3" s="279" t="s">
        <v>427</v>
      </c>
      <c r="D3" s="279" t="s">
        <v>428</v>
      </c>
      <c r="E3" s="279" t="s">
        <v>429</v>
      </c>
      <c r="F3" s="279" t="s">
        <v>430</v>
      </c>
      <c r="G3" s="279" t="s">
        <v>431</v>
      </c>
      <c r="H3" s="279" t="s">
        <v>432</v>
      </c>
      <c r="I3" s="279" t="s">
        <v>433</v>
      </c>
      <c r="J3" s="367" t="s">
        <v>434</v>
      </c>
      <c r="K3" s="289" t="s">
        <v>533</v>
      </c>
    </row>
    <row r="4" spans="1:11" ht="20.25" customHeight="1" thickTop="1">
      <c r="A4" s="280" t="s">
        <v>437</v>
      </c>
      <c r="B4" s="281">
        <v>876</v>
      </c>
      <c r="C4" s="282">
        <v>810</v>
      </c>
      <c r="D4" s="282">
        <v>789</v>
      </c>
      <c r="E4" s="282">
        <v>701</v>
      </c>
      <c r="F4" s="282">
        <v>742</v>
      </c>
      <c r="G4" s="282">
        <v>775</v>
      </c>
      <c r="H4" s="282">
        <v>744</v>
      </c>
      <c r="I4" s="282">
        <v>917</v>
      </c>
      <c r="J4" s="282">
        <v>654</v>
      </c>
      <c r="K4" s="290">
        <v>697</v>
      </c>
    </row>
    <row r="5" spans="1:11" ht="20.25" customHeight="1">
      <c r="A5" s="283" t="s">
        <v>438</v>
      </c>
      <c r="B5" s="284">
        <f>24+24</f>
        <v>48</v>
      </c>
      <c r="C5" s="285">
        <f>36+32</f>
        <v>68</v>
      </c>
      <c r="D5" s="285">
        <f>37+24</f>
        <v>61</v>
      </c>
      <c r="E5" s="285">
        <f>54+39</f>
        <v>93</v>
      </c>
      <c r="F5" s="285">
        <f>39+35</f>
        <v>74</v>
      </c>
      <c r="G5" s="285">
        <f>34+45</f>
        <v>79</v>
      </c>
      <c r="H5" s="285">
        <f>49+41</f>
        <v>90</v>
      </c>
      <c r="I5" s="285">
        <f>53+47</f>
        <v>100</v>
      </c>
      <c r="J5" s="285">
        <v>101</v>
      </c>
      <c r="K5" s="291">
        <v>71</v>
      </c>
    </row>
    <row r="6" spans="1:11" ht="20.25" customHeight="1" thickBot="1">
      <c r="A6" s="286" t="s">
        <v>439</v>
      </c>
      <c r="B6" s="287">
        <f aca="true" t="shared" si="0" ref="B6:K6">B5/B4*100</f>
        <v>5.47945205479452</v>
      </c>
      <c r="C6" s="288">
        <f t="shared" si="0"/>
        <v>8.395061728395062</v>
      </c>
      <c r="D6" s="288">
        <f t="shared" si="0"/>
        <v>7.731305449936629</v>
      </c>
      <c r="E6" s="288">
        <f t="shared" si="0"/>
        <v>13.266761768901569</v>
      </c>
      <c r="F6" s="288">
        <f t="shared" si="0"/>
        <v>9.973045822102426</v>
      </c>
      <c r="G6" s="288">
        <f t="shared" si="0"/>
        <v>10.193548387096774</v>
      </c>
      <c r="H6" s="288">
        <f t="shared" si="0"/>
        <v>12.096774193548388</v>
      </c>
      <c r="I6" s="288">
        <f t="shared" si="0"/>
        <v>10.905125408942203</v>
      </c>
      <c r="J6" s="288">
        <f t="shared" si="0"/>
        <v>15.443425076452598</v>
      </c>
      <c r="K6" s="292">
        <f t="shared" si="0"/>
        <v>10.186513629842182</v>
      </c>
    </row>
    <row r="7" ht="16.5" customHeight="1"/>
    <row r="8" ht="16.5" customHeight="1"/>
    <row r="9" ht="16.5" customHeight="1"/>
    <row r="10" spans="1:11" s="632" customFormat="1" ht="18" customHeight="1">
      <c r="A10" s="650" t="s">
        <v>573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</row>
    <row r="11" ht="13.5" customHeight="1" thickBot="1"/>
    <row r="12" spans="1:11" ht="20.25" customHeight="1">
      <c r="A12" s="294" t="s">
        <v>440</v>
      </c>
      <c r="B12" s="295" t="s">
        <v>441</v>
      </c>
      <c r="C12" s="296" t="s">
        <v>442</v>
      </c>
      <c r="D12" s="296" t="s">
        <v>443</v>
      </c>
      <c r="E12" s="296" t="s">
        <v>444</v>
      </c>
      <c r="F12" s="296" t="s">
        <v>445</v>
      </c>
      <c r="G12" s="296" t="s">
        <v>446</v>
      </c>
      <c r="H12" s="296" t="s">
        <v>447</v>
      </c>
      <c r="I12" s="296" t="s">
        <v>448</v>
      </c>
      <c r="J12" s="296" t="s">
        <v>83</v>
      </c>
      <c r="K12" s="297" t="s">
        <v>173</v>
      </c>
    </row>
    <row r="13" spans="1:11" ht="20.25" customHeight="1" thickBot="1">
      <c r="A13" s="298" t="s">
        <v>355</v>
      </c>
      <c r="B13" s="299">
        <v>20</v>
      </c>
      <c r="C13" s="300">
        <v>14</v>
      </c>
      <c r="D13" s="300">
        <v>5</v>
      </c>
      <c r="E13" s="300">
        <v>5</v>
      </c>
      <c r="F13" s="300">
        <v>4</v>
      </c>
      <c r="G13" s="300">
        <v>7</v>
      </c>
      <c r="H13" s="300">
        <v>8</v>
      </c>
      <c r="I13" s="300">
        <v>8</v>
      </c>
      <c r="J13" s="300">
        <v>0</v>
      </c>
      <c r="K13" s="301">
        <f>SUM(B13:J13)</f>
        <v>71</v>
      </c>
    </row>
    <row r="14" ht="16.5" customHeight="1"/>
    <row r="15" ht="16.5" customHeight="1"/>
    <row r="16" ht="16.5" customHeight="1"/>
    <row r="17" spans="1:11" s="632" customFormat="1" ht="18" customHeight="1">
      <c r="A17" s="650" t="s">
        <v>816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</row>
    <row r="18" ht="13.5" customHeight="1" thickBot="1"/>
    <row r="19" spans="1:7" ht="20.25" customHeight="1" thickBot="1">
      <c r="A19" s="928" t="s">
        <v>839</v>
      </c>
      <c r="B19" s="929"/>
      <c r="C19" s="929"/>
      <c r="D19" s="943"/>
      <c r="E19" s="930">
        <v>62</v>
      </c>
      <c r="F19" s="931"/>
      <c r="G19" s="932"/>
    </row>
    <row r="20" spans="1:7" ht="20.25" customHeight="1" thickBot="1">
      <c r="A20" s="928" t="s">
        <v>840</v>
      </c>
      <c r="B20" s="929"/>
      <c r="C20" s="929"/>
      <c r="D20" s="929"/>
      <c r="E20" s="920">
        <v>0</v>
      </c>
      <c r="F20" s="921"/>
      <c r="G20" s="922"/>
    </row>
    <row r="21" spans="1:7" ht="20.25" customHeight="1">
      <c r="A21" s="940" t="s">
        <v>841</v>
      </c>
      <c r="B21" s="941"/>
      <c r="C21" s="941"/>
      <c r="D21" s="942"/>
      <c r="E21" s="933">
        <v>7</v>
      </c>
      <c r="F21" s="934"/>
      <c r="G21" s="935"/>
    </row>
    <row r="22" spans="1:7" ht="20.25" customHeight="1" thickBot="1">
      <c r="A22" s="630"/>
      <c r="B22" s="916" t="s">
        <v>842</v>
      </c>
      <c r="C22" s="916"/>
      <c r="D22" s="917"/>
      <c r="E22" s="923">
        <v>0</v>
      </c>
      <c r="F22" s="924"/>
      <c r="G22" s="925"/>
    </row>
    <row r="23" spans="1:7" ht="20.25" customHeight="1" thickBot="1">
      <c r="A23" s="926" t="s">
        <v>843</v>
      </c>
      <c r="B23" s="927"/>
      <c r="C23" s="927"/>
      <c r="D23" s="927"/>
      <c r="E23" s="936">
        <v>66663</v>
      </c>
      <c r="F23" s="937"/>
      <c r="G23" s="938"/>
    </row>
    <row r="24" spans="1:7" ht="20.25" customHeight="1" thickBot="1">
      <c r="A24" s="928" t="s">
        <v>844</v>
      </c>
      <c r="B24" s="929"/>
      <c r="C24" s="929"/>
      <c r="D24" s="929"/>
      <c r="E24" s="936">
        <f>E23/E19</f>
        <v>1075.2096774193549</v>
      </c>
      <c r="F24" s="937"/>
      <c r="G24" s="938"/>
    </row>
    <row r="25" spans="1:7" ht="20.25" customHeight="1">
      <c r="A25" s="940" t="s">
        <v>845</v>
      </c>
      <c r="B25" s="941"/>
      <c r="C25" s="941"/>
      <c r="D25" s="942"/>
      <c r="E25" s="933">
        <f>SUM(E26:E29)</f>
        <v>33</v>
      </c>
      <c r="F25" s="934"/>
      <c r="G25" s="935"/>
    </row>
    <row r="26" spans="1:7" ht="20.25" customHeight="1">
      <c r="A26" s="631"/>
      <c r="B26" s="918" t="s">
        <v>846</v>
      </c>
      <c r="C26" s="918"/>
      <c r="D26" s="919"/>
      <c r="E26" s="913">
        <v>6</v>
      </c>
      <c r="F26" s="914"/>
      <c r="G26" s="915"/>
    </row>
    <row r="27" spans="1:7" ht="20.25" customHeight="1">
      <c r="A27" s="631"/>
      <c r="B27" s="918" t="s">
        <v>847</v>
      </c>
      <c r="C27" s="918"/>
      <c r="D27" s="919"/>
      <c r="E27" s="913">
        <v>6</v>
      </c>
      <c r="F27" s="914"/>
      <c r="G27" s="915"/>
    </row>
    <row r="28" spans="1:7" ht="20.25" customHeight="1">
      <c r="A28" s="631"/>
      <c r="B28" s="918" t="s">
        <v>848</v>
      </c>
      <c r="C28" s="918"/>
      <c r="D28" s="919"/>
      <c r="E28" s="913">
        <v>7</v>
      </c>
      <c r="F28" s="914"/>
      <c r="G28" s="915"/>
    </row>
    <row r="29" spans="1:7" ht="20.25" customHeight="1" thickBot="1">
      <c r="A29" s="630"/>
      <c r="B29" s="916" t="s">
        <v>7</v>
      </c>
      <c r="C29" s="916"/>
      <c r="D29" s="917"/>
      <c r="E29" s="923">
        <v>14</v>
      </c>
      <c r="F29" s="924"/>
      <c r="G29" s="925"/>
    </row>
    <row r="30" spans="1:7" ht="20.25" customHeight="1" thickBot="1">
      <c r="A30" s="926" t="s">
        <v>849</v>
      </c>
      <c r="B30" s="927"/>
      <c r="C30" s="927"/>
      <c r="D30" s="927"/>
      <c r="E30" s="920">
        <v>14</v>
      </c>
      <c r="F30" s="921"/>
      <c r="G30" s="922"/>
    </row>
    <row r="31" spans="1:7" ht="20.25" customHeight="1" thickBot="1">
      <c r="A31" s="928" t="s">
        <v>850</v>
      </c>
      <c r="B31" s="929"/>
      <c r="C31" s="929"/>
      <c r="D31" s="929"/>
      <c r="E31" s="920">
        <v>37</v>
      </c>
      <c r="F31" s="921"/>
      <c r="G31" s="922"/>
    </row>
    <row r="32" spans="2:4" ht="12" customHeight="1">
      <c r="B32" s="334"/>
      <c r="C32" s="334"/>
      <c r="D32" s="334"/>
    </row>
    <row r="33" ht="20.25" customHeight="1">
      <c r="B33" s="629" t="s">
        <v>851</v>
      </c>
    </row>
    <row r="34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856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351</v>
      </c>
      <c r="C4" s="259">
        <v>13</v>
      </c>
    </row>
    <row r="5" spans="2:3" ht="13.5">
      <c r="B5" s="259" t="s">
        <v>356</v>
      </c>
      <c r="C5" s="259">
        <v>10</v>
      </c>
    </row>
    <row r="6" spans="2:3" ht="13.5">
      <c r="B6" s="259" t="s">
        <v>352</v>
      </c>
      <c r="C6" s="259">
        <v>6</v>
      </c>
    </row>
    <row r="7" spans="2:3" ht="13.5">
      <c r="B7" s="259" t="s">
        <v>353</v>
      </c>
      <c r="C7" s="276">
        <v>5</v>
      </c>
    </row>
    <row r="8" spans="2:3" ht="13.5">
      <c r="B8" s="259" t="s">
        <v>354</v>
      </c>
      <c r="C8" s="276">
        <v>4</v>
      </c>
    </row>
    <row r="9" spans="2:3" ht="13.5">
      <c r="B9" s="259" t="s">
        <v>148</v>
      </c>
      <c r="C9" s="276">
        <v>9</v>
      </c>
    </row>
    <row r="10" spans="2:3" ht="13.5">
      <c r="B10" s="276" t="s">
        <v>173</v>
      </c>
      <c r="C10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855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358</v>
      </c>
      <c r="C4" s="259">
        <v>67</v>
      </c>
    </row>
    <row r="5" spans="2:3" ht="13.5">
      <c r="B5" s="259" t="s">
        <v>359</v>
      </c>
      <c r="C5" s="259">
        <v>36</v>
      </c>
    </row>
    <row r="6" spans="2:3" ht="13.5">
      <c r="B6" s="259" t="s">
        <v>360</v>
      </c>
      <c r="C6" s="259">
        <v>28</v>
      </c>
    </row>
    <row r="7" spans="2:3" ht="13.5">
      <c r="B7" s="259" t="s">
        <v>148</v>
      </c>
      <c r="C7" s="276">
        <v>4</v>
      </c>
    </row>
    <row r="8" spans="2:3" ht="13.5">
      <c r="B8" s="276" t="s">
        <v>173</v>
      </c>
      <c r="C8">
        <f>SUM(C4:C7)</f>
        <v>135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workbookViewId="0" topLeftCell="A1">
      <selection activeCell="B2" sqref="B2:F2"/>
    </sheetView>
  </sheetViews>
  <sheetFormatPr defaultColWidth="9.00390625" defaultRowHeight="13.5"/>
  <sheetData>
    <row r="2" spans="2:6" ht="13.5">
      <c r="B2" s="944" t="s">
        <v>854</v>
      </c>
      <c r="C2" s="944"/>
      <c r="D2" s="944"/>
      <c r="E2" s="944"/>
      <c r="F2" s="944"/>
    </row>
    <row r="3" spans="2:3" ht="13.5">
      <c r="B3" s="259" t="s">
        <v>357</v>
      </c>
      <c r="C3" s="259" t="s">
        <v>355</v>
      </c>
    </row>
    <row r="4" spans="2:3" ht="13.5">
      <c r="B4" s="259" t="s">
        <v>363</v>
      </c>
      <c r="C4" s="259">
        <v>13</v>
      </c>
    </row>
    <row r="5" spans="2:3" ht="13.5">
      <c r="B5" s="259" t="s">
        <v>361</v>
      </c>
      <c r="C5" s="259">
        <v>11</v>
      </c>
    </row>
    <row r="6" spans="2:3" ht="13.5">
      <c r="B6" s="259" t="s">
        <v>360</v>
      </c>
      <c r="C6" s="259">
        <v>8</v>
      </c>
    </row>
    <row r="7" spans="2:3" ht="13.5">
      <c r="B7" s="259" t="s">
        <v>364</v>
      </c>
      <c r="C7" s="276">
        <v>7</v>
      </c>
    </row>
    <row r="8" spans="2:3" ht="13.5">
      <c r="B8" s="259" t="s">
        <v>362</v>
      </c>
      <c r="C8" s="276">
        <v>5</v>
      </c>
    </row>
    <row r="9" spans="2:3" ht="13.5">
      <c r="B9" s="259" t="s">
        <v>148</v>
      </c>
      <c r="C9" s="276">
        <v>20</v>
      </c>
    </row>
    <row r="10" spans="2:3" ht="13.5">
      <c r="B10" s="276" t="s">
        <v>173</v>
      </c>
      <c r="C10">
        <f>SUM(C4:C9)</f>
        <v>64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"/>
    </sheetView>
  </sheetViews>
  <sheetFormatPr defaultColWidth="9.00390625" defaultRowHeight="13.5"/>
  <cols>
    <col min="4" max="4" width="11.50390625" style="0" bestFit="1" customWidth="1"/>
    <col min="5" max="5" width="6.25390625" style="0" customWidth="1"/>
    <col min="6" max="6" width="8.00390625" style="1" customWidth="1"/>
  </cols>
  <sheetData>
    <row r="1" spans="1:19" ht="13.5">
      <c r="A1" s="1" t="s">
        <v>75</v>
      </c>
      <c r="B1" s="1" t="s">
        <v>76</v>
      </c>
      <c r="C1" s="1" t="s">
        <v>25</v>
      </c>
      <c r="D1" t="s">
        <v>77</v>
      </c>
      <c r="G1" t="s">
        <v>22</v>
      </c>
      <c r="J1" t="s">
        <v>78</v>
      </c>
      <c r="M1" t="s">
        <v>24</v>
      </c>
      <c r="P1" t="s">
        <v>348</v>
      </c>
      <c r="S1" t="s">
        <v>484</v>
      </c>
    </row>
    <row r="2" spans="1:19" ht="13.5">
      <c r="A2" s="1" t="s">
        <v>26</v>
      </c>
      <c r="B2" s="4">
        <f>C2/D2*10000</f>
        <v>5.603550295857988</v>
      </c>
      <c r="C2" s="1">
        <v>6629</v>
      </c>
      <c r="D2" s="1">
        <v>11830000</v>
      </c>
      <c r="G2" t="s">
        <v>79</v>
      </c>
      <c r="J2" t="s">
        <v>79</v>
      </c>
      <c r="M2" t="s">
        <v>79</v>
      </c>
      <c r="P2" t="s">
        <v>79</v>
      </c>
      <c r="S2" t="s">
        <v>79</v>
      </c>
    </row>
    <row r="3" spans="1:19" ht="13.5">
      <c r="A3" s="1" t="s">
        <v>59</v>
      </c>
      <c r="B3" s="4">
        <f aca="true" t="shared" si="0" ref="B3:B48">C3/D3*10000</f>
        <v>5.3475336322869955</v>
      </c>
      <c r="C3" s="1">
        <v>477</v>
      </c>
      <c r="D3" s="1">
        <v>892000</v>
      </c>
      <c r="F3" s="1" t="s">
        <v>36</v>
      </c>
      <c r="G3" s="5">
        <v>6.8</v>
      </c>
      <c r="I3" s="1" t="s">
        <v>59</v>
      </c>
      <c r="J3" s="5">
        <v>7</v>
      </c>
      <c r="K3" s="5"/>
      <c r="L3" s="1" t="s">
        <v>59</v>
      </c>
      <c r="M3" s="5">
        <v>6.9</v>
      </c>
      <c r="N3" s="5"/>
      <c r="O3" s="1" t="s">
        <v>59</v>
      </c>
      <c r="P3" s="5">
        <v>6.2</v>
      </c>
      <c r="Q3" s="5"/>
      <c r="R3" s="357" t="s">
        <v>498</v>
      </c>
      <c r="S3">
        <v>6.9</v>
      </c>
    </row>
    <row r="4" spans="1:19" ht="13.5">
      <c r="A4" s="1" t="s">
        <v>66</v>
      </c>
      <c r="B4" s="4">
        <f t="shared" si="0"/>
        <v>5.274151436031331</v>
      </c>
      <c r="C4" s="1">
        <v>404</v>
      </c>
      <c r="D4" s="1">
        <v>766000</v>
      </c>
      <c r="F4" s="1" t="s">
        <v>59</v>
      </c>
      <c r="G4" s="5">
        <v>6.8</v>
      </c>
      <c r="I4" s="1" t="s">
        <v>36</v>
      </c>
      <c r="J4">
        <v>6.4</v>
      </c>
      <c r="L4" s="1" t="s">
        <v>36</v>
      </c>
      <c r="M4" s="5">
        <v>6.9</v>
      </c>
      <c r="N4" s="5"/>
      <c r="O4" s="1" t="s">
        <v>43</v>
      </c>
      <c r="P4" s="5">
        <v>5.9</v>
      </c>
      <c r="Q4" s="5"/>
      <c r="R4" s="357" t="s">
        <v>516</v>
      </c>
      <c r="S4">
        <v>6.4</v>
      </c>
    </row>
    <row r="5" spans="1:19" ht="13.5">
      <c r="A5" s="1" t="s">
        <v>37</v>
      </c>
      <c r="B5" s="4">
        <f t="shared" si="0"/>
        <v>5.204576976421636</v>
      </c>
      <c r="C5" s="1">
        <v>1501</v>
      </c>
      <c r="D5" s="1">
        <v>2884000</v>
      </c>
      <c r="F5" s="1" t="s">
        <v>66</v>
      </c>
      <c r="G5" s="5">
        <v>6.8</v>
      </c>
      <c r="I5" s="1" t="s">
        <v>39</v>
      </c>
      <c r="J5">
        <v>6.4</v>
      </c>
      <c r="L5" s="1" t="s">
        <v>43</v>
      </c>
      <c r="M5" s="5">
        <v>6.5</v>
      </c>
      <c r="N5" s="5"/>
      <c r="O5" s="1" t="s">
        <v>40</v>
      </c>
      <c r="P5" s="5">
        <v>5.7</v>
      </c>
      <c r="Q5" s="5"/>
      <c r="R5" s="357" t="s">
        <v>522</v>
      </c>
      <c r="S5">
        <v>6.2</v>
      </c>
    </row>
    <row r="6" spans="1:19" ht="13.5">
      <c r="A6" s="1" t="s">
        <v>69</v>
      </c>
      <c r="B6" s="4">
        <f t="shared" si="0"/>
        <v>5.024630541871922</v>
      </c>
      <c r="C6" s="1">
        <v>408</v>
      </c>
      <c r="D6" s="1">
        <v>812000</v>
      </c>
      <c r="F6" s="1" t="s">
        <v>39</v>
      </c>
      <c r="G6" s="5">
        <v>6.2</v>
      </c>
      <c r="I6" s="1" t="s">
        <v>28</v>
      </c>
      <c r="J6">
        <v>6.4</v>
      </c>
      <c r="L6" s="1" t="s">
        <v>66</v>
      </c>
      <c r="M6" s="5">
        <v>6.5</v>
      </c>
      <c r="N6" s="5"/>
      <c r="O6" s="1" t="s">
        <v>44</v>
      </c>
      <c r="P6" s="5">
        <v>5.6</v>
      </c>
      <c r="Q6" s="5"/>
      <c r="R6" s="357" t="s">
        <v>494</v>
      </c>
      <c r="S6">
        <v>5.9</v>
      </c>
    </row>
    <row r="7" spans="1:19" ht="13.5">
      <c r="A7" s="1" t="s">
        <v>38</v>
      </c>
      <c r="B7" s="4">
        <f t="shared" si="0"/>
        <v>4.997876857749469</v>
      </c>
      <c r="C7" s="1">
        <v>1177</v>
      </c>
      <c r="D7" s="1">
        <v>2355000</v>
      </c>
      <c r="F7" s="1" t="s">
        <v>28</v>
      </c>
      <c r="G7" s="5">
        <v>6.2</v>
      </c>
      <c r="I7" s="1" t="s">
        <v>26</v>
      </c>
      <c r="J7">
        <v>5.9</v>
      </c>
      <c r="L7" s="1" t="s">
        <v>40</v>
      </c>
      <c r="M7" s="5">
        <v>6.3</v>
      </c>
      <c r="N7" s="5"/>
      <c r="O7" s="1" t="s">
        <v>36</v>
      </c>
      <c r="P7" s="5">
        <v>5.5</v>
      </c>
      <c r="Q7" s="5"/>
      <c r="R7" s="357" t="s">
        <v>500</v>
      </c>
      <c r="S7">
        <v>5.9</v>
      </c>
    </row>
    <row r="8" spans="1:19" ht="13.5">
      <c r="A8" s="1" t="s">
        <v>72</v>
      </c>
      <c r="B8" s="4">
        <f t="shared" si="0"/>
        <v>4.943089430894309</v>
      </c>
      <c r="C8" s="1">
        <v>304</v>
      </c>
      <c r="D8" s="1">
        <v>615000</v>
      </c>
      <c r="F8" s="1" t="s">
        <v>43</v>
      </c>
      <c r="G8" s="5">
        <v>6.1</v>
      </c>
      <c r="I8" s="1" t="s">
        <v>43</v>
      </c>
      <c r="J8">
        <v>5.8</v>
      </c>
      <c r="L8" s="1" t="s">
        <v>39</v>
      </c>
      <c r="M8" s="5">
        <v>6.1</v>
      </c>
      <c r="N8" s="5"/>
      <c r="O8" s="1" t="s">
        <v>39</v>
      </c>
      <c r="P8" s="5">
        <v>5.4</v>
      </c>
      <c r="Q8" s="5"/>
      <c r="R8" s="357" t="s">
        <v>486</v>
      </c>
      <c r="S8">
        <v>5.8</v>
      </c>
    </row>
    <row r="9" spans="1:19" ht="13.5">
      <c r="A9" s="1" t="s">
        <v>28</v>
      </c>
      <c r="B9" s="4">
        <f t="shared" si="0"/>
        <v>4.902494981359334</v>
      </c>
      <c r="C9" s="1">
        <v>3419</v>
      </c>
      <c r="D9" s="1">
        <v>6974000</v>
      </c>
      <c r="F9" s="1" t="s">
        <v>26</v>
      </c>
      <c r="G9" s="5">
        <v>6</v>
      </c>
      <c r="I9" s="1" t="s">
        <v>44</v>
      </c>
      <c r="J9">
        <v>5.7</v>
      </c>
      <c r="L9" s="1" t="s">
        <v>28</v>
      </c>
      <c r="M9" s="5">
        <v>6.1</v>
      </c>
      <c r="N9" s="5"/>
      <c r="O9" s="1" t="s">
        <v>26</v>
      </c>
      <c r="P9" s="5">
        <v>5.3</v>
      </c>
      <c r="Q9" s="5"/>
      <c r="R9" s="357" t="s">
        <v>499</v>
      </c>
      <c r="S9">
        <v>5.7</v>
      </c>
    </row>
    <row r="10" spans="1:19" ht="13.5">
      <c r="A10" s="1" t="s">
        <v>43</v>
      </c>
      <c r="B10" s="4">
        <f t="shared" si="0"/>
        <v>4.818537130094919</v>
      </c>
      <c r="C10" s="1">
        <v>863</v>
      </c>
      <c r="D10" s="1">
        <v>1791000</v>
      </c>
      <c r="F10" s="1" t="s">
        <v>44</v>
      </c>
      <c r="G10" s="5">
        <v>5.7</v>
      </c>
      <c r="I10" s="1" t="s">
        <v>37</v>
      </c>
      <c r="J10">
        <v>5.7</v>
      </c>
      <c r="L10" s="1" t="s">
        <v>44</v>
      </c>
      <c r="M10" s="5">
        <v>6</v>
      </c>
      <c r="N10" s="5"/>
      <c r="O10" s="1" t="s">
        <v>66</v>
      </c>
      <c r="P10" s="5">
        <v>5.2</v>
      </c>
      <c r="Q10" s="5"/>
      <c r="R10" s="357" t="s">
        <v>485</v>
      </c>
      <c r="S10">
        <v>5.7</v>
      </c>
    </row>
    <row r="11" spans="1:19" ht="13.5">
      <c r="A11" s="1" t="s">
        <v>55</v>
      </c>
      <c r="B11" s="4">
        <f t="shared" si="0"/>
        <v>4.812925170068027</v>
      </c>
      <c r="C11" s="1">
        <v>566</v>
      </c>
      <c r="D11" s="1">
        <v>1176000</v>
      </c>
      <c r="F11" s="1" t="s">
        <v>35</v>
      </c>
      <c r="G11" s="5">
        <v>5.6</v>
      </c>
      <c r="I11" s="1" t="s">
        <v>30</v>
      </c>
      <c r="J11">
        <v>5.6</v>
      </c>
      <c r="L11" s="2" t="s">
        <v>48</v>
      </c>
      <c r="M11" s="6">
        <v>6</v>
      </c>
      <c r="N11" s="5"/>
      <c r="O11" s="1" t="s">
        <v>28</v>
      </c>
      <c r="P11" s="5">
        <v>5.2</v>
      </c>
      <c r="Q11" s="5"/>
      <c r="R11" s="357" t="s">
        <v>503</v>
      </c>
      <c r="S11">
        <v>5.6</v>
      </c>
    </row>
    <row r="12" spans="1:19" ht="13.5">
      <c r="A12" s="1" t="s">
        <v>68</v>
      </c>
      <c r="B12" s="4">
        <f t="shared" si="0"/>
        <v>4.796380090497737</v>
      </c>
      <c r="C12" s="1">
        <v>424</v>
      </c>
      <c r="D12" s="1">
        <v>884000</v>
      </c>
      <c r="F12" s="1" t="s">
        <v>32</v>
      </c>
      <c r="G12" s="5">
        <v>5.6</v>
      </c>
      <c r="I12" s="1" t="s">
        <v>66</v>
      </c>
      <c r="J12">
        <v>5.6</v>
      </c>
      <c r="L12" s="1" t="s">
        <v>26</v>
      </c>
      <c r="M12" s="5">
        <v>5.7</v>
      </c>
      <c r="N12" s="5"/>
      <c r="O12" s="1" t="s">
        <v>45</v>
      </c>
      <c r="P12" s="5">
        <v>4.9</v>
      </c>
      <c r="Q12" s="5"/>
      <c r="R12" s="357" t="s">
        <v>497</v>
      </c>
      <c r="S12">
        <v>5.4</v>
      </c>
    </row>
    <row r="13" spans="1:19" ht="13.5">
      <c r="A13" s="1" t="s">
        <v>64</v>
      </c>
      <c r="B13" s="4">
        <f t="shared" si="0"/>
        <v>4.7133138969873665</v>
      </c>
      <c r="C13" s="1">
        <v>485</v>
      </c>
      <c r="D13" s="1">
        <v>1029000</v>
      </c>
      <c r="F13" s="1" t="s">
        <v>30</v>
      </c>
      <c r="G13" s="5">
        <v>5.5</v>
      </c>
      <c r="I13" s="1" t="s">
        <v>68</v>
      </c>
      <c r="J13">
        <v>5.6</v>
      </c>
      <c r="L13" s="1" t="s">
        <v>37</v>
      </c>
      <c r="M13" s="5">
        <v>5.7</v>
      </c>
      <c r="N13" s="5"/>
      <c r="O13" s="1" t="s">
        <v>68</v>
      </c>
      <c r="P13" s="5">
        <v>4.9</v>
      </c>
      <c r="Q13" s="5"/>
      <c r="R13" s="357" t="s">
        <v>526</v>
      </c>
      <c r="S13">
        <v>5.4</v>
      </c>
    </row>
    <row r="14" spans="1:19" ht="13.5">
      <c r="A14" s="1" t="s">
        <v>36</v>
      </c>
      <c r="B14" s="4">
        <f t="shared" si="0"/>
        <v>4.662883845126836</v>
      </c>
      <c r="C14" s="1">
        <v>1397</v>
      </c>
      <c r="D14" s="1">
        <v>2996000</v>
      </c>
      <c r="F14" s="1" t="s">
        <v>68</v>
      </c>
      <c r="G14" s="5">
        <v>5.4</v>
      </c>
      <c r="I14" s="1" t="s">
        <v>41</v>
      </c>
      <c r="J14">
        <v>5.5</v>
      </c>
      <c r="L14" s="1" t="s">
        <v>32</v>
      </c>
      <c r="M14" s="5">
        <v>5.6</v>
      </c>
      <c r="N14" s="5"/>
      <c r="O14" s="1" t="s">
        <v>38</v>
      </c>
      <c r="P14" s="5">
        <v>4.9</v>
      </c>
      <c r="Q14" s="5"/>
      <c r="R14" s="357" t="s">
        <v>512</v>
      </c>
      <c r="S14">
        <v>5.4</v>
      </c>
    </row>
    <row r="15" spans="1:19" ht="13.5">
      <c r="A15" s="1" t="s">
        <v>41</v>
      </c>
      <c r="B15" s="4">
        <f t="shared" si="0"/>
        <v>4.66193853427896</v>
      </c>
      <c r="C15" s="1">
        <v>986</v>
      </c>
      <c r="D15" s="1">
        <v>2115000</v>
      </c>
      <c r="F15" s="1" t="s">
        <v>37</v>
      </c>
      <c r="G15" s="5">
        <v>5.3</v>
      </c>
      <c r="I15" s="1" t="s">
        <v>38</v>
      </c>
      <c r="J15">
        <v>5.4</v>
      </c>
      <c r="L15" s="1" t="s">
        <v>64</v>
      </c>
      <c r="M15" s="5">
        <v>5.5</v>
      </c>
      <c r="N15" s="5"/>
      <c r="O15" s="1" t="s">
        <v>32</v>
      </c>
      <c r="P15" s="5">
        <v>4.7</v>
      </c>
      <c r="Q15" s="5"/>
      <c r="R15" s="357" t="s">
        <v>501</v>
      </c>
      <c r="S15">
        <v>5.3</v>
      </c>
    </row>
    <row r="16" spans="1:19" ht="13.5">
      <c r="A16" s="1" t="s">
        <v>44</v>
      </c>
      <c r="B16" s="4">
        <f t="shared" si="0"/>
        <v>4.631918323481999</v>
      </c>
      <c r="C16" s="1">
        <v>862</v>
      </c>
      <c r="D16" s="1">
        <v>1861000</v>
      </c>
      <c r="F16" s="1" t="s">
        <v>40</v>
      </c>
      <c r="G16" s="5">
        <v>5.1</v>
      </c>
      <c r="I16" s="1" t="s">
        <v>42</v>
      </c>
      <c r="J16">
        <v>5.4</v>
      </c>
      <c r="L16" s="1" t="s">
        <v>60</v>
      </c>
      <c r="M16" s="5">
        <v>5.5</v>
      </c>
      <c r="N16" s="5"/>
      <c r="O16" s="1" t="s">
        <v>60</v>
      </c>
      <c r="P16" s="5">
        <v>4.7</v>
      </c>
      <c r="Q16" s="5"/>
      <c r="R16" s="357" t="s">
        <v>502</v>
      </c>
      <c r="S16">
        <v>5</v>
      </c>
    </row>
    <row r="17" spans="1:19" ht="13.5">
      <c r="A17" s="1" t="s">
        <v>32</v>
      </c>
      <c r="B17" s="4">
        <f t="shared" si="0"/>
        <v>4.599890130012818</v>
      </c>
      <c r="C17" s="1">
        <v>2512</v>
      </c>
      <c r="D17" s="1">
        <v>5461000</v>
      </c>
      <c r="F17" s="1" t="s">
        <v>42</v>
      </c>
      <c r="G17" s="5">
        <v>5.1</v>
      </c>
      <c r="I17" s="1" t="s">
        <v>32</v>
      </c>
      <c r="J17">
        <v>5.3</v>
      </c>
      <c r="L17" s="1" t="s">
        <v>45</v>
      </c>
      <c r="M17" s="5">
        <v>5.4</v>
      </c>
      <c r="N17" s="5"/>
      <c r="O17" s="1" t="s">
        <v>46</v>
      </c>
      <c r="P17" s="5">
        <v>4.6</v>
      </c>
      <c r="Q17" s="5"/>
      <c r="R17" s="357" t="s">
        <v>508</v>
      </c>
      <c r="S17">
        <v>5</v>
      </c>
    </row>
    <row r="18" spans="1:19" ht="13.5">
      <c r="A18" s="1" t="s">
        <v>34</v>
      </c>
      <c r="B18" s="4">
        <f t="shared" si="0"/>
        <v>4.552927024859663</v>
      </c>
      <c r="C18" s="1">
        <v>2271</v>
      </c>
      <c r="D18" s="1">
        <v>4988000</v>
      </c>
      <c r="F18" s="2" t="s">
        <v>48</v>
      </c>
      <c r="G18" s="6">
        <v>5.1</v>
      </c>
      <c r="I18" s="1" t="s">
        <v>45</v>
      </c>
      <c r="J18">
        <v>5.3</v>
      </c>
      <c r="L18" s="1" t="s">
        <v>68</v>
      </c>
      <c r="M18" s="5">
        <v>5.3</v>
      </c>
      <c r="N18" s="5"/>
      <c r="O18" s="1" t="s">
        <v>69</v>
      </c>
      <c r="P18" s="5">
        <v>4.6</v>
      </c>
      <c r="Q18" s="5"/>
      <c r="R18" s="357" t="s">
        <v>509</v>
      </c>
      <c r="S18">
        <v>4.9</v>
      </c>
    </row>
    <row r="19" spans="1:19" ht="13.5">
      <c r="A19" s="1" t="s">
        <v>48</v>
      </c>
      <c r="B19" s="4">
        <f t="shared" si="0"/>
        <v>4.543097861309138</v>
      </c>
      <c r="C19" s="1">
        <v>701</v>
      </c>
      <c r="D19" s="1">
        <v>1543000</v>
      </c>
      <c r="F19" s="1" t="s">
        <v>64</v>
      </c>
      <c r="G19" s="5">
        <v>5.1</v>
      </c>
      <c r="I19" s="1" t="s">
        <v>40</v>
      </c>
      <c r="J19">
        <v>5.2</v>
      </c>
      <c r="L19" s="1" t="s">
        <v>41</v>
      </c>
      <c r="M19" s="5">
        <v>5.3</v>
      </c>
      <c r="N19" s="5"/>
      <c r="O19" s="1" t="s">
        <v>27</v>
      </c>
      <c r="P19" s="5">
        <v>4.6</v>
      </c>
      <c r="Q19" s="5"/>
      <c r="R19" s="357" t="s">
        <v>490</v>
      </c>
      <c r="S19">
        <v>4.9</v>
      </c>
    </row>
    <row r="20" spans="1:19" ht="13.5">
      <c r="A20" s="1" t="s">
        <v>63</v>
      </c>
      <c r="B20" s="4">
        <f t="shared" si="0"/>
        <v>4.526022304832714</v>
      </c>
      <c r="C20" s="1">
        <v>487</v>
      </c>
      <c r="D20" s="1">
        <v>1076000</v>
      </c>
      <c r="F20" s="1" t="s">
        <v>38</v>
      </c>
      <c r="G20" s="5">
        <v>5.1</v>
      </c>
      <c r="I20" s="1" t="s">
        <v>62</v>
      </c>
      <c r="J20">
        <v>5.1</v>
      </c>
      <c r="L20" s="1" t="s">
        <v>58</v>
      </c>
      <c r="M20" s="5">
        <v>5.3</v>
      </c>
      <c r="N20" s="5"/>
      <c r="O20" s="1" t="s">
        <v>37</v>
      </c>
      <c r="P20" s="5">
        <v>4.5</v>
      </c>
      <c r="Q20" s="5"/>
      <c r="R20" s="357" t="s">
        <v>491</v>
      </c>
      <c r="S20">
        <v>4.9</v>
      </c>
    </row>
    <row r="21" spans="1:19" ht="13.5">
      <c r="A21" s="1" t="s">
        <v>39</v>
      </c>
      <c r="B21" s="4">
        <f t="shared" si="0"/>
        <v>4.521912350597609</v>
      </c>
      <c r="C21" s="1">
        <v>908</v>
      </c>
      <c r="D21" s="1">
        <v>2008000</v>
      </c>
      <c r="F21" s="1" t="s">
        <v>63</v>
      </c>
      <c r="G21" s="5">
        <v>5</v>
      </c>
      <c r="I21" s="1" t="s">
        <v>35</v>
      </c>
      <c r="J21">
        <v>5.1</v>
      </c>
      <c r="L21" s="1" t="s">
        <v>42</v>
      </c>
      <c r="M21" s="5">
        <v>5.2</v>
      </c>
      <c r="N21" s="5"/>
      <c r="O21" s="1" t="s">
        <v>41</v>
      </c>
      <c r="P21" s="5">
        <v>4.5</v>
      </c>
      <c r="Q21" s="5"/>
      <c r="R21" s="357" t="s">
        <v>519</v>
      </c>
      <c r="S21">
        <v>4.9</v>
      </c>
    </row>
    <row r="22" spans="1:19" ht="13.5">
      <c r="A22" s="1" t="s">
        <v>45</v>
      </c>
      <c r="B22" s="4">
        <f t="shared" si="0"/>
        <v>4.438202247191011</v>
      </c>
      <c r="C22" s="1">
        <v>869</v>
      </c>
      <c r="D22" s="1">
        <v>1958000</v>
      </c>
      <c r="F22" s="1" t="s">
        <v>45</v>
      </c>
      <c r="G22" s="5">
        <v>5</v>
      </c>
      <c r="I22" s="1" t="s">
        <v>63</v>
      </c>
      <c r="J22">
        <v>5.1</v>
      </c>
      <c r="L22" s="1" t="s">
        <v>72</v>
      </c>
      <c r="M22" s="5">
        <v>5.2</v>
      </c>
      <c r="N22" s="5"/>
      <c r="O22" s="1" t="s">
        <v>35</v>
      </c>
      <c r="P22" s="5">
        <v>4.5</v>
      </c>
      <c r="Q22" s="5"/>
      <c r="R22" s="357" t="s">
        <v>525</v>
      </c>
      <c r="S22">
        <v>4.9</v>
      </c>
    </row>
    <row r="23" spans="1:19" ht="13.5">
      <c r="A23" s="1" t="s">
        <v>33</v>
      </c>
      <c r="B23" s="4">
        <f t="shared" si="0"/>
        <v>4.435087719298245</v>
      </c>
      <c r="C23" s="1">
        <v>2528</v>
      </c>
      <c r="D23" s="1">
        <v>5700000</v>
      </c>
      <c r="F23" s="1" t="s">
        <v>41</v>
      </c>
      <c r="G23" s="5">
        <v>4.9</v>
      </c>
      <c r="I23" s="1" t="s">
        <v>69</v>
      </c>
      <c r="J23">
        <v>5.1</v>
      </c>
      <c r="L23" s="1" t="s">
        <v>30</v>
      </c>
      <c r="M23" s="5">
        <v>5.1</v>
      </c>
      <c r="N23" s="5"/>
      <c r="O23" s="1" t="s">
        <v>51</v>
      </c>
      <c r="P23" s="5">
        <v>4.5</v>
      </c>
      <c r="Q23" s="5"/>
      <c r="R23" s="357" t="s">
        <v>505</v>
      </c>
      <c r="S23">
        <v>4.8</v>
      </c>
    </row>
    <row r="24" spans="1:19" ht="13.5">
      <c r="A24" s="1" t="s">
        <v>40</v>
      </c>
      <c r="B24" s="4">
        <f t="shared" si="0"/>
        <v>4.398689751988769</v>
      </c>
      <c r="C24" s="1">
        <v>940</v>
      </c>
      <c r="D24" s="1">
        <v>2137000</v>
      </c>
      <c r="F24" s="1" t="s">
        <v>27</v>
      </c>
      <c r="G24" s="5">
        <v>4.9</v>
      </c>
      <c r="I24" s="1" t="s">
        <v>46</v>
      </c>
      <c r="J24">
        <v>4.9</v>
      </c>
      <c r="L24" s="1" t="s">
        <v>38</v>
      </c>
      <c r="M24" s="5">
        <v>5.1</v>
      </c>
      <c r="N24" s="5"/>
      <c r="O24" s="1" t="s">
        <v>58</v>
      </c>
      <c r="P24" s="5">
        <v>4.4</v>
      </c>
      <c r="Q24" s="5"/>
      <c r="R24" s="357" t="s">
        <v>489</v>
      </c>
      <c r="S24">
        <v>4.7</v>
      </c>
    </row>
    <row r="25" spans="1:19" ht="13.5">
      <c r="A25" s="1" t="s">
        <v>42</v>
      </c>
      <c r="B25" s="4">
        <f t="shared" si="0"/>
        <v>4.36936936936937</v>
      </c>
      <c r="C25" s="1">
        <v>970</v>
      </c>
      <c r="D25" s="1">
        <v>2220000</v>
      </c>
      <c r="F25" s="1" t="s">
        <v>34</v>
      </c>
      <c r="G25" s="5">
        <v>4.9</v>
      </c>
      <c r="I25" s="1" t="s">
        <v>27</v>
      </c>
      <c r="J25">
        <v>4.9</v>
      </c>
      <c r="L25" s="1" t="s">
        <v>53</v>
      </c>
      <c r="M25" s="5">
        <v>5.1</v>
      </c>
      <c r="N25" s="5"/>
      <c r="O25" s="1" t="s">
        <v>34</v>
      </c>
      <c r="P25" s="5">
        <v>4.4</v>
      </c>
      <c r="Q25" s="5"/>
      <c r="R25" s="357" t="s">
        <v>496</v>
      </c>
      <c r="S25">
        <v>4.7</v>
      </c>
    </row>
    <row r="26" spans="1:19" ht="13.5">
      <c r="A26" s="1" t="s">
        <v>30</v>
      </c>
      <c r="B26" s="4">
        <f t="shared" si="0"/>
        <v>4.355359266179717</v>
      </c>
      <c r="C26" s="1">
        <v>2564</v>
      </c>
      <c r="D26" s="1">
        <v>5887000</v>
      </c>
      <c r="F26" s="1" t="s">
        <v>38</v>
      </c>
      <c r="G26" s="5">
        <v>4.8</v>
      </c>
      <c r="I26" s="2" t="s">
        <v>48</v>
      </c>
      <c r="J26" s="7">
        <v>4.9</v>
      </c>
      <c r="L26" s="1" t="s">
        <v>52</v>
      </c>
      <c r="M26" s="5">
        <v>5.1</v>
      </c>
      <c r="N26" s="269"/>
      <c r="O26" s="2" t="s">
        <v>48</v>
      </c>
      <c r="P26" s="6">
        <v>4.3</v>
      </c>
      <c r="Q26" s="269"/>
      <c r="R26" s="357" t="s">
        <v>506</v>
      </c>
      <c r="S26">
        <v>4.7</v>
      </c>
    </row>
    <row r="27" spans="1:19" ht="13.5">
      <c r="A27" s="1" t="s">
        <v>35</v>
      </c>
      <c r="B27" s="4">
        <f t="shared" si="0"/>
        <v>4.347480106100796</v>
      </c>
      <c r="C27" s="1">
        <v>1639</v>
      </c>
      <c r="D27" s="1">
        <v>3770000</v>
      </c>
      <c r="F27" s="1" t="s">
        <v>72</v>
      </c>
      <c r="G27" s="5">
        <v>4.8</v>
      </c>
      <c r="I27" s="1" t="s">
        <v>34</v>
      </c>
      <c r="J27">
        <v>4.8</v>
      </c>
      <c r="L27" s="1" t="s">
        <v>35</v>
      </c>
      <c r="M27" s="5">
        <v>5</v>
      </c>
      <c r="N27" s="5"/>
      <c r="O27" s="1" t="s">
        <v>42</v>
      </c>
      <c r="P27" s="5">
        <v>4.3</v>
      </c>
      <c r="Q27" s="5"/>
      <c r="R27" s="360" t="s">
        <v>511</v>
      </c>
      <c r="S27" s="7">
        <v>4.6</v>
      </c>
    </row>
    <row r="28" spans="1:19" ht="13.5">
      <c r="A28" s="1" t="s">
        <v>51</v>
      </c>
      <c r="B28" s="4">
        <f t="shared" si="0"/>
        <v>4.2625169147496615</v>
      </c>
      <c r="C28" s="1">
        <v>630</v>
      </c>
      <c r="D28" s="1">
        <v>1478000</v>
      </c>
      <c r="F28" s="1" t="s">
        <v>31</v>
      </c>
      <c r="G28" s="5">
        <v>4.7</v>
      </c>
      <c r="I28" s="1" t="s">
        <v>51</v>
      </c>
      <c r="J28">
        <v>4.7</v>
      </c>
      <c r="L28" s="1" t="s">
        <v>46</v>
      </c>
      <c r="M28" s="5">
        <v>5</v>
      </c>
      <c r="N28" s="5"/>
      <c r="O28" s="1" t="s">
        <v>72</v>
      </c>
      <c r="P28" s="5">
        <v>4.3</v>
      </c>
      <c r="Q28" s="5"/>
      <c r="R28" s="357" t="s">
        <v>515</v>
      </c>
      <c r="S28">
        <v>4.6</v>
      </c>
    </row>
    <row r="29" spans="1:19" ht="13.5">
      <c r="A29" s="1" t="s">
        <v>49</v>
      </c>
      <c r="B29" s="4">
        <f t="shared" si="0"/>
        <v>4.214477211796247</v>
      </c>
      <c r="C29" s="1">
        <v>786</v>
      </c>
      <c r="D29" s="1">
        <v>1865000</v>
      </c>
      <c r="F29" s="1" t="s">
        <v>69</v>
      </c>
      <c r="G29" s="5">
        <v>4.7</v>
      </c>
      <c r="I29" s="1" t="s">
        <v>31</v>
      </c>
      <c r="J29">
        <v>4.7</v>
      </c>
      <c r="L29" s="1" t="s">
        <v>34</v>
      </c>
      <c r="M29" s="5">
        <v>5</v>
      </c>
      <c r="N29" s="5"/>
      <c r="O29" s="1" t="s">
        <v>30</v>
      </c>
      <c r="P29" s="5">
        <v>4.3</v>
      </c>
      <c r="Q29" s="5"/>
      <c r="R29" s="357" t="s">
        <v>504</v>
      </c>
      <c r="S29">
        <v>4.5</v>
      </c>
    </row>
    <row r="30" spans="1:19" ht="13.5">
      <c r="A30" s="1" t="s">
        <v>46</v>
      </c>
      <c r="B30" s="4">
        <f t="shared" si="0"/>
        <v>4.162962962962963</v>
      </c>
      <c r="C30" s="1">
        <v>843</v>
      </c>
      <c r="D30" s="1">
        <v>2025000</v>
      </c>
      <c r="F30" s="1" t="s">
        <v>46</v>
      </c>
      <c r="G30" s="5">
        <v>4.6</v>
      </c>
      <c r="I30" s="1" t="s">
        <v>54</v>
      </c>
      <c r="J30">
        <v>4.6</v>
      </c>
      <c r="L30" s="1" t="s">
        <v>63</v>
      </c>
      <c r="M30" s="5">
        <v>4.9</v>
      </c>
      <c r="N30" s="5"/>
      <c r="O30" s="1" t="s">
        <v>63</v>
      </c>
      <c r="P30" s="5">
        <v>4.3</v>
      </c>
      <c r="Q30" s="5"/>
      <c r="R30" s="357" t="s">
        <v>495</v>
      </c>
      <c r="S30">
        <v>4.5</v>
      </c>
    </row>
    <row r="31" spans="1:19" ht="13.5">
      <c r="A31" s="1" t="s">
        <v>27</v>
      </c>
      <c r="B31" s="4">
        <f t="shared" si="0"/>
        <v>4.116310767832803</v>
      </c>
      <c r="C31" s="1">
        <v>3624</v>
      </c>
      <c r="D31" s="1">
        <v>8804000</v>
      </c>
      <c r="F31" s="1" t="s">
        <v>52</v>
      </c>
      <c r="G31" s="5">
        <v>4.6</v>
      </c>
      <c r="I31" s="1" t="s">
        <v>72</v>
      </c>
      <c r="J31">
        <v>4.6</v>
      </c>
      <c r="L31" s="1" t="s">
        <v>69</v>
      </c>
      <c r="M31" s="5">
        <v>4.9</v>
      </c>
      <c r="N31" s="5"/>
      <c r="O31" s="1" t="s">
        <v>53</v>
      </c>
      <c r="P31" s="5">
        <v>4.2</v>
      </c>
      <c r="Q31" s="5"/>
      <c r="R31" s="357" t="s">
        <v>524</v>
      </c>
      <c r="S31">
        <v>4.5</v>
      </c>
    </row>
    <row r="32" spans="1:19" ht="13.5">
      <c r="A32" s="1" t="s">
        <v>71</v>
      </c>
      <c r="B32" s="4">
        <f t="shared" si="0"/>
        <v>4.07942238267148</v>
      </c>
      <c r="C32" s="1">
        <v>339</v>
      </c>
      <c r="D32" s="1">
        <v>831000</v>
      </c>
      <c r="F32" s="1" t="s">
        <v>49</v>
      </c>
      <c r="G32" s="5">
        <v>4.5</v>
      </c>
      <c r="I32" s="1" t="s">
        <v>64</v>
      </c>
      <c r="J32">
        <v>4.6</v>
      </c>
      <c r="L32" s="1" t="s">
        <v>27</v>
      </c>
      <c r="M32" s="5">
        <v>4.7</v>
      </c>
      <c r="N32" s="5"/>
      <c r="O32" s="1" t="s">
        <v>31</v>
      </c>
      <c r="P32" s="5">
        <v>4.2</v>
      </c>
      <c r="Q32" s="5"/>
      <c r="R32" s="357" t="s">
        <v>487</v>
      </c>
      <c r="S32">
        <v>4.4</v>
      </c>
    </row>
    <row r="33" spans="1:19" ht="13.5">
      <c r="A33" s="1" t="s">
        <v>61</v>
      </c>
      <c r="B33" s="4">
        <f t="shared" si="0"/>
        <v>3.9664804469273744</v>
      </c>
      <c r="C33" s="1">
        <v>497</v>
      </c>
      <c r="D33" s="1">
        <v>1253000</v>
      </c>
      <c r="F33" s="1" t="s">
        <v>54</v>
      </c>
      <c r="G33" s="5">
        <v>4.3</v>
      </c>
      <c r="I33" s="1" t="s">
        <v>49</v>
      </c>
      <c r="J33">
        <v>4.6</v>
      </c>
      <c r="L33" s="1" t="s">
        <v>51</v>
      </c>
      <c r="M33" s="5">
        <v>4.7</v>
      </c>
      <c r="N33" s="5"/>
      <c r="O33" s="1" t="s">
        <v>57</v>
      </c>
      <c r="P33" s="5">
        <v>4.2</v>
      </c>
      <c r="Q33" s="5"/>
      <c r="R33" s="357" t="s">
        <v>521</v>
      </c>
      <c r="S33">
        <v>4.3</v>
      </c>
    </row>
    <row r="34" spans="1:19" ht="13.5">
      <c r="A34" s="1" t="s">
        <v>52</v>
      </c>
      <c r="B34" s="4">
        <f t="shared" si="0"/>
        <v>3.849673202614379</v>
      </c>
      <c r="C34" s="1">
        <v>589</v>
      </c>
      <c r="D34" s="1">
        <v>1530000</v>
      </c>
      <c r="F34" s="1" t="s">
        <v>58</v>
      </c>
      <c r="G34" s="5">
        <v>4.3</v>
      </c>
      <c r="I34" s="1" t="s">
        <v>58</v>
      </c>
      <c r="J34">
        <v>4.6</v>
      </c>
      <c r="L34" s="1" t="s">
        <v>54</v>
      </c>
      <c r="M34" s="5">
        <v>4.7</v>
      </c>
      <c r="N34" s="5"/>
      <c r="O34" s="1" t="s">
        <v>62</v>
      </c>
      <c r="P34" s="5">
        <v>4.2</v>
      </c>
      <c r="Q34" s="5"/>
      <c r="R34" s="357" t="s">
        <v>493</v>
      </c>
      <c r="S34">
        <v>4.3</v>
      </c>
    </row>
    <row r="35" spans="1:19" ht="13.5">
      <c r="A35" s="1" t="s">
        <v>31</v>
      </c>
      <c r="B35" s="4">
        <f t="shared" si="0"/>
        <v>3.804757760371337</v>
      </c>
      <c r="C35" s="1">
        <v>2623</v>
      </c>
      <c r="D35" s="1">
        <v>6894000</v>
      </c>
      <c r="F35" s="1" t="s">
        <v>61</v>
      </c>
      <c r="G35" s="5">
        <v>4.2</v>
      </c>
      <c r="I35" s="1" t="s">
        <v>57</v>
      </c>
      <c r="J35">
        <v>4.5</v>
      </c>
      <c r="L35" s="1" t="s">
        <v>49</v>
      </c>
      <c r="M35" s="5">
        <v>4.6</v>
      </c>
      <c r="N35" s="5"/>
      <c r="O35" s="1" t="s">
        <v>49</v>
      </c>
      <c r="P35" s="5">
        <v>4.1</v>
      </c>
      <c r="Q35" s="5"/>
      <c r="R35" s="357" t="s">
        <v>520</v>
      </c>
      <c r="S35">
        <v>4.2</v>
      </c>
    </row>
    <row r="36" spans="1:19" ht="13.5">
      <c r="A36" s="1" t="s">
        <v>29</v>
      </c>
      <c r="B36" s="4">
        <f t="shared" si="0"/>
        <v>3.7940896091515732</v>
      </c>
      <c r="C36" s="1">
        <v>3184</v>
      </c>
      <c r="D36" s="1">
        <v>8392000</v>
      </c>
      <c r="F36" s="1" t="s">
        <v>56</v>
      </c>
      <c r="G36" s="5">
        <v>4.2</v>
      </c>
      <c r="I36" s="1" t="s">
        <v>61</v>
      </c>
      <c r="J36">
        <v>4.5</v>
      </c>
      <c r="L36" s="1" t="s">
        <v>56</v>
      </c>
      <c r="M36" s="5">
        <v>4.6</v>
      </c>
      <c r="N36" s="5"/>
      <c r="O36" s="1" t="s">
        <v>33</v>
      </c>
      <c r="P36" s="5">
        <v>4.1</v>
      </c>
      <c r="Q36" s="5"/>
      <c r="R36" s="357" t="s">
        <v>531</v>
      </c>
      <c r="S36">
        <v>4.2</v>
      </c>
    </row>
    <row r="37" spans="1:19" ht="13.5">
      <c r="A37" s="1" t="s">
        <v>53</v>
      </c>
      <c r="B37" s="4">
        <f t="shared" si="0"/>
        <v>3.7616511318242343</v>
      </c>
      <c r="C37" s="1">
        <v>565</v>
      </c>
      <c r="D37" s="1">
        <v>1502000</v>
      </c>
      <c r="F37" s="1" t="s">
        <v>33</v>
      </c>
      <c r="G37" s="5">
        <v>4.1</v>
      </c>
      <c r="I37" s="1" t="s">
        <v>60</v>
      </c>
      <c r="J37">
        <v>4.5</v>
      </c>
      <c r="L37" s="1" t="s">
        <v>31</v>
      </c>
      <c r="M37" s="5">
        <v>4.5</v>
      </c>
      <c r="N37" s="5"/>
      <c r="O37" s="1" t="s">
        <v>64</v>
      </c>
      <c r="P37" s="5">
        <v>4</v>
      </c>
      <c r="Q37" s="5"/>
      <c r="R37" s="357" t="s">
        <v>513</v>
      </c>
      <c r="S37">
        <v>4.2</v>
      </c>
    </row>
    <row r="38" spans="1:19" ht="13.5">
      <c r="A38" s="1" t="s">
        <v>62</v>
      </c>
      <c r="B38" s="4">
        <f t="shared" si="0"/>
        <v>3.6386344712739382</v>
      </c>
      <c r="C38" s="1">
        <v>437</v>
      </c>
      <c r="D38" s="1">
        <v>1201000</v>
      </c>
      <c r="F38" s="1" t="s">
        <v>71</v>
      </c>
      <c r="G38" s="5">
        <v>4.1</v>
      </c>
      <c r="I38" s="1" t="s">
        <v>33</v>
      </c>
      <c r="J38">
        <v>4.4</v>
      </c>
      <c r="K38" s="5"/>
      <c r="L38" s="1" t="s">
        <v>71</v>
      </c>
      <c r="M38" s="5">
        <v>4.5</v>
      </c>
      <c r="N38" s="5"/>
      <c r="O38" s="1" t="s">
        <v>52</v>
      </c>
      <c r="P38" s="5">
        <v>4</v>
      </c>
      <c r="Q38" s="5"/>
      <c r="R38" s="357" t="s">
        <v>492</v>
      </c>
      <c r="S38">
        <v>4.1</v>
      </c>
    </row>
    <row r="39" spans="1:19" ht="13.5">
      <c r="A39" s="1" t="s">
        <v>58</v>
      </c>
      <c r="B39" s="4">
        <f t="shared" si="0"/>
        <v>3.6319218241042344</v>
      </c>
      <c r="C39" s="1">
        <v>446</v>
      </c>
      <c r="D39" s="1">
        <v>1228000</v>
      </c>
      <c r="F39" s="1" t="s">
        <v>53</v>
      </c>
      <c r="G39" s="5">
        <v>4.1</v>
      </c>
      <c r="I39" s="1" t="s">
        <v>53</v>
      </c>
      <c r="J39">
        <v>4.4</v>
      </c>
      <c r="L39" s="1" t="s">
        <v>57</v>
      </c>
      <c r="M39" s="5">
        <v>4.3</v>
      </c>
      <c r="N39" s="5"/>
      <c r="O39" s="1" t="s">
        <v>71</v>
      </c>
      <c r="P39" s="5">
        <v>3.7</v>
      </c>
      <c r="Q39" s="5"/>
      <c r="R39" s="357" t="s">
        <v>514</v>
      </c>
      <c r="S39">
        <v>4.1</v>
      </c>
    </row>
    <row r="40" spans="1:19" ht="13.5">
      <c r="A40" s="1" t="s">
        <v>65</v>
      </c>
      <c r="B40" s="4">
        <f t="shared" si="0"/>
        <v>3.582766439909297</v>
      </c>
      <c r="C40" s="1">
        <v>474</v>
      </c>
      <c r="D40" s="1">
        <v>1323000</v>
      </c>
      <c r="F40" s="1" t="s">
        <v>51</v>
      </c>
      <c r="G40" s="5">
        <v>4</v>
      </c>
      <c r="I40" s="1" t="s">
        <v>52</v>
      </c>
      <c r="J40">
        <v>4.3</v>
      </c>
      <c r="L40" s="1" t="s">
        <v>61</v>
      </c>
      <c r="M40" s="5">
        <v>4.3</v>
      </c>
      <c r="N40" s="5"/>
      <c r="O40" s="1" t="s">
        <v>61</v>
      </c>
      <c r="P40" s="5">
        <v>3.7</v>
      </c>
      <c r="Q40" s="5"/>
      <c r="R40" s="357" t="s">
        <v>518</v>
      </c>
      <c r="S40">
        <v>4</v>
      </c>
    </row>
    <row r="41" spans="1:19" ht="13.5">
      <c r="A41" s="1" t="s">
        <v>57</v>
      </c>
      <c r="B41" s="4">
        <f t="shared" si="0"/>
        <v>3.573446327683616</v>
      </c>
      <c r="C41" s="1">
        <v>506</v>
      </c>
      <c r="D41" s="1">
        <v>1416000</v>
      </c>
      <c r="F41" s="1" t="s">
        <v>62</v>
      </c>
      <c r="G41" s="5">
        <v>3.9</v>
      </c>
      <c r="I41" s="1" t="s">
        <v>56</v>
      </c>
      <c r="J41">
        <v>4.2</v>
      </c>
      <c r="L41" s="1" t="s">
        <v>62</v>
      </c>
      <c r="M41" s="5">
        <v>4</v>
      </c>
      <c r="N41" s="5"/>
      <c r="O41" s="1" t="s">
        <v>56</v>
      </c>
      <c r="P41" s="5">
        <v>3.5</v>
      </c>
      <c r="Q41" s="5"/>
      <c r="R41" s="357" t="s">
        <v>488</v>
      </c>
      <c r="S41">
        <v>3.9</v>
      </c>
    </row>
    <row r="42" spans="1:19" ht="13.5">
      <c r="A42" s="1" t="s">
        <v>54</v>
      </c>
      <c r="B42" s="4">
        <f t="shared" si="0"/>
        <v>3.5314443676572216</v>
      </c>
      <c r="C42" s="1">
        <v>511</v>
      </c>
      <c r="D42" s="1">
        <v>1447000</v>
      </c>
      <c r="F42" s="1" t="s">
        <v>29</v>
      </c>
      <c r="G42" s="5">
        <v>3.7</v>
      </c>
      <c r="I42" s="1" t="s">
        <v>29</v>
      </c>
      <c r="J42" s="5">
        <v>4</v>
      </c>
      <c r="L42" s="1" t="s">
        <v>33</v>
      </c>
      <c r="M42" s="5">
        <v>4</v>
      </c>
      <c r="N42" s="5"/>
      <c r="O42" s="1" t="s">
        <v>29</v>
      </c>
      <c r="P42" s="5">
        <v>3.5</v>
      </c>
      <c r="Q42" s="5"/>
      <c r="R42" s="357" t="s">
        <v>517</v>
      </c>
      <c r="S42">
        <v>3.8</v>
      </c>
    </row>
    <row r="43" spans="1:19" ht="13.5">
      <c r="A43" s="1" t="s">
        <v>47</v>
      </c>
      <c r="B43" s="4">
        <f t="shared" si="0"/>
        <v>3.2838813151563753</v>
      </c>
      <c r="C43" s="1">
        <v>819</v>
      </c>
      <c r="D43" s="1">
        <v>2494000</v>
      </c>
      <c r="F43" s="1" t="s">
        <v>47</v>
      </c>
      <c r="G43" s="5">
        <v>3.7</v>
      </c>
      <c r="I43" s="1" t="s">
        <v>47</v>
      </c>
      <c r="J43" s="5">
        <v>4</v>
      </c>
      <c r="K43" s="5"/>
      <c r="L43" s="1" t="s">
        <v>67</v>
      </c>
      <c r="M43" s="5">
        <v>4</v>
      </c>
      <c r="N43" s="5"/>
      <c r="O43" s="1" t="s">
        <v>47</v>
      </c>
      <c r="P43" s="5">
        <v>3.4</v>
      </c>
      <c r="Q43" s="5"/>
      <c r="R43" s="357" t="s">
        <v>528</v>
      </c>
      <c r="S43">
        <v>3.8</v>
      </c>
    </row>
    <row r="44" spans="1:19" ht="13.5">
      <c r="A44" s="1" t="s">
        <v>67</v>
      </c>
      <c r="B44" s="4">
        <f t="shared" si="0"/>
        <v>3.1975403535741735</v>
      </c>
      <c r="C44" s="1">
        <v>416</v>
      </c>
      <c r="D44" s="1">
        <v>1301000</v>
      </c>
      <c r="F44" s="1" t="s">
        <v>73</v>
      </c>
      <c r="G44" s="5">
        <v>3.7</v>
      </c>
      <c r="I44" s="1" t="s">
        <v>71</v>
      </c>
      <c r="J44" s="5">
        <v>4</v>
      </c>
      <c r="K44" s="5"/>
      <c r="L44" s="1" t="s">
        <v>29</v>
      </c>
      <c r="M44" s="5">
        <v>3.8</v>
      </c>
      <c r="N44" s="5"/>
      <c r="O44" s="1" t="s">
        <v>67</v>
      </c>
      <c r="P44" s="5">
        <v>3.3</v>
      </c>
      <c r="Q44" s="5"/>
      <c r="R44" s="357" t="s">
        <v>523</v>
      </c>
      <c r="S44">
        <v>3.7</v>
      </c>
    </row>
    <row r="45" spans="1:19" ht="13.5">
      <c r="A45" s="1" t="s">
        <v>73</v>
      </c>
      <c r="B45" s="4">
        <f t="shared" si="0"/>
        <v>2.819277108433735</v>
      </c>
      <c r="C45" s="1">
        <v>234</v>
      </c>
      <c r="D45" s="1">
        <v>830000</v>
      </c>
      <c r="F45" s="1" t="s">
        <v>57</v>
      </c>
      <c r="G45" s="5">
        <v>3.6</v>
      </c>
      <c r="I45" s="1" t="s">
        <v>67</v>
      </c>
      <c r="J45">
        <v>3.9</v>
      </c>
      <c r="K45" s="5"/>
      <c r="L45" s="1" t="s">
        <v>47</v>
      </c>
      <c r="M45" s="5">
        <v>3.5</v>
      </c>
      <c r="N45" s="5"/>
      <c r="O45" s="1" t="s">
        <v>54</v>
      </c>
      <c r="P45" s="5">
        <v>3.2</v>
      </c>
      <c r="Q45" s="5"/>
      <c r="R45" s="357" t="s">
        <v>507</v>
      </c>
      <c r="S45">
        <v>3.5</v>
      </c>
    </row>
    <row r="46" spans="1:19" ht="13.5">
      <c r="A46" s="1" t="s">
        <v>70</v>
      </c>
      <c r="B46" s="4">
        <f t="shared" si="0"/>
        <v>2.759493670886076</v>
      </c>
      <c r="C46" s="1">
        <v>327</v>
      </c>
      <c r="D46" s="1">
        <v>1185000</v>
      </c>
      <c r="F46" s="1" t="s">
        <v>70</v>
      </c>
      <c r="G46" s="5">
        <v>3.6</v>
      </c>
      <c r="I46" s="1" t="s">
        <v>70</v>
      </c>
      <c r="J46">
        <v>3.5</v>
      </c>
      <c r="K46" s="5"/>
      <c r="L46" s="1" t="s">
        <v>70</v>
      </c>
      <c r="M46" s="5">
        <v>3.5</v>
      </c>
      <c r="N46" s="5"/>
      <c r="O46" s="1" t="s">
        <v>73</v>
      </c>
      <c r="P46" s="5">
        <v>3.1</v>
      </c>
      <c r="Q46" s="5"/>
      <c r="R46" s="357" t="s">
        <v>530</v>
      </c>
      <c r="S46">
        <v>3.5</v>
      </c>
    </row>
    <row r="47" spans="1:19" ht="13.5">
      <c r="A47" s="1" t="s">
        <v>50</v>
      </c>
      <c r="B47" s="4">
        <f t="shared" si="0"/>
        <v>2.4563401670463176</v>
      </c>
      <c r="C47" s="1">
        <v>647</v>
      </c>
      <c r="D47" s="1">
        <v>2634000</v>
      </c>
      <c r="F47" s="1" t="s">
        <v>67</v>
      </c>
      <c r="G47" s="5">
        <v>3.4</v>
      </c>
      <c r="I47" s="1" t="s">
        <v>50</v>
      </c>
      <c r="J47">
        <v>3.3</v>
      </c>
      <c r="K47" s="5"/>
      <c r="L47" s="1" t="s">
        <v>73</v>
      </c>
      <c r="M47" s="5">
        <v>3.4</v>
      </c>
      <c r="N47" s="5"/>
      <c r="O47" s="1" t="s">
        <v>70</v>
      </c>
      <c r="P47" s="5">
        <v>3</v>
      </c>
      <c r="Q47" s="5"/>
      <c r="R47" s="357" t="s">
        <v>527</v>
      </c>
      <c r="S47">
        <v>3</v>
      </c>
    </row>
    <row r="48" spans="1:19" ht="13.5">
      <c r="A48" s="1" t="s">
        <v>74</v>
      </c>
      <c r="B48" s="4">
        <f t="shared" si="0"/>
        <v>1.7673179396092362</v>
      </c>
      <c r="C48" s="1">
        <v>199</v>
      </c>
      <c r="D48" s="1">
        <v>1126000</v>
      </c>
      <c r="F48" s="1" t="s">
        <v>50</v>
      </c>
      <c r="G48" s="5">
        <v>3.1</v>
      </c>
      <c r="I48" s="1" t="s">
        <v>73</v>
      </c>
      <c r="J48" s="5">
        <v>3</v>
      </c>
      <c r="K48" s="5"/>
      <c r="L48" s="1" t="s">
        <v>50</v>
      </c>
      <c r="M48" s="5">
        <v>3.3</v>
      </c>
      <c r="N48" s="5"/>
      <c r="O48" s="1" t="s">
        <v>50</v>
      </c>
      <c r="P48" s="5">
        <v>2.9</v>
      </c>
      <c r="Q48" s="5"/>
      <c r="R48" s="357" t="s">
        <v>529</v>
      </c>
      <c r="S48">
        <v>2.7</v>
      </c>
    </row>
    <row r="49" spans="4:19" ht="13.5">
      <c r="D49" s="1"/>
      <c r="F49" s="3" t="s">
        <v>74</v>
      </c>
      <c r="G49" s="5">
        <v>2.3</v>
      </c>
      <c r="I49" s="1" t="s">
        <v>74</v>
      </c>
      <c r="J49">
        <v>2.5</v>
      </c>
      <c r="K49" s="5"/>
      <c r="L49" s="1" t="s">
        <v>74</v>
      </c>
      <c r="M49" s="5">
        <v>2.8</v>
      </c>
      <c r="N49" s="5"/>
      <c r="O49" s="1" t="s">
        <v>74</v>
      </c>
      <c r="P49" s="5">
        <v>2.4</v>
      </c>
      <c r="Q49" s="5"/>
      <c r="R49" s="357" t="s">
        <v>510</v>
      </c>
      <c r="S49">
        <v>2.7</v>
      </c>
    </row>
    <row r="50" ht="13.5">
      <c r="G50" s="8"/>
    </row>
    <row r="51" spans="1:4" ht="13.5">
      <c r="A51" t="s">
        <v>80</v>
      </c>
      <c r="B51" s="4">
        <f>C51/D51*10000</f>
        <v>4.347245171440544</v>
      </c>
      <c r="C51" s="1">
        <v>54987</v>
      </c>
      <c r="D51" s="1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9.00390625" defaultRowHeight="13.5"/>
  <cols>
    <col min="4" max="4" width="9.00390625" style="1" customWidth="1"/>
    <col min="7" max="7" width="9.00390625" style="1" customWidth="1"/>
  </cols>
  <sheetData>
    <row r="1" spans="1:17" ht="13.5">
      <c r="A1" s="1"/>
      <c r="B1" t="s">
        <v>81</v>
      </c>
      <c r="E1" t="s">
        <v>81</v>
      </c>
      <c r="G1"/>
      <c r="H1" t="s">
        <v>81</v>
      </c>
      <c r="K1" t="s">
        <v>81</v>
      </c>
      <c r="N1" t="s">
        <v>81</v>
      </c>
      <c r="Q1" t="s">
        <v>81</v>
      </c>
    </row>
    <row r="2" spans="1:17" ht="13.5">
      <c r="A2" s="1"/>
      <c r="B2" t="s">
        <v>21</v>
      </c>
      <c r="E2" t="s">
        <v>22</v>
      </c>
      <c r="G2"/>
      <c r="H2" t="s">
        <v>78</v>
      </c>
      <c r="K2" t="s">
        <v>24</v>
      </c>
      <c r="N2" t="s">
        <v>348</v>
      </c>
      <c r="Q2" t="s">
        <v>484</v>
      </c>
    </row>
    <row r="3" spans="1:17" ht="13.5">
      <c r="A3" s="1" t="s">
        <v>26</v>
      </c>
      <c r="B3">
        <v>136</v>
      </c>
      <c r="D3" s="1" t="s">
        <v>26</v>
      </c>
      <c r="E3">
        <v>126</v>
      </c>
      <c r="G3" s="1" t="s">
        <v>26</v>
      </c>
      <c r="H3">
        <v>160</v>
      </c>
      <c r="J3" s="1" t="s">
        <v>26</v>
      </c>
      <c r="K3">
        <v>130</v>
      </c>
      <c r="M3" s="1" t="s">
        <v>26</v>
      </c>
      <c r="N3">
        <v>151</v>
      </c>
      <c r="P3" s="362" t="s">
        <v>485</v>
      </c>
      <c r="Q3" s="363">
        <v>123</v>
      </c>
    </row>
    <row r="4" spans="1:17" ht="13.5">
      <c r="A4" s="1" t="s">
        <v>27</v>
      </c>
      <c r="B4">
        <v>120</v>
      </c>
      <c r="D4" s="1" t="s">
        <v>27</v>
      </c>
      <c r="E4">
        <v>122</v>
      </c>
      <c r="G4" s="1" t="s">
        <v>27</v>
      </c>
      <c r="H4">
        <v>124</v>
      </c>
      <c r="J4" s="1" t="s">
        <v>30</v>
      </c>
      <c r="K4">
        <v>122</v>
      </c>
      <c r="M4" s="1" t="s">
        <v>28</v>
      </c>
      <c r="N4">
        <v>137</v>
      </c>
      <c r="P4" s="362" t="s">
        <v>492</v>
      </c>
      <c r="Q4" s="363">
        <v>107</v>
      </c>
    </row>
    <row r="5" spans="1:17" ht="13.5">
      <c r="A5" s="1" t="s">
        <v>29</v>
      </c>
      <c r="B5">
        <v>111</v>
      </c>
      <c r="D5" s="1" t="s">
        <v>28</v>
      </c>
      <c r="E5">
        <v>104</v>
      </c>
      <c r="G5" s="1" t="s">
        <v>29</v>
      </c>
      <c r="H5">
        <v>117</v>
      </c>
      <c r="J5" s="1" t="s">
        <v>28</v>
      </c>
      <c r="K5">
        <v>120</v>
      </c>
      <c r="M5" s="1" t="s">
        <v>27</v>
      </c>
      <c r="N5">
        <v>122</v>
      </c>
      <c r="P5" s="357" t="s">
        <v>487</v>
      </c>
      <c r="Q5" s="364">
        <v>106</v>
      </c>
    </row>
    <row r="6" spans="1:17" ht="13.5">
      <c r="A6" s="1" t="s">
        <v>30</v>
      </c>
      <c r="B6">
        <v>102</v>
      </c>
      <c r="D6" s="1" t="s">
        <v>29</v>
      </c>
      <c r="E6">
        <v>102</v>
      </c>
      <c r="G6" s="1" t="s">
        <v>28</v>
      </c>
      <c r="H6">
        <v>116</v>
      </c>
      <c r="J6" s="1" t="s">
        <v>33</v>
      </c>
      <c r="K6">
        <v>115</v>
      </c>
      <c r="M6" s="1" t="s">
        <v>33</v>
      </c>
      <c r="N6">
        <v>115</v>
      </c>
      <c r="P6" s="357" t="s">
        <v>489</v>
      </c>
      <c r="Q6" s="364">
        <v>101</v>
      </c>
    </row>
    <row r="7" spans="1:17" ht="13.5">
      <c r="A7" s="1" t="s">
        <v>31</v>
      </c>
      <c r="B7">
        <v>101</v>
      </c>
      <c r="D7" s="1" t="s">
        <v>30</v>
      </c>
      <c r="E7">
        <v>97</v>
      </c>
      <c r="G7" s="1" t="s">
        <v>31</v>
      </c>
      <c r="H7">
        <v>114</v>
      </c>
      <c r="J7" s="1" t="s">
        <v>31</v>
      </c>
      <c r="K7">
        <v>105</v>
      </c>
      <c r="M7" s="1" t="s">
        <v>31</v>
      </c>
      <c r="N7">
        <v>104</v>
      </c>
      <c r="P7" s="357" t="s">
        <v>488</v>
      </c>
      <c r="Q7" s="364">
        <v>97</v>
      </c>
    </row>
    <row r="8" spans="1:17" ht="13.5">
      <c r="A8" s="1" t="s">
        <v>28</v>
      </c>
      <c r="B8">
        <v>100</v>
      </c>
      <c r="D8" s="1" t="s">
        <v>31</v>
      </c>
      <c r="E8">
        <v>94</v>
      </c>
      <c r="G8" s="1" t="s">
        <v>30</v>
      </c>
      <c r="H8">
        <v>108</v>
      </c>
      <c r="J8" s="1" t="s">
        <v>27</v>
      </c>
      <c r="K8">
        <v>100</v>
      </c>
      <c r="M8" s="1" t="s">
        <v>29</v>
      </c>
      <c r="N8">
        <v>100</v>
      </c>
      <c r="P8" s="357" t="s">
        <v>486</v>
      </c>
      <c r="Q8" s="364">
        <v>92</v>
      </c>
    </row>
    <row r="9" spans="1:17" ht="13.5">
      <c r="A9" s="1" t="s">
        <v>33</v>
      </c>
      <c r="B9">
        <v>93</v>
      </c>
      <c r="D9" s="1" t="s">
        <v>33</v>
      </c>
      <c r="E9">
        <v>88</v>
      </c>
      <c r="G9" s="1" t="s">
        <v>34</v>
      </c>
      <c r="H9">
        <v>90</v>
      </c>
      <c r="J9" s="1" t="s">
        <v>29</v>
      </c>
      <c r="K9">
        <v>93</v>
      </c>
      <c r="M9" s="1" t="s">
        <v>30</v>
      </c>
      <c r="N9">
        <v>96</v>
      </c>
      <c r="P9" s="357" t="s">
        <v>490</v>
      </c>
      <c r="Q9" s="364">
        <v>87</v>
      </c>
    </row>
    <row r="10" spans="1:17" ht="13.5">
      <c r="A10" s="1" t="s">
        <v>32</v>
      </c>
      <c r="B10">
        <v>91</v>
      </c>
      <c r="D10" s="1" t="s">
        <v>34</v>
      </c>
      <c r="E10">
        <v>81</v>
      </c>
      <c r="G10" s="1" t="s">
        <v>33</v>
      </c>
      <c r="H10">
        <v>83</v>
      </c>
      <c r="J10" s="1" t="s">
        <v>32</v>
      </c>
      <c r="K10">
        <v>76</v>
      </c>
      <c r="M10" s="1" t="s">
        <v>32</v>
      </c>
      <c r="N10">
        <v>86</v>
      </c>
      <c r="P10" s="357" t="s">
        <v>493</v>
      </c>
      <c r="Q10" s="364">
        <v>78</v>
      </c>
    </row>
    <row r="11" spans="1:17" ht="13.5">
      <c r="A11" s="1" t="s">
        <v>34</v>
      </c>
      <c r="B11">
        <v>74</v>
      </c>
      <c r="D11" s="1" t="s">
        <v>40</v>
      </c>
      <c r="E11">
        <v>76</v>
      </c>
      <c r="G11" s="1" t="s">
        <v>32</v>
      </c>
      <c r="H11">
        <v>71</v>
      </c>
      <c r="J11" s="1" t="s">
        <v>34</v>
      </c>
      <c r="K11">
        <v>73</v>
      </c>
      <c r="M11" s="1" t="s">
        <v>36</v>
      </c>
      <c r="N11">
        <v>74</v>
      </c>
      <c r="P11" s="357" t="s">
        <v>491</v>
      </c>
      <c r="Q11" s="364">
        <v>69</v>
      </c>
    </row>
    <row r="12" spans="1:17" ht="13.5">
      <c r="A12" s="1" t="s">
        <v>36</v>
      </c>
      <c r="B12">
        <v>71</v>
      </c>
      <c r="D12" s="1" t="s">
        <v>47</v>
      </c>
      <c r="E12">
        <v>67</v>
      </c>
      <c r="G12" s="1" t="s">
        <v>36</v>
      </c>
      <c r="H12">
        <v>70</v>
      </c>
      <c r="J12" s="1" t="s">
        <v>36</v>
      </c>
      <c r="K12">
        <v>68</v>
      </c>
      <c r="M12" s="1" t="s">
        <v>47</v>
      </c>
      <c r="N12">
        <v>69</v>
      </c>
      <c r="P12" s="357" t="s">
        <v>494</v>
      </c>
      <c r="Q12" s="364">
        <v>66</v>
      </c>
    </row>
    <row r="13" spans="1:17" ht="13.5">
      <c r="A13" s="1" t="s">
        <v>35</v>
      </c>
      <c r="B13">
        <v>62</v>
      </c>
      <c r="D13" s="1" t="s">
        <v>36</v>
      </c>
      <c r="E13">
        <v>66</v>
      </c>
      <c r="G13" s="1" t="s">
        <v>39</v>
      </c>
      <c r="H13">
        <v>65</v>
      </c>
      <c r="J13" s="1" t="s">
        <v>35</v>
      </c>
      <c r="K13">
        <v>67</v>
      </c>
      <c r="M13" s="1" t="s">
        <v>34</v>
      </c>
      <c r="N13">
        <v>68</v>
      </c>
      <c r="P13" s="357" t="s">
        <v>507</v>
      </c>
      <c r="Q13" s="364">
        <v>55</v>
      </c>
    </row>
    <row r="14" spans="1:17" ht="13.5">
      <c r="A14" s="1" t="s">
        <v>40</v>
      </c>
      <c r="B14">
        <v>56</v>
      </c>
      <c r="D14" s="1" t="s">
        <v>32</v>
      </c>
      <c r="E14">
        <v>63</v>
      </c>
      <c r="G14" s="1" t="s">
        <v>37</v>
      </c>
      <c r="H14">
        <v>56</v>
      </c>
      <c r="J14" s="1" t="s">
        <v>40</v>
      </c>
      <c r="K14">
        <v>63</v>
      </c>
      <c r="M14" s="1" t="s">
        <v>40</v>
      </c>
      <c r="N14">
        <v>67</v>
      </c>
      <c r="P14" s="357" t="s">
        <v>502</v>
      </c>
      <c r="Q14" s="364">
        <v>55</v>
      </c>
    </row>
    <row r="15" spans="1:17" ht="13.5">
      <c r="A15" s="1" t="s">
        <v>42</v>
      </c>
      <c r="B15">
        <v>53</v>
      </c>
      <c r="D15" s="1" t="s">
        <v>35</v>
      </c>
      <c r="E15">
        <v>59</v>
      </c>
      <c r="G15" s="1" t="s">
        <v>42</v>
      </c>
      <c r="H15">
        <v>54</v>
      </c>
      <c r="J15" s="1" t="s">
        <v>37</v>
      </c>
      <c r="K15">
        <v>55</v>
      </c>
      <c r="M15" s="1" t="s">
        <v>35</v>
      </c>
      <c r="N15">
        <v>61</v>
      </c>
      <c r="P15" s="357" t="s">
        <v>497</v>
      </c>
      <c r="Q15" s="364">
        <v>50</v>
      </c>
    </row>
    <row r="16" spans="1:17" ht="13.5">
      <c r="A16" s="1" t="s">
        <v>46</v>
      </c>
      <c r="B16">
        <v>52</v>
      </c>
      <c r="D16" s="1" t="s">
        <v>51</v>
      </c>
      <c r="E16">
        <v>54</v>
      </c>
      <c r="G16" s="1" t="s">
        <v>35</v>
      </c>
      <c r="H16">
        <v>54</v>
      </c>
      <c r="J16" s="1" t="s">
        <v>47</v>
      </c>
      <c r="K16">
        <v>54</v>
      </c>
      <c r="M16" s="1" t="s">
        <v>37</v>
      </c>
      <c r="N16">
        <v>51</v>
      </c>
      <c r="P16" s="357" t="s">
        <v>500</v>
      </c>
      <c r="Q16" s="364">
        <v>47</v>
      </c>
    </row>
    <row r="17" spans="1:17" ht="13.5">
      <c r="A17" s="1" t="s">
        <v>37</v>
      </c>
      <c r="B17">
        <v>48</v>
      </c>
      <c r="D17" s="1" t="s">
        <v>39</v>
      </c>
      <c r="E17">
        <v>50</v>
      </c>
      <c r="G17" s="1" t="s">
        <v>45</v>
      </c>
      <c r="H17">
        <v>54</v>
      </c>
      <c r="J17" s="1" t="s">
        <v>42</v>
      </c>
      <c r="K17">
        <v>52</v>
      </c>
      <c r="L17" s="260"/>
      <c r="M17" s="1" t="s">
        <v>39</v>
      </c>
      <c r="N17" s="260">
        <v>49</v>
      </c>
      <c r="O17" s="260"/>
      <c r="P17" s="357" t="s">
        <v>496</v>
      </c>
      <c r="Q17" s="364">
        <v>47</v>
      </c>
    </row>
    <row r="18" spans="1:17" ht="13.5">
      <c r="A18" s="1" t="s">
        <v>39</v>
      </c>
      <c r="B18">
        <v>46</v>
      </c>
      <c r="D18" s="1" t="s">
        <v>42</v>
      </c>
      <c r="E18">
        <v>45</v>
      </c>
      <c r="G18" s="1" t="s">
        <v>47</v>
      </c>
      <c r="H18">
        <v>53</v>
      </c>
      <c r="J18" s="1" t="s">
        <v>41</v>
      </c>
      <c r="K18">
        <v>52</v>
      </c>
      <c r="M18" s="1" t="s">
        <v>42</v>
      </c>
      <c r="N18">
        <v>43</v>
      </c>
      <c r="P18" s="357" t="s">
        <v>514</v>
      </c>
      <c r="Q18" s="364">
        <v>45</v>
      </c>
    </row>
    <row r="19" spans="1:17" ht="13.5">
      <c r="A19" s="1" t="s">
        <v>43</v>
      </c>
      <c r="B19">
        <v>44</v>
      </c>
      <c r="D19" s="1" t="s">
        <v>38</v>
      </c>
      <c r="E19">
        <v>44</v>
      </c>
      <c r="G19" s="1" t="s">
        <v>51</v>
      </c>
      <c r="H19">
        <v>52</v>
      </c>
      <c r="J19" s="1" t="s">
        <v>38</v>
      </c>
      <c r="K19">
        <v>51</v>
      </c>
      <c r="M19" s="1" t="s">
        <v>43</v>
      </c>
      <c r="N19">
        <v>43</v>
      </c>
      <c r="P19" s="357" t="s">
        <v>499</v>
      </c>
      <c r="Q19" s="364">
        <v>45</v>
      </c>
    </row>
    <row r="20" spans="1:17" ht="13.5">
      <c r="A20" s="1" t="s">
        <v>47</v>
      </c>
      <c r="B20">
        <v>42</v>
      </c>
      <c r="D20" s="1" t="s">
        <v>37</v>
      </c>
      <c r="E20">
        <v>43</v>
      </c>
      <c r="G20" s="1" t="s">
        <v>40</v>
      </c>
      <c r="H20">
        <v>52</v>
      </c>
      <c r="J20" s="1" t="s">
        <v>43</v>
      </c>
      <c r="K20">
        <v>49</v>
      </c>
      <c r="L20" s="260"/>
      <c r="M20" s="1" t="s">
        <v>50</v>
      </c>
      <c r="N20" s="260">
        <v>43</v>
      </c>
      <c r="O20" s="260"/>
      <c r="P20" s="357" t="s">
        <v>498</v>
      </c>
      <c r="Q20" s="364">
        <v>44</v>
      </c>
    </row>
    <row r="21" spans="1:17" ht="13.5">
      <c r="A21" s="1" t="s">
        <v>45</v>
      </c>
      <c r="B21">
        <v>41</v>
      </c>
      <c r="D21" s="1" t="s">
        <v>44</v>
      </c>
      <c r="E21">
        <v>40</v>
      </c>
      <c r="G21" s="1" t="s">
        <v>46</v>
      </c>
      <c r="H21">
        <v>47</v>
      </c>
      <c r="J21" s="2" t="s">
        <v>48</v>
      </c>
      <c r="K21" s="7">
        <v>49</v>
      </c>
      <c r="L21" s="260"/>
      <c r="M21" s="1" t="s">
        <v>51</v>
      </c>
      <c r="N21" s="260">
        <v>43</v>
      </c>
      <c r="O21" s="260"/>
      <c r="P21" s="357" t="s">
        <v>509</v>
      </c>
      <c r="Q21" s="364">
        <v>43</v>
      </c>
    </row>
    <row r="22" spans="1:17" ht="13.5">
      <c r="A22" s="1" t="s">
        <v>53</v>
      </c>
      <c r="B22">
        <v>40</v>
      </c>
      <c r="D22" s="1" t="s">
        <v>57</v>
      </c>
      <c r="E22">
        <v>39</v>
      </c>
      <c r="G22" s="1" t="s">
        <v>50</v>
      </c>
      <c r="H22">
        <v>47</v>
      </c>
      <c r="J22" s="1" t="s">
        <v>39</v>
      </c>
      <c r="K22">
        <v>43</v>
      </c>
      <c r="L22" s="260"/>
      <c r="M22" s="1" t="s">
        <v>49</v>
      </c>
      <c r="N22" s="260">
        <v>43</v>
      </c>
      <c r="O22" s="260"/>
      <c r="P22" s="357" t="s">
        <v>504</v>
      </c>
      <c r="Q22" s="364">
        <v>40</v>
      </c>
    </row>
    <row r="23" spans="1:17" ht="13.5">
      <c r="A23" s="1" t="s">
        <v>51</v>
      </c>
      <c r="B23">
        <v>38</v>
      </c>
      <c r="D23" s="1" t="s">
        <v>50</v>
      </c>
      <c r="E23">
        <v>36</v>
      </c>
      <c r="G23" s="1" t="s">
        <v>41</v>
      </c>
      <c r="H23">
        <v>39</v>
      </c>
      <c r="J23" s="1" t="s">
        <v>46</v>
      </c>
      <c r="K23">
        <v>43</v>
      </c>
      <c r="L23" s="260"/>
      <c r="M23" s="1" t="s">
        <v>62</v>
      </c>
      <c r="N23" s="260">
        <v>39</v>
      </c>
      <c r="O23" s="260"/>
      <c r="P23" s="357" t="s">
        <v>495</v>
      </c>
      <c r="Q23" s="364">
        <v>40</v>
      </c>
    </row>
    <row r="24" spans="1:17" ht="13.5">
      <c r="A24" s="1" t="s">
        <v>38</v>
      </c>
      <c r="B24">
        <v>38</v>
      </c>
      <c r="D24" s="1" t="s">
        <v>45</v>
      </c>
      <c r="E24">
        <v>36</v>
      </c>
      <c r="G24" s="1" t="s">
        <v>38</v>
      </c>
      <c r="H24">
        <v>38</v>
      </c>
      <c r="J24" s="1" t="s">
        <v>50</v>
      </c>
      <c r="K24">
        <v>42</v>
      </c>
      <c r="M24" s="1" t="s">
        <v>41</v>
      </c>
      <c r="N24">
        <v>38</v>
      </c>
      <c r="P24" s="357" t="s">
        <v>501</v>
      </c>
      <c r="Q24" s="364">
        <v>39</v>
      </c>
    </row>
    <row r="25" spans="1:17" ht="13.5">
      <c r="A25" s="1" t="s">
        <v>50</v>
      </c>
      <c r="B25">
        <v>35</v>
      </c>
      <c r="D25" s="1" t="s">
        <v>46</v>
      </c>
      <c r="E25">
        <v>35</v>
      </c>
      <c r="G25" s="1" t="s">
        <v>58</v>
      </c>
      <c r="H25">
        <v>37</v>
      </c>
      <c r="J25" s="1" t="s">
        <v>45</v>
      </c>
      <c r="K25">
        <v>41</v>
      </c>
      <c r="L25" s="260"/>
      <c r="M25" s="1" t="s">
        <v>53</v>
      </c>
      <c r="N25" s="260">
        <v>38</v>
      </c>
      <c r="O25" s="260"/>
      <c r="P25" s="357" t="s">
        <v>503</v>
      </c>
      <c r="Q25" s="364">
        <v>38</v>
      </c>
    </row>
    <row r="26" spans="1:17" ht="13.5">
      <c r="A26" s="1" t="s">
        <v>44</v>
      </c>
      <c r="B26">
        <v>31</v>
      </c>
      <c r="D26" s="1" t="s">
        <v>52</v>
      </c>
      <c r="E26">
        <v>29</v>
      </c>
      <c r="G26" s="1" t="s">
        <v>57</v>
      </c>
      <c r="H26">
        <v>34</v>
      </c>
      <c r="J26" s="1" t="s">
        <v>62</v>
      </c>
      <c r="K26">
        <v>39</v>
      </c>
      <c r="M26" s="1" t="s">
        <v>38</v>
      </c>
      <c r="N26">
        <v>37</v>
      </c>
      <c r="P26" s="357" t="s">
        <v>521</v>
      </c>
      <c r="Q26" s="364">
        <v>35</v>
      </c>
    </row>
    <row r="27" spans="1:17" ht="13.5">
      <c r="A27" s="1" t="s">
        <v>62</v>
      </c>
      <c r="B27">
        <v>30</v>
      </c>
      <c r="D27" s="1" t="s">
        <v>53</v>
      </c>
      <c r="E27">
        <v>27</v>
      </c>
      <c r="G27" s="1" t="s">
        <v>49</v>
      </c>
      <c r="H27">
        <v>30</v>
      </c>
      <c r="J27" s="1" t="s">
        <v>51</v>
      </c>
      <c r="K27">
        <v>36</v>
      </c>
      <c r="L27" s="260"/>
      <c r="M27" s="1" t="s">
        <v>44</v>
      </c>
      <c r="N27" s="260">
        <v>36</v>
      </c>
      <c r="O27" s="260"/>
      <c r="P27" s="357" t="s">
        <v>513</v>
      </c>
      <c r="Q27" s="364">
        <v>33</v>
      </c>
    </row>
    <row r="28" spans="1:17" ht="13.5">
      <c r="A28" s="1" t="s">
        <v>57</v>
      </c>
      <c r="B28">
        <v>29</v>
      </c>
      <c r="D28" s="1" t="s">
        <v>56</v>
      </c>
      <c r="E28">
        <v>26</v>
      </c>
      <c r="G28" s="1" t="s">
        <v>44</v>
      </c>
      <c r="H28">
        <v>29</v>
      </c>
      <c r="J28" s="1" t="s">
        <v>57</v>
      </c>
      <c r="K28">
        <v>35</v>
      </c>
      <c r="L28" s="260"/>
      <c r="M28" s="1" t="s">
        <v>46</v>
      </c>
      <c r="N28" s="260">
        <v>34</v>
      </c>
      <c r="O28" s="260"/>
      <c r="P28" s="357" t="s">
        <v>505</v>
      </c>
      <c r="Q28" s="364">
        <v>32</v>
      </c>
    </row>
    <row r="29" spans="1:17" ht="13.5">
      <c r="A29" s="1" t="s">
        <v>61</v>
      </c>
      <c r="B29">
        <v>29</v>
      </c>
      <c r="D29" s="1" t="s">
        <v>43</v>
      </c>
      <c r="E29">
        <v>26</v>
      </c>
      <c r="G29" s="1" t="s">
        <v>43</v>
      </c>
      <c r="H29">
        <v>29</v>
      </c>
      <c r="J29" s="1" t="s">
        <v>44</v>
      </c>
      <c r="K29">
        <v>35</v>
      </c>
      <c r="L29" s="260"/>
      <c r="M29" s="1" t="s">
        <v>61</v>
      </c>
      <c r="N29" s="260">
        <v>34</v>
      </c>
      <c r="O29" s="260"/>
      <c r="P29" s="360" t="s">
        <v>511</v>
      </c>
      <c r="Q29" s="365">
        <v>31</v>
      </c>
    </row>
    <row r="30" spans="1:17" ht="13.5">
      <c r="A30" s="1" t="s">
        <v>41</v>
      </c>
      <c r="B30">
        <v>29</v>
      </c>
      <c r="D30" s="1" t="s">
        <v>63</v>
      </c>
      <c r="E30">
        <v>25</v>
      </c>
      <c r="G30" s="1" t="s">
        <v>61</v>
      </c>
      <c r="H30">
        <v>28</v>
      </c>
      <c r="J30" s="1" t="s">
        <v>53</v>
      </c>
      <c r="K30">
        <v>34</v>
      </c>
      <c r="L30" s="260"/>
      <c r="M30" s="1" t="s">
        <v>45</v>
      </c>
      <c r="N30" s="260">
        <v>33</v>
      </c>
      <c r="O30" s="260"/>
      <c r="P30" s="357" t="s">
        <v>506</v>
      </c>
      <c r="Q30" s="364">
        <v>31</v>
      </c>
    </row>
    <row r="31" spans="1:17" ht="13.5">
      <c r="A31" s="2" t="s">
        <v>48</v>
      </c>
      <c r="B31" s="7">
        <v>28</v>
      </c>
      <c r="D31" s="1" t="s">
        <v>64</v>
      </c>
      <c r="E31">
        <v>25</v>
      </c>
      <c r="G31" s="1" t="s">
        <v>62</v>
      </c>
      <c r="H31">
        <v>25</v>
      </c>
      <c r="J31" s="1" t="s">
        <v>49</v>
      </c>
      <c r="K31">
        <v>33</v>
      </c>
      <c r="L31" s="260"/>
      <c r="M31" s="2" t="s">
        <v>48</v>
      </c>
      <c r="N31" s="7">
        <v>31</v>
      </c>
      <c r="O31" s="260"/>
      <c r="P31" s="357" t="s">
        <v>520</v>
      </c>
      <c r="Q31" s="364">
        <v>30</v>
      </c>
    </row>
    <row r="32" spans="1:17" ht="13.5">
      <c r="A32" s="1" t="s">
        <v>49</v>
      </c>
      <c r="B32">
        <v>27</v>
      </c>
      <c r="D32" s="1" t="s">
        <v>69</v>
      </c>
      <c r="E32">
        <v>23</v>
      </c>
      <c r="G32" s="1" t="s">
        <v>74</v>
      </c>
      <c r="H32">
        <v>25</v>
      </c>
      <c r="J32" s="1" t="s">
        <v>58</v>
      </c>
      <c r="K32">
        <v>31</v>
      </c>
      <c r="L32" s="260"/>
      <c r="M32" s="1" t="s">
        <v>57</v>
      </c>
      <c r="N32" s="260">
        <v>27</v>
      </c>
      <c r="O32" s="260"/>
      <c r="P32" s="357" t="s">
        <v>508</v>
      </c>
      <c r="Q32" s="364">
        <v>27</v>
      </c>
    </row>
    <row r="33" spans="1:17" ht="13.5">
      <c r="A33" s="1" t="s">
        <v>74</v>
      </c>
      <c r="B33">
        <v>26</v>
      </c>
      <c r="D33" s="1" t="s">
        <v>49</v>
      </c>
      <c r="E33">
        <v>23</v>
      </c>
      <c r="G33" s="1" t="s">
        <v>52</v>
      </c>
      <c r="H33">
        <v>24</v>
      </c>
      <c r="J33" s="1" t="s">
        <v>52</v>
      </c>
      <c r="K33">
        <v>30</v>
      </c>
      <c r="L33" s="260"/>
      <c r="M33" s="1" t="s">
        <v>56</v>
      </c>
      <c r="N33" s="260">
        <v>27</v>
      </c>
      <c r="O33" s="260"/>
      <c r="P33" s="357" t="s">
        <v>524</v>
      </c>
      <c r="Q33" s="364">
        <v>24</v>
      </c>
    </row>
    <row r="34" spans="1:17" ht="13.5">
      <c r="A34" s="1" t="s">
        <v>56</v>
      </c>
      <c r="B34">
        <v>25</v>
      </c>
      <c r="D34" s="1" t="s">
        <v>67</v>
      </c>
      <c r="E34">
        <v>23</v>
      </c>
      <c r="G34" s="1" t="s">
        <v>63</v>
      </c>
      <c r="H34">
        <v>23</v>
      </c>
      <c r="J34" s="1" t="s">
        <v>61</v>
      </c>
      <c r="K34">
        <v>27</v>
      </c>
      <c r="L34" s="260"/>
      <c r="M34" s="1" t="s">
        <v>54</v>
      </c>
      <c r="N34" s="260">
        <v>25</v>
      </c>
      <c r="O34" s="260"/>
      <c r="P34" s="357" t="s">
        <v>512</v>
      </c>
      <c r="Q34" s="364">
        <v>24</v>
      </c>
    </row>
    <row r="35" spans="1:17" ht="13.5">
      <c r="A35" s="1" t="s">
        <v>64</v>
      </c>
      <c r="B35">
        <v>24</v>
      </c>
      <c r="D35" s="1" t="s">
        <v>41</v>
      </c>
      <c r="E35">
        <v>22</v>
      </c>
      <c r="G35" s="1" t="s">
        <v>53</v>
      </c>
      <c r="H35">
        <v>22</v>
      </c>
      <c r="J35" s="1" t="s">
        <v>56</v>
      </c>
      <c r="K35">
        <v>26</v>
      </c>
      <c r="L35" s="260"/>
      <c r="M35" s="1" t="s">
        <v>59</v>
      </c>
      <c r="N35" s="260">
        <v>24</v>
      </c>
      <c r="O35" s="260"/>
      <c r="P35" s="357" t="s">
        <v>510</v>
      </c>
      <c r="Q35" s="364">
        <v>22</v>
      </c>
    </row>
    <row r="36" spans="1:17" ht="13.5">
      <c r="A36" s="1" t="s">
        <v>52</v>
      </c>
      <c r="B36">
        <v>22</v>
      </c>
      <c r="D36" s="1" t="s">
        <v>62</v>
      </c>
      <c r="E36">
        <v>21</v>
      </c>
      <c r="G36" s="1" t="s">
        <v>69</v>
      </c>
      <c r="H36">
        <v>22</v>
      </c>
      <c r="J36" s="1" t="s">
        <v>63</v>
      </c>
      <c r="K36">
        <v>25</v>
      </c>
      <c r="L36" s="260"/>
      <c r="M36" s="1" t="s">
        <v>58</v>
      </c>
      <c r="N36" s="260">
        <v>23</v>
      </c>
      <c r="O36" s="260"/>
      <c r="P36" s="357" t="s">
        <v>529</v>
      </c>
      <c r="Q36" s="364">
        <v>21</v>
      </c>
    </row>
    <row r="37" spans="1:17" ht="13.5">
      <c r="A37" s="1" t="s">
        <v>68</v>
      </c>
      <c r="B37">
        <v>21</v>
      </c>
      <c r="D37" s="3" t="s">
        <v>74</v>
      </c>
      <c r="E37">
        <v>21</v>
      </c>
      <c r="G37" s="2" t="s">
        <v>48</v>
      </c>
      <c r="H37" s="7">
        <v>21</v>
      </c>
      <c r="J37" s="1" t="s">
        <v>59</v>
      </c>
      <c r="K37">
        <v>24</v>
      </c>
      <c r="L37" s="260"/>
      <c r="M37" s="1" t="s">
        <v>60</v>
      </c>
      <c r="N37" s="260">
        <v>23</v>
      </c>
      <c r="O37" s="260"/>
      <c r="P37" s="357" t="s">
        <v>515</v>
      </c>
      <c r="Q37" s="364">
        <v>21</v>
      </c>
    </row>
    <row r="38" spans="1:17" ht="13.5">
      <c r="A38" s="1" t="s">
        <v>58</v>
      </c>
      <c r="B38">
        <v>21</v>
      </c>
      <c r="D38" s="1" t="s">
        <v>59</v>
      </c>
      <c r="E38">
        <v>21</v>
      </c>
      <c r="G38" s="1" t="s">
        <v>70</v>
      </c>
      <c r="H38">
        <v>20</v>
      </c>
      <c r="J38" s="1" t="s">
        <v>74</v>
      </c>
      <c r="K38">
        <v>21</v>
      </c>
      <c r="L38" s="260"/>
      <c r="M38" s="1" t="s">
        <v>64</v>
      </c>
      <c r="N38" s="260">
        <v>22</v>
      </c>
      <c r="O38" s="260"/>
      <c r="P38" s="357" t="s">
        <v>516</v>
      </c>
      <c r="Q38" s="364">
        <v>20</v>
      </c>
    </row>
    <row r="39" spans="1:17" ht="13.5">
      <c r="A39" s="1" t="s">
        <v>63</v>
      </c>
      <c r="B39">
        <v>20</v>
      </c>
      <c r="D39" s="1" t="s">
        <v>38</v>
      </c>
      <c r="E39">
        <v>21</v>
      </c>
      <c r="G39" s="1" t="s">
        <v>54</v>
      </c>
      <c r="H39">
        <v>19</v>
      </c>
      <c r="J39" s="1" t="s">
        <v>67</v>
      </c>
      <c r="K39">
        <v>19</v>
      </c>
      <c r="L39" s="260"/>
      <c r="M39" s="1" t="s">
        <v>66</v>
      </c>
      <c r="N39" s="260">
        <v>21</v>
      </c>
      <c r="O39" s="260"/>
      <c r="P39" s="357" t="s">
        <v>528</v>
      </c>
      <c r="Q39" s="364">
        <v>18</v>
      </c>
    </row>
    <row r="40" spans="1:17" ht="13.5">
      <c r="A40" s="1" t="s">
        <v>71</v>
      </c>
      <c r="B40">
        <v>20</v>
      </c>
      <c r="D40" s="2" t="s">
        <v>48</v>
      </c>
      <c r="E40" s="7">
        <v>19</v>
      </c>
      <c r="G40" s="1" t="s">
        <v>60</v>
      </c>
      <c r="H40">
        <v>19</v>
      </c>
      <c r="J40" s="1" t="s">
        <v>66</v>
      </c>
      <c r="K40">
        <v>19</v>
      </c>
      <c r="L40" s="260"/>
      <c r="M40" s="1" t="s">
        <v>70</v>
      </c>
      <c r="N40" s="260">
        <v>21</v>
      </c>
      <c r="O40" s="260"/>
      <c r="P40" s="357" t="s">
        <v>519</v>
      </c>
      <c r="Q40" s="364">
        <v>16</v>
      </c>
    </row>
    <row r="41" spans="1:17" ht="13.5">
      <c r="A41" s="1" t="s">
        <v>67</v>
      </c>
      <c r="B41">
        <v>20</v>
      </c>
      <c r="D41" s="1" t="s">
        <v>61</v>
      </c>
      <c r="E41">
        <v>18</v>
      </c>
      <c r="G41" s="1" t="s">
        <v>64</v>
      </c>
      <c r="H41">
        <v>18</v>
      </c>
      <c r="J41" s="1" t="s">
        <v>72</v>
      </c>
      <c r="K41">
        <v>19</v>
      </c>
      <c r="L41" s="260"/>
      <c r="M41" s="1" t="s">
        <v>52</v>
      </c>
      <c r="N41" s="260">
        <v>20</v>
      </c>
      <c r="O41" s="260"/>
      <c r="P41" s="357" t="s">
        <v>523</v>
      </c>
      <c r="Q41" s="364">
        <v>16</v>
      </c>
    </row>
    <row r="42" spans="1:17" ht="13.5">
      <c r="A42" s="1" t="s">
        <v>38</v>
      </c>
      <c r="B42">
        <v>18</v>
      </c>
      <c r="D42" s="1" t="s">
        <v>70</v>
      </c>
      <c r="E42">
        <v>18</v>
      </c>
      <c r="G42" s="1" t="s">
        <v>71</v>
      </c>
      <c r="H42">
        <v>16</v>
      </c>
      <c r="J42" s="1" t="s">
        <v>64</v>
      </c>
      <c r="K42">
        <v>17</v>
      </c>
      <c r="L42" s="260"/>
      <c r="M42" s="1" t="s">
        <v>67</v>
      </c>
      <c r="N42" s="260">
        <v>20</v>
      </c>
      <c r="O42" s="260"/>
      <c r="P42" s="357" t="s">
        <v>522</v>
      </c>
      <c r="Q42" s="364">
        <v>15</v>
      </c>
    </row>
    <row r="43" spans="1:17" ht="13.5">
      <c r="A43" s="1" t="s">
        <v>70</v>
      </c>
      <c r="B43">
        <v>17</v>
      </c>
      <c r="D43" s="1" t="s">
        <v>66</v>
      </c>
      <c r="E43">
        <v>16</v>
      </c>
      <c r="G43" s="1" t="s">
        <v>67</v>
      </c>
      <c r="H43">
        <v>16</v>
      </c>
      <c r="J43" s="1" t="s">
        <v>71</v>
      </c>
      <c r="K43">
        <v>16</v>
      </c>
      <c r="L43" s="260"/>
      <c r="M43" s="1" t="s">
        <v>72</v>
      </c>
      <c r="N43" s="260">
        <v>20</v>
      </c>
      <c r="O43" s="260"/>
      <c r="P43" s="357" t="s">
        <v>530</v>
      </c>
      <c r="Q43" s="364">
        <v>14</v>
      </c>
    </row>
    <row r="44" spans="1:17" ht="13.5">
      <c r="A44" s="1" t="s">
        <v>73</v>
      </c>
      <c r="B44">
        <v>17</v>
      </c>
      <c r="D44" s="1" t="s">
        <v>58</v>
      </c>
      <c r="E44">
        <v>16</v>
      </c>
      <c r="G44" s="1" t="s">
        <v>68</v>
      </c>
      <c r="H44">
        <v>15</v>
      </c>
      <c r="J44" s="1" t="s">
        <v>69</v>
      </c>
      <c r="K44">
        <v>15</v>
      </c>
      <c r="L44" s="260"/>
      <c r="M44" s="1" t="s">
        <v>69</v>
      </c>
      <c r="N44" s="260">
        <v>20</v>
      </c>
      <c r="O44" s="260"/>
      <c r="P44" s="357" t="s">
        <v>526</v>
      </c>
      <c r="Q44" s="364">
        <v>14</v>
      </c>
    </row>
    <row r="45" spans="1:17" ht="13.5">
      <c r="A45" s="1" t="s">
        <v>59</v>
      </c>
      <c r="B45">
        <v>17</v>
      </c>
      <c r="D45" s="1" t="s">
        <v>54</v>
      </c>
      <c r="E45">
        <v>14</v>
      </c>
      <c r="G45" s="1" t="s">
        <v>56</v>
      </c>
      <c r="H45">
        <v>13</v>
      </c>
      <c r="J45" s="1" t="s">
        <v>54</v>
      </c>
      <c r="K45">
        <v>15</v>
      </c>
      <c r="L45" s="260"/>
      <c r="M45" s="1" t="s">
        <v>74</v>
      </c>
      <c r="N45" s="260">
        <v>19</v>
      </c>
      <c r="O45" s="260"/>
      <c r="P45" s="357" t="s">
        <v>518</v>
      </c>
      <c r="Q45" s="364">
        <v>13</v>
      </c>
    </row>
    <row r="46" spans="1:17" ht="13.5">
      <c r="A46" s="1" t="s">
        <v>69</v>
      </c>
      <c r="B46">
        <v>17</v>
      </c>
      <c r="D46" s="1" t="s">
        <v>68</v>
      </c>
      <c r="E46">
        <v>14</v>
      </c>
      <c r="G46" s="1" t="s">
        <v>73</v>
      </c>
      <c r="H46">
        <v>11</v>
      </c>
      <c r="J46" s="1" t="s">
        <v>60</v>
      </c>
      <c r="K46">
        <v>15</v>
      </c>
      <c r="L46" s="260"/>
      <c r="M46" s="1" t="s">
        <v>68</v>
      </c>
      <c r="N46" s="260">
        <v>17</v>
      </c>
      <c r="O46" s="260"/>
      <c r="P46" s="357" t="s">
        <v>527</v>
      </c>
      <c r="Q46" s="364">
        <v>9</v>
      </c>
    </row>
    <row r="47" spans="1:17" ht="13.5">
      <c r="A47" s="1" t="s">
        <v>54</v>
      </c>
      <c r="B47">
        <v>16</v>
      </c>
      <c r="D47" s="1" t="s">
        <v>72</v>
      </c>
      <c r="E47">
        <v>10</v>
      </c>
      <c r="G47" s="1" t="s">
        <v>59</v>
      </c>
      <c r="H47">
        <v>11</v>
      </c>
      <c r="J47" s="1" t="s">
        <v>68</v>
      </c>
      <c r="K47">
        <v>13</v>
      </c>
      <c r="L47" s="260"/>
      <c r="M47" s="1" t="s">
        <v>63</v>
      </c>
      <c r="N47" s="260">
        <v>16</v>
      </c>
      <c r="O47" s="260"/>
      <c r="P47" s="357" t="s">
        <v>517</v>
      </c>
      <c r="Q47" s="364">
        <v>9</v>
      </c>
    </row>
    <row r="48" spans="1:17" ht="13.5">
      <c r="A48" s="1" t="s">
        <v>66</v>
      </c>
      <c r="B48">
        <v>13</v>
      </c>
      <c r="D48" s="1" t="s">
        <v>73</v>
      </c>
      <c r="E48">
        <v>8</v>
      </c>
      <c r="G48" s="1" t="s">
        <v>66</v>
      </c>
      <c r="H48">
        <v>11</v>
      </c>
      <c r="J48" s="1" t="s">
        <v>73</v>
      </c>
      <c r="K48">
        <v>13</v>
      </c>
      <c r="L48" s="260"/>
      <c r="M48" s="1" t="s">
        <v>71</v>
      </c>
      <c r="N48" s="260">
        <v>13</v>
      </c>
      <c r="O48" s="260"/>
      <c r="P48" s="357" t="s">
        <v>525</v>
      </c>
      <c r="Q48" s="364">
        <v>8</v>
      </c>
    </row>
    <row r="49" spans="1:17" ht="13.5">
      <c r="A49" s="1" t="s">
        <v>72</v>
      </c>
      <c r="B49">
        <v>12</v>
      </c>
      <c r="D49" s="1" t="s">
        <v>71</v>
      </c>
      <c r="E49">
        <v>7</v>
      </c>
      <c r="G49" s="1" t="s">
        <v>72</v>
      </c>
      <c r="H49">
        <v>8</v>
      </c>
      <c r="J49" s="1" t="s">
        <v>70</v>
      </c>
      <c r="K49">
        <v>12</v>
      </c>
      <c r="L49" s="260"/>
      <c r="M49" s="1" t="s">
        <v>73</v>
      </c>
      <c r="N49" s="260">
        <v>11</v>
      </c>
      <c r="O49" s="260"/>
      <c r="P49" s="357" t="s">
        <v>531</v>
      </c>
      <c r="Q49" s="364">
        <v>7</v>
      </c>
    </row>
    <row r="50" ht="13.5">
      <c r="Q50" s="273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1" spans="1:11" ht="13.5">
      <c r="A1"/>
      <c r="B1" t="s">
        <v>78</v>
      </c>
      <c r="E1" t="s">
        <v>24</v>
      </c>
      <c r="H1" t="s">
        <v>348</v>
      </c>
      <c r="K1" t="s">
        <v>484</v>
      </c>
    </row>
    <row r="2" spans="1:11" ht="13.5">
      <c r="A2"/>
      <c r="B2" t="s">
        <v>82</v>
      </c>
      <c r="E2" t="s">
        <v>82</v>
      </c>
      <c r="H2" t="s">
        <v>82</v>
      </c>
      <c r="K2" t="s">
        <v>82</v>
      </c>
    </row>
    <row r="3" spans="1:11" ht="13.5">
      <c r="A3" s="1" t="s">
        <v>51</v>
      </c>
      <c r="B3">
        <v>3.47</v>
      </c>
      <c r="D3" s="1" t="s">
        <v>62</v>
      </c>
      <c r="E3">
        <v>3.28</v>
      </c>
      <c r="F3" s="9"/>
      <c r="G3" s="1" t="s">
        <v>62</v>
      </c>
      <c r="H3" s="9">
        <v>3.3</v>
      </c>
      <c r="I3" s="9"/>
      <c r="J3" s="357" t="s">
        <v>514</v>
      </c>
      <c r="K3" s="259">
        <v>3.2</v>
      </c>
    </row>
    <row r="4" spans="1:11" ht="13.5">
      <c r="A4" s="1" t="s">
        <v>39</v>
      </c>
      <c r="B4">
        <v>3.24</v>
      </c>
      <c r="D4" s="2" t="s">
        <v>48</v>
      </c>
      <c r="E4" s="7">
        <v>3.22</v>
      </c>
      <c r="F4" s="9"/>
      <c r="G4" s="1" t="s">
        <v>72</v>
      </c>
      <c r="H4" s="9">
        <v>3.25</v>
      </c>
      <c r="I4" s="9"/>
      <c r="J4" s="357" t="s">
        <v>521</v>
      </c>
      <c r="K4" s="259">
        <v>2.98</v>
      </c>
    </row>
    <row r="5" spans="1:11" ht="13.5">
      <c r="A5" s="1" t="s">
        <v>58</v>
      </c>
      <c r="B5" s="9">
        <v>3</v>
      </c>
      <c r="D5" s="1" t="s">
        <v>72</v>
      </c>
      <c r="E5">
        <v>3.08</v>
      </c>
      <c r="F5" s="9"/>
      <c r="G5" s="1" t="s">
        <v>40</v>
      </c>
      <c r="H5" s="9">
        <v>3.16</v>
      </c>
      <c r="I5" s="9"/>
      <c r="J5" s="357" t="s">
        <v>509</v>
      </c>
      <c r="K5" s="259">
        <v>2.91</v>
      </c>
    </row>
    <row r="6" spans="1:11" ht="13.5">
      <c r="A6" s="1" t="s">
        <v>45</v>
      </c>
      <c r="B6">
        <v>2.76</v>
      </c>
      <c r="D6" s="1" t="s">
        <v>40</v>
      </c>
      <c r="E6">
        <v>2.96</v>
      </c>
      <c r="F6" s="9"/>
      <c r="G6" s="1" t="s">
        <v>51</v>
      </c>
      <c r="H6" s="9">
        <v>2.89</v>
      </c>
      <c r="I6" s="9"/>
      <c r="J6" s="357" t="s">
        <v>502</v>
      </c>
      <c r="K6" s="259">
        <v>2.61</v>
      </c>
    </row>
    <row r="7" spans="1:11" ht="13.5">
      <c r="A7" s="1" t="s">
        <v>69</v>
      </c>
      <c r="B7">
        <v>2.69</v>
      </c>
      <c r="D7" s="1" t="s">
        <v>43</v>
      </c>
      <c r="E7">
        <v>2.75</v>
      </c>
      <c r="F7" s="9"/>
      <c r="G7" s="1" t="s">
        <v>47</v>
      </c>
      <c r="H7" s="9">
        <v>2.8</v>
      </c>
      <c r="I7" s="9"/>
      <c r="J7" s="357" t="s">
        <v>498</v>
      </c>
      <c r="K7" s="259">
        <v>2.49</v>
      </c>
    </row>
    <row r="8" spans="1:11" ht="13.5">
      <c r="A8" s="1" t="s">
        <v>42</v>
      </c>
      <c r="B8">
        <v>2.45</v>
      </c>
      <c r="D8" s="1" t="s">
        <v>59</v>
      </c>
      <c r="E8">
        <v>2.71</v>
      </c>
      <c r="F8" s="9"/>
      <c r="G8" s="1" t="s">
        <v>66</v>
      </c>
      <c r="H8" s="9">
        <v>2.77</v>
      </c>
      <c r="I8" s="9"/>
      <c r="J8" s="357" t="s">
        <v>520</v>
      </c>
      <c r="K8" s="259">
        <v>2.45</v>
      </c>
    </row>
    <row r="9" spans="1:11" ht="13.5">
      <c r="A9" s="1" t="s">
        <v>40</v>
      </c>
      <c r="B9">
        <v>2.44</v>
      </c>
      <c r="D9" s="1" t="s">
        <v>58</v>
      </c>
      <c r="E9">
        <v>2.52</v>
      </c>
      <c r="F9" s="9"/>
      <c r="G9" s="1" t="s">
        <v>61</v>
      </c>
      <c r="H9" s="9">
        <v>2.76</v>
      </c>
      <c r="I9" s="9"/>
      <c r="J9" s="357" t="s">
        <v>500</v>
      </c>
      <c r="K9" s="259">
        <v>2.34</v>
      </c>
    </row>
    <row r="10" spans="1:11" ht="13.5">
      <c r="A10" s="1" t="s">
        <v>57</v>
      </c>
      <c r="B10">
        <v>2.39</v>
      </c>
      <c r="D10" s="1" t="s">
        <v>66</v>
      </c>
      <c r="E10">
        <v>2.5</v>
      </c>
      <c r="F10" s="9"/>
      <c r="G10" s="1" t="s">
        <v>59</v>
      </c>
      <c r="H10" s="9">
        <v>2.71</v>
      </c>
      <c r="I10" s="9"/>
      <c r="J10" s="357" t="s">
        <v>524</v>
      </c>
      <c r="K10" s="259">
        <v>2.33</v>
      </c>
    </row>
    <row r="11" spans="1:11" ht="13.5">
      <c r="A11" s="1" t="s">
        <v>36</v>
      </c>
      <c r="B11">
        <v>2.34</v>
      </c>
      <c r="D11" s="1" t="s">
        <v>57</v>
      </c>
      <c r="E11">
        <v>2.47</v>
      </c>
      <c r="F11" s="9"/>
      <c r="G11" s="1" t="s">
        <v>53</v>
      </c>
      <c r="H11" s="9">
        <v>2.53</v>
      </c>
      <c r="I11" s="9"/>
      <c r="J11" s="357" t="s">
        <v>516</v>
      </c>
      <c r="K11" s="259">
        <v>2.27</v>
      </c>
    </row>
    <row r="12" spans="1:11" ht="13.5">
      <c r="A12" s="1" t="s">
        <v>46</v>
      </c>
      <c r="B12">
        <v>2.33</v>
      </c>
      <c r="D12" s="1" t="s">
        <v>41</v>
      </c>
      <c r="E12">
        <v>2.47</v>
      </c>
      <c r="F12" s="9"/>
      <c r="G12" s="1" t="s">
        <v>69</v>
      </c>
      <c r="H12" s="9">
        <v>2.46</v>
      </c>
      <c r="I12" s="9"/>
      <c r="J12" s="357" t="s">
        <v>507</v>
      </c>
      <c r="K12" s="259">
        <v>2.24</v>
      </c>
    </row>
    <row r="13" spans="1:11" ht="13.5">
      <c r="A13" s="1" t="s">
        <v>61</v>
      </c>
      <c r="B13">
        <v>2.26</v>
      </c>
      <c r="D13" s="1" t="s">
        <v>51</v>
      </c>
      <c r="E13">
        <v>2.41</v>
      </c>
      <c r="F13" s="9"/>
      <c r="G13" s="1" t="s">
        <v>36</v>
      </c>
      <c r="H13" s="9">
        <v>2.44</v>
      </c>
      <c r="I13" s="9"/>
      <c r="J13" s="357" t="s">
        <v>494</v>
      </c>
      <c r="K13" s="259">
        <v>2.21</v>
      </c>
    </row>
    <row r="14" spans="1:11" ht="13.5">
      <c r="A14" s="1" t="s">
        <v>74</v>
      </c>
      <c r="B14">
        <v>2.22</v>
      </c>
      <c r="D14" s="1" t="s">
        <v>42</v>
      </c>
      <c r="E14">
        <v>2.36</v>
      </c>
      <c r="F14" s="9"/>
      <c r="G14" s="1" t="s">
        <v>39</v>
      </c>
      <c r="H14" s="9">
        <v>2.44</v>
      </c>
      <c r="I14" s="9"/>
      <c r="J14" s="357" t="s">
        <v>513</v>
      </c>
      <c r="K14" s="259">
        <v>2.2</v>
      </c>
    </row>
    <row r="15" spans="1:11" ht="13.5">
      <c r="A15" s="1" t="s">
        <v>47</v>
      </c>
      <c r="B15">
        <v>2.14</v>
      </c>
      <c r="D15" s="1" t="s">
        <v>63</v>
      </c>
      <c r="E15">
        <v>2.31</v>
      </c>
      <c r="F15" s="9"/>
      <c r="G15" s="1" t="s">
        <v>43</v>
      </c>
      <c r="H15" s="9">
        <v>2.42</v>
      </c>
      <c r="I15" s="9"/>
      <c r="J15" s="357" t="s">
        <v>528</v>
      </c>
      <c r="K15" s="259">
        <v>2.19</v>
      </c>
    </row>
    <row r="16" spans="1:11" ht="13.5">
      <c r="A16" s="1" t="s">
        <v>63</v>
      </c>
      <c r="B16">
        <v>2.11</v>
      </c>
      <c r="D16" s="1" t="s">
        <v>36</v>
      </c>
      <c r="E16">
        <v>2.27</v>
      </c>
      <c r="F16" s="9"/>
      <c r="G16" s="1" t="s">
        <v>49</v>
      </c>
      <c r="H16" s="9">
        <v>2.3</v>
      </c>
      <c r="I16" s="9"/>
      <c r="J16" s="357" t="s">
        <v>497</v>
      </c>
      <c r="K16" s="259">
        <v>2.13</v>
      </c>
    </row>
    <row r="17" spans="1:11" ht="13.5">
      <c r="A17" s="1" t="s">
        <v>62</v>
      </c>
      <c r="B17">
        <v>2.09</v>
      </c>
      <c r="D17" s="1" t="s">
        <v>53</v>
      </c>
      <c r="E17">
        <v>2.26</v>
      </c>
      <c r="F17" s="9"/>
      <c r="G17" s="1" t="s">
        <v>64</v>
      </c>
      <c r="H17" s="9">
        <v>2.13</v>
      </c>
      <c r="I17" s="9"/>
      <c r="J17" s="357" t="s">
        <v>499</v>
      </c>
      <c r="K17" s="259">
        <v>2.13</v>
      </c>
    </row>
    <row r="18" spans="1:11" ht="13.5">
      <c r="A18" s="1" t="s">
        <v>37</v>
      </c>
      <c r="B18">
        <v>1.95</v>
      </c>
      <c r="D18" s="1" t="s">
        <v>47</v>
      </c>
      <c r="E18">
        <v>2.19</v>
      </c>
      <c r="F18" s="271"/>
      <c r="G18" s="2" t="s">
        <v>48</v>
      </c>
      <c r="H18" s="10">
        <v>2.04</v>
      </c>
      <c r="I18" s="271"/>
      <c r="J18" s="357" t="s">
        <v>503</v>
      </c>
      <c r="K18" s="259">
        <v>2.05</v>
      </c>
    </row>
    <row r="19" spans="1:11" ht="13.5">
      <c r="A19" s="1" t="s">
        <v>71</v>
      </c>
      <c r="B19">
        <v>1.92</v>
      </c>
      <c r="D19" s="1" t="s">
        <v>61</v>
      </c>
      <c r="E19">
        <v>2.18</v>
      </c>
      <c r="F19" s="9"/>
      <c r="G19" s="1" t="s">
        <v>33</v>
      </c>
      <c r="H19" s="9">
        <v>2.03</v>
      </c>
      <c r="I19" s="9"/>
      <c r="J19" s="360" t="s">
        <v>511</v>
      </c>
      <c r="K19" s="366">
        <v>2.05</v>
      </c>
    </row>
    <row r="20" spans="1:11" ht="13.5">
      <c r="A20" s="1" t="s">
        <v>41</v>
      </c>
      <c r="B20">
        <v>1.85</v>
      </c>
      <c r="D20" s="1" t="s">
        <v>38</v>
      </c>
      <c r="E20">
        <v>2.17</v>
      </c>
      <c r="F20" s="9"/>
      <c r="G20" s="1" t="s">
        <v>56</v>
      </c>
      <c r="H20" s="9">
        <v>2</v>
      </c>
      <c r="I20" s="9"/>
      <c r="J20" s="357" t="s">
        <v>512</v>
      </c>
      <c r="K20" s="259">
        <v>2.04</v>
      </c>
    </row>
    <row r="21" spans="1:11" ht="13.5">
      <c r="A21" s="1" t="s">
        <v>50</v>
      </c>
      <c r="B21">
        <v>1.83</v>
      </c>
      <c r="D21" s="1" t="s">
        <v>39</v>
      </c>
      <c r="E21">
        <v>2.15</v>
      </c>
      <c r="F21" s="9"/>
      <c r="G21" s="1" t="s">
        <v>28</v>
      </c>
      <c r="H21" s="9">
        <v>1.96</v>
      </c>
      <c r="I21" s="9"/>
      <c r="J21" s="357" t="s">
        <v>501</v>
      </c>
      <c r="K21" s="259">
        <v>1.93</v>
      </c>
    </row>
    <row r="22" spans="1:11" ht="13.5">
      <c r="A22" s="1" t="s">
        <v>30</v>
      </c>
      <c r="B22">
        <v>1.82</v>
      </c>
      <c r="D22" s="1" t="s">
        <v>46</v>
      </c>
      <c r="E22">
        <v>2.13</v>
      </c>
      <c r="F22" s="9"/>
      <c r="G22" s="1" t="s">
        <v>42</v>
      </c>
      <c r="H22" s="9">
        <v>1.95</v>
      </c>
      <c r="I22" s="9"/>
      <c r="J22" s="357" t="s">
        <v>492</v>
      </c>
      <c r="K22" s="259">
        <v>1.89</v>
      </c>
    </row>
    <row r="23" spans="1:11" ht="13.5">
      <c r="A23" s="1" t="s">
        <v>34</v>
      </c>
      <c r="B23">
        <v>1.81</v>
      </c>
      <c r="D23" s="1" t="s">
        <v>45</v>
      </c>
      <c r="E23">
        <v>2.09</v>
      </c>
      <c r="F23" s="9"/>
      <c r="G23" s="1" t="s">
        <v>60</v>
      </c>
      <c r="H23" s="9">
        <v>1.95</v>
      </c>
      <c r="I23" s="9"/>
      <c r="J23" s="357" t="s">
        <v>529</v>
      </c>
      <c r="K23" s="259">
        <v>1.88</v>
      </c>
    </row>
    <row r="24" spans="1:11" ht="13.5">
      <c r="A24" s="1" t="s">
        <v>64</v>
      </c>
      <c r="B24">
        <v>1.74</v>
      </c>
      <c r="D24" s="1" t="s">
        <v>30</v>
      </c>
      <c r="E24">
        <v>2.05</v>
      </c>
      <c r="F24" s="9"/>
      <c r="G24" s="1" t="s">
        <v>44</v>
      </c>
      <c r="H24" s="9">
        <v>1.94</v>
      </c>
      <c r="I24" s="9"/>
      <c r="J24" s="357" t="s">
        <v>526</v>
      </c>
      <c r="K24" s="259">
        <v>1.86</v>
      </c>
    </row>
    <row r="25" spans="1:11" ht="13.5">
      <c r="A25" s="1" t="s">
        <v>70</v>
      </c>
      <c r="B25" s="9">
        <v>1.7</v>
      </c>
      <c r="D25" s="1" t="s">
        <v>33</v>
      </c>
      <c r="E25">
        <v>2.03</v>
      </c>
      <c r="F25" s="9"/>
      <c r="G25" s="1" t="s">
        <v>68</v>
      </c>
      <c r="H25" s="9">
        <v>1.93</v>
      </c>
      <c r="I25" s="9"/>
      <c r="J25" s="357" t="s">
        <v>522</v>
      </c>
      <c r="K25" s="259">
        <v>1.85</v>
      </c>
    </row>
    <row r="26" spans="1:11" ht="13.5">
      <c r="A26" s="1" t="s">
        <v>68</v>
      </c>
      <c r="B26" s="9">
        <v>1.7</v>
      </c>
      <c r="D26" s="1" t="s">
        <v>52</v>
      </c>
      <c r="E26">
        <v>1.97</v>
      </c>
      <c r="F26" s="9"/>
      <c r="G26" s="1" t="s">
        <v>57</v>
      </c>
      <c r="H26" s="9">
        <v>1.91</v>
      </c>
      <c r="I26" s="9"/>
      <c r="J26" s="357" t="s">
        <v>504</v>
      </c>
      <c r="K26" s="259">
        <v>1.82</v>
      </c>
    </row>
    <row r="27" spans="1:11" ht="13.5">
      <c r="A27" s="1" t="s">
        <v>28</v>
      </c>
      <c r="B27">
        <v>1.67</v>
      </c>
      <c r="D27" s="1" t="s">
        <v>56</v>
      </c>
      <c r="E27">
        <v>1.94</v>
      </c>
      <c r="F27" s="9"/>
      <c r="G27" s="1" t="s">
        <v>58</v>
      </c>
      <c r="H27" s="9">
        <v>1.87</v>
      </c>
      <c r="I27" s="9"/>
      <c r="J27" s="357" t="s">
        <v>508</v>
      </c>
      <c r="K27" s="259">
        <v>1.79</v>
      </c>
    </row>
    <row r="28" spans="1:11" ht="13.5">
      <c r="A28" s="1" t="s">
        <v>31</v>
      </c>
      <c r="B28">
        <v>1.65</v>
      </c>
      <c r="D28" s="1" t="s">
        <v>71</v>
      </c>
      <c r="E28">
        <v>1.93</v>
      </c>
      <c r="F28" s="9"/>
      <c r="G28" s="1" t="s">
        <v>41</v>
      </c>
      <c r="H28" s="9">
        <v>1.8</v>
      </c>
      <c r="I28" s="9"/>
      <c r="J28" s="357" t="s">
        <v>515</v>
      </c>
      <c r="K28" s="259">
        <v>1.71</v>
      </c>
    </row>
    <row r="29" spans="1:11" ht="13.5">
      <c r="A29" s="1" t="s">
        <v>43</v>
      </c>
      <c r="B29">
        <v>1.63</v>
      </c>
      <c r="D29" s="1" t="s">
        <v>37</v>
      </c>
      <c r="E29">
        <v>1.92</v>
      </c>
      <c r="F29" s="9"/>
      <c r="G29" s="1" t="s">
        <v>70</v>
      </c>
      <c r="H29" s="9">
        <v>1.79</v>
      </c>
      <c r="I29" s="9"/>
      <c r="J29" s="357" t="s">
        <v>530</v>
      </c>
      <c r="K29" s="259">
        <v>1.7</v>
      </c>
    </row>
    <row r="30" spans="1:11" ht="13.5">
      <c r="A30" s="1" t="s">
        <v>38</v>
      </c>
      <c r="B30">
        <v>1.62</v>
      </c>
      <c r="D30" s="1" t="s">
        <v>44</v>
      </c>
      <c r="E30">
        <v>1.88</v>
      </c>
      <c r="F30" s="9"/>
      <c r="G30" s="1" t="s">
        <v>37</v>
      </c>
      <c r="H30" s="9">
        <v>1.78</v>
      </c>
      <c r="I30" s="9"/>
      <c r="J30" s="357" t="s">
        <v>506</v>
      </c>
      <c r="K30" s="259">
        <v>1.66</v>
      </c>
    </row>
    <row r="31" spans="1:11" ht="13.5">
      <c r="A31" s="1" t="s">
        <v>49</v>
      </c>
      <c r="B31" s="9">
        <v>1.6</v>
      </c>
      <c r="D31" s="1" t="s">
        <v>74</v>
      </c>
      <c r="E31">
        <v>1.87</v>
      </c>
      <c r="F31" s="9"/>
      <c r="G31" s="1" t="s">
        <v>54</v>
      </c>
      <c r="H31" s="9">
        <v>1.73</v>
      </c>
      <c r="I31" s="9"/>
      <c r="J31" s="357" t="s">
        <v>496</v>
      </c>
      <c r="K31" s="259">
        <v>1.64</v>
      </c>
    </row>
    <row r="32" spans="1:11" ht="13.5">
      <c r="A32" s="1" t="s">
        <v>60</v>
      </c>
      <c r="B32" s="9">
        <v>1.6</v>
      </c>
      <c r="D32" s="1" t="s">
        <v>69</v>
      </c>
      <c r="E32">
        <v>1.84</v>
      </c>
      <c r="F32" s="9"/>
      <c r="G32" s="1" t="s">
        <v>74</v>
      </c>
      <c r="H32" s="9">
        <v>1.7</v>
      </c>
      <c r="I32" s="9"/>
      <c r="J32" s="357" t="s">
        <v>505</v>
      </c>
      <c r="K32" s="259">
        <v>1.63</v>
      </c>
    </row>
    <row r="33" spans="1:11" ht="13.5">
      <c r="A33" s="1" t="s">
        <v>52</v>
      </c>
      <c r="B33">
        <v>1.57</v>
      </c>
      <c r="D33" s="1" t="s">
        <v>35</v>
      </c>
      <c r="E33">
        <v>1.78</v>
      </c>
      <c r="F33" s="9"/>
      <c r="G33" s="1" t="s">
        <v>45</v>
      </c>
      <c r="H33" s="9">
        <v>1.69</v>
      </c>
      <c r="I33" s="9"/>
      <c r="J33" s="357" t="s">
        <v>493</v>
      </c>
      <c r="K33" s="259">
        <v>1.56</v>
      </c>
    </row>
    <row r="34" spans="1:11" ht="13.5">
      <c r="A34" s="1" t="s">
        <v>44</v>
      </c>
      <c r="B34">
        <v>1.56</v>
      </c>
      <c r="D34" s="1" t="s">
        <v>49</v>
      </c>
      <c r="E34">
        <v>1.77</v>
      </c>
      <c r="F34" s="9"/>
      <c r="G34" s="1" t="s">
        <v>46</v>
      </c>
      <c r="H34" s="9">
        <v>1.68</v>
      </c>
      <c r="I34" s="9"/>
      <c r="J34" s="357" t="s">
        <v>519</v>
      </c>
      <c r="K34" s="259">
        <v>1.49</v>
      </c>
    </row>
    <row r="35" spans="1:11" ht="13.5">
      <c r="A35" s="1" t="s">
        <v>33</v>
      </c>
      <c r="B35">
        <v>1.46</v>
      </c>
      <c r="D35" s="1" t="s">
        <v>28</v>
      </c>
      <c r="E35">
        <v>1.72</v>
      </c>
      <c r="F35" s="9"/>
      <c r="G35" s="1" t="s">
        <v>50</v>
      </c>
      <c r="H35" s="9">
        <v>1.68</v>
      </c>
      <c r="I35" s="9"/>
      <c r="J35" s="357" t="s">
        <v>489</v>
      </c>
      <c r="K35" s="259">
        <v>1.45</v>
      </c>
    </row>
    <row r="36" spans="1:11" ht="13.5">
      <c r="A36" s="1" t="s">
        <v>53</v>
      </c>
      <c r="B36">
        <v>1.46</v>
      </c>
      <c r="D36" s="1" t="s">
        <v>64</v>
      </c>
      <c r="E36">
        <v>1.65</v>
      </c>
      <c r="F36" s="9"/>
      <c r="G36" s="1" t="s">
        <v>35</v>
      </c>
      <c r="H36" s="9">
        <v>1.62</v>
      </c>
      <c r="I36" s="9"/>
      <c r="J36" s="357" t="s">
        <v>490</v>
      </c>
      <c r="K36" s="259">
        <v>1.45</v>
      </c>
    </row>
    <row r="37" spans="1:11" ht="13.5">
      <c r="A37" s="1" t="s">
        <v>27</v>
      </c>
      <c r="B37">
        <v>1.44</v>
      </c>
      <c r="D37" s="1" t="s">
        <v>50</v>
      </c>
      <c r="E37">
        <v>1.64</v>
      </c>
      <c r="F37" s="9"/>
      <c r="G37" s="1" t="s">
        <v>30</v>
      </c>
      <c r="H37" s="9">
        <v>1.61</v>
      </c>
      <c r="I37" s="9"/>
      <c r="J37" s="357" t="s">
        <v>486</v>
      </c>
      <c r="K37" s="259">
        <v>1.31</v>
      </c>
    </row>
    <row r="38" spans="1:11" ht="13.5">
      <c r="A38" s="1" t="s">
        <v>66</v>
      </c>
      <c r="B38">
        <v>1.44</v>
      </c>
      <c r="D38" s="1" t="s">
        <v>73</v>
      </c>
      <c r="E38">
        <v>1.57</v>
      </c>
      <c r="F38" s="9"/>
      <c r="G38" s="1" t="s">
        <v>38</v>
      </c>
      <c r="H38" s="9">
        <v>1.57</v>
      </c>
      <c r="I38" s="9"/>
      <c r="J38" s="357" t="s">
        <v>491</v>
      </c>
      <c r="K38" s="259">
        <v>1.24</v>
      </c>
    </row>
    <row r="39" spans="1:11" ht="13.5">
      <c r="A39" s="1" t="s">
        <v>35</v>
      </c>
      <c r="B39">
        <v>1.43</v>
      </c>
      <c r="D39" s="1" t="s">
        <v>31</v>
      </c>
      <c r="E39">
        <v>1.52</v>
      </c>
      <c r="F39" s="9"/>
      <c r="G39" s="1" t="s">
        <v>71</v>
      </c>
      <c r="H39" s="9">
        <v>1.57</v>
      </c>
      <c r="I39" s="9"/>
      <c r="J39" s="357" t="s">
        <v>487</v>
      </c>
      <c r="K39" s="259">
        <v>1.23</v>
      </c>
    </row>
    <row r="40" spans="1:11" ht="13.5">
      <c r="A40" s="1" t="s">
        <v>29</v>
      </c>
      <c r="B40">
        <v>1.39</v>
      </c>
      <c r="D40" s="1" t="s">
        <v>68</v>
      </c>
      <c r="E40">
        <v>1.48</v>
      </c>
      <c r="F40" s="9"/>
      <c r="G40" s="1" t="s">
        <v>32</v>
      </c>
      <c r="H40" s="9">
        <v>1.55</v>
      </c>
      <c r="I40" s="9"/>
      <c r="J40" s="357" t="s">
        <v>523</v>
      </c>
      <c r="K40" s="259">
        <v>1.17</v>
      </c>
    </row>
    <row r="41" spans="1:11" ht="13.5">
      <c r="A41" s="2" t="s">
        <v>48</v>
      </c>
      <c r="B41" s="7">
        <v>1.37</v>
      </c>
      <c r="D41" s="1" t="s">
        <v>34</v>
      </c>
      <c r="E41">
        <v>1.46</v>
      </c>
      <c r="F41" s="9"/>
      <c r="G41" s="1" t="s">
        <v>31</v>
      </c>
      <c r="H41" s="9">
        <v>1.5</v>
      </c>
      <c r="I41" s="9"/>
      <c r="J41" s="357" t="s">
        <v>531</v>
      </c>
      <c r="K41" s="259">
        <v>1.14</v>
      </c>
    </row>
    <row r="42" spans="1:11" ht="13.5">
      <c r="A42" s="1" t="s">
        <v>26</v>
      </c>
      <c r="B42">
        <v>1.35</v>
      </c>
      <c r="D42" s="1" t="s">
        <v>67</v>
      </c>
      <c r="E42">
        <v>1.41</v>
      </c>
      <c r="F42" s="9"/>
      <c r="G42" s="1" t="s">
        <v>63</v>
      </c>
      <c r="H42" s="9">
        <v>1.48</v>
      </c>
      <c r="I42" s="9"/>
      <c r="J42" s="357" t="s">
        <v>488</v>
      </c>
      <c r="K42" s="259">
        <v>1.13</v>
      </c>
    </row>
    <row r="43" spans="1:11" ht="13.5">
      <c r="A43" s="1" t="s">
        <v>73</v>
      </c>
      <c r="B43">
        <v>1.33</v>
      </c>
      <c r="D43" s="1" t="s">
        <v>32</v>
      </c>
      <c r="E43">
        <v>1.37</v>
      </c>
      <c r="F43" s="9"/>
      <c r="G43" s="1" t="s">
        <v>67</v>
      </c>
      <c r="H43" s="9">
        <v>1.48</v>
      </c>
      <c r="I43" s="9"/>
      <c r="J43" s="357" t="s">
        <v>495</v>
      </c>
      <c r="K43" s="259">
        <v>1.06</v>
      </c>
    </row>
    <row r="44" spans="1:11" ht="13.5">
      <c r="A44" s="1" t="s">
        <v>54</v>
      </c>
      <c r="B44">
        <v>1.31</v>
      </c>
      <c r="D44" s="1" t="s">
        <v>60</v>
      </c>
      <c r="E44">
        <v>1.27</v>
      </c>
      <c r="F44" s="9"/>
      <c r="G44" s="1" t="s">
        <v>27</v>
      </c>
      <c r="H44" s="9">
        <v>1.41</v>
      </c>
      <c r="I44" s="9"/>
      <c r="J44" s="357" t="s">
        <v>485</v>
      </c>
      <c r="K44" s="259">
        <v>1.02</v>
      </c>
    </row>
    <row r="45" spans="1:11" ht="13.5">
      <c r="A45" s="1" t="s">
        <v>72</v>
      </c>
      <c r="B45" s="9">
        <v>1.3</v>
      </c>
      <c r="D45" s="1" t="s">
        <v>27</v>
      </c>
      <c r="E45">
        <v>1.16</v>
      </c>
      <c r="F45" s="9"/>
      <c r="G45" s="1" t="s">
        <v>34</v>
      </c>
      <c r="H45" s="9">
        <v>1.36</v>
      </c>
      <c r="I45" s="9"/>
      <c r="J45" s="357" t="s">
        <v>518</v>
      </c>
      <c r="K45" s="259">
        <v>0.96</v>
      </c>
    </row>
    <row r="46" spans="1:11" ht="13.5">
      <c r="A46" s="1" t="s">
        <v>32</v>
      </c>
      <c r="B46">
        <v>1.28</v>
      </c>
      <c r="D46" s="1" t="s">
        <v>29</v>
      </c>
      <c r="E46">
        <v>1.1</v>
      </c>
      <c r="F46" s="9"/>
      <c r="G46" s="1" t="s">
        <v>73</v>
      </c>
      <c r="H46" s="9">
        <v>1.33</v>
      </c>
      <c r="I46" s="9"/>
      <c r="J46" s="357" t="s">
        <v>525</v>
      </c>
      <c r="K46" s="259">
        <v>0.91</v>
      </c>
    </row>
    <row r="47" spans="1:11" ht="13.5">
      <c r="A47" s="1" t="s">
        <v>59</v>
      </c>
      <c r="B47">
        <v>1.24</v>
      </c>
      <c r="D47" s="1" t="s">
        <v>26</v>
      </c>
      <c r="E47">
        <v>1.09</v>
      </c>
      <c r="F47" s="9"/>
      <c r="G47" s="1" t="s">
        <v>52</v>
      </c>
      <c r="H47" s="9">
        <v>1.32</v>
      </c>
      <c r="I47" s="9"/>
      <c r="J47" s="357" t="s">
        <v>510</v>
      </c>
      <c r="K47" s="259">
        <v>0.86</v>
      </c>
    </row>
    <row r="48" spans="1:11" ht="13.5">
      <c r="A48" s="1" t="s">
        <v>67</v>
      </c>
      <c r="B48" s="9">
        <v>1.2</v>
      </c>
      <c r="D48" s="1" t="s">
        <v>54</v>
      </c>
      <c r="E48">
        <v>1.04</v>
      </c>
      <c r="F48" s="9"/>
      <c r="G48" s="1" t="s">
        <v>26</v>
      </c>
      <c r="H48" s="9">
        <v>1.26</v>
      </c>
      <c r="I48" s="9"/>
      <c r="J48" s="357" t="s">
        <v>527</v>
      </c>
      <c r="K48" s="259">
        <v>0.77</v>
      </c>
    </row>
    <row r="49" spans="1:11" ht="13.5">
      <c r="A49" s="1" t="s">
        <v>56</v>
      </c>
      <c r="B49">
        <v>0.97</v>
      </c>
      <c r="D49" s="1" t="s">
        <v>70</v>
      </c>
      <c r="E49">
        <v>1.02</v>
      </c>
      <c r="F49" s="9"/>
      <c r="G49" s="1" t="s">
        <v>29</v>
      </c>
      <c r="H49" s="9">
        <v>1.17</v>
      </c>
      <c r="I49" s="9"/>
      <c r="J49" s="357" t="s">
        <v>517</v>
      </c>
      <c r="K49" s="259">
        <v>0.63</v>
      </c>
    </row>
    <row r="50" ht="13.5">
      <c r="B50" s="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workbookViewId="0" topLeftCell="A1">
      <selection activeCell="A1" sqref="A1"/>
    </sheetView>
  </sheetViews>
  <sheetFormatPr defaultColWidth="9.00390625" defaultRowHeight="13.5"/>
  <cols>
    <col min="1" max="1" width="1.875" style="304" customWidth="1"/>
    <col min="2" max="2" width="6.375" style="304" bestFit="1" customWidth="1"/>
    <col min="3" max="4" width="5.125" style="304" customWidth="1"/>
    <col min="5" max="5" width="4.875" style="304" bestFit="1" customWidth="1"/>
    <col min="6" max="6" width="9.125" style="304" customWidth="1"/>
    <col min="7" max="7" width="8.875" style="304" customWidth="1"/>
    <col min="8" max="9" width="5.125" style="304" customWidth="1"/>
    <col min="10" max="10" width="4.875" style="304" bestFit="1" customWidth="1"/>
    <col min="11" max="11" width="9.125" style="304" customWidth="1"/>
    <col min="12" max="12" width="8.875" style="304" customWidth="1"/>
    <col min="13" max="14" width="5.125" style="304" customWidth="1"/>
    <col min="15" max="15" width="4.875" style="304" bestFit="1" customWidth="1"/>
    <col min="16" max="16" width="9.125" style="304" customWidth="1"/>
    <col min="17" max="17" width="8.875" style="304" customWidth="1"/>
    <col min="18" max="19" width="5.625" style="304" bestFit="1" customWidth="1"/>
    <col min="20" max="20" width="6.375" style="304" bestFit="1" customWidth="1"/>
    <col min="21" max="21" width="9.125" style="304" customWidth="1"/>
    <col min="22" max="22" width="8.875" style="304" customWidth="1"/>
    <col min="23" max="16384" width="9.00390625" style="304" customWidth="1"/>
  </cols>
  <sheetData>
    <row r="2" spans="2:25" ht="24" customHeight="1">
      <c r="B2" s="650" t="s">
        <v>532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</row>
    <row r="3" ht="14.25" thickBot="1"/>
    <row r="4" spans="2:25" ht="16.5" customHeight="1">
      <c r="B4" s="664"/>
      <c r="C4" s="671" t="s">
        <v>463</v>
      </c>
      <c r="D4" s="672"/>
      <c r="E4" s="672"/>
      <c r="F4" s="672"/>
      <c r="G4" s="673"/>
      <c r="H4" s="649" t="s">
        <v>464</v>
      </c>
      <c r="I4" s="668"/>
      <c r="J4" s="668"/>
      <c r="K4" s="668"/>
      <c r="L4" s="647"/>
      <c r="M4" s="667" t="s">
        <v>484</v>
      </c>
      <c r="N4" s="668"/>
      <c r="O4" s="669"/>
      <c r="P4" s="669"/>
      <c r="Q4" s="670"/>
      <c r="R4" s="651" t="s">
        <v>465</v>
      </c>
      <c r="S4" s="652"/>
      <c r="T4" s="652"/>
      <c r="U4" s="652"/>
      <c r="V4" s="652"/>
      <c r="W4" s="653"/>
      <c r="X4" s="653"/>
      <c r="Y4" s="654"/>
    </row>
    <row r="5" spans="2:25" ht="16.5" customHeight="1">
      <c r="B5" s="665"/>
      <c r="C5" s="660" t="s">
        <v>11</v>
      </c>
      <c r="D5" s="656" t="s">
        <v>18</v>
      </c>
      <c r="E5" s="658" t="s">
        <v>14</v>
      </c>
      <c r="F5" s="305"/>
      <c r="G5" s="306"/>
      <c r="H5" s="660" t="s">
        <v>11</v>
      </c>
      <c r="I5" s="656" t="s">
        <v>18</v>
      </c>
      <c r="J5" s="658" t="s">
        <v>14</v>
      </c>
      <c r="K5" s="305"/>
      <c r="L5" s="306"/>
      <c r="M5" s="660" t="s">
        <v>11</v>
      </c>
      <c r="N5" s="656" t="s">
        <v>19</v>
      </c>
      <c r="O5" s="658" t="s">
        <v>14</v>
      </c>
      <c r="P5" s="305"/>
      <c r="Q5" s="305"/>
      <c r="R5" s="660" t="s">
        <v>11</v>
      </c>
      <c r="S5" s="656" t="s">
        <v>17</v>
      </c>
      <c r="T5" s="662" t="s">
        <v>14</v>
      </c>
      <c r="U5" s="305"/>
      <c r="V5" s="305"/>
      <c r="W5" s="341"/>
      <c r="X5" s="341"/>
      <c r="Y5" s="342"/>
    </row>
    <row r="6" spans="2:25" ht="150" customHeight="1" thickBot="1">
      <c r="B6" s="666"/>
      <c r="C6" s="661"/>
      <c r="D6" s="657"/>
      <c r="E6" s="659"/>
      <c r="F6" s="337" t="s">
        <v>12</v>
      </c>
      <c r="G6" s="338" t="s">
        <v>13</v>
      </c>
      <c r="H6" s="661"/>
      <c r="I6" s="657"/>
      <c r="J6" s="659"/>
      <c r="K6" s="337" t="s">
        <v>12</v>
      </c>
      <c r="L6" s="338" t="s">
        <v>13</v>
      </c>
      <c r="M6" s="661"/>
      <c r="N6" s="657"/>
      <c r="O6" s="659"/>
      <c r="P6" s="337" t="s">
        <v>12</v>
      </c>
      <c r="Q6" s="339" t="s">
        <v>13</v>
      </c>
      <c r="R6" s="661"/>
      <c r="S6" s="657"/>
      <c r="T6" s="663"/>
      <c r="U6" s="337" t="s">
        <v>12</v>
      </c>
      <c r="V6" s="339" t="s">
        <v>13</v>
      </c>
      <c r="W6" s="337" t="s">
        <v>20</v>
      </c>
      <c r="X6" s="337" t="s">
        <v>15</v>
      </c>
      <c r="Y6" s="343" t="s">
        <v>16</v>
      </c>
    </row>
    <row r="7" spans="2:25" ht="27" customHeight="1" thickTop="1">
      <c r="B7" s="307" t="s">
        <v>466</v>
      </c>
      <c r="C7" s="308">
        <v>20</v>
      </c>
      <c r="D7" s="309">
        <v>1</v>
      </c>
      <c r="E7" s="309">
        <v>76</v>
      </c>
      <c r="F7" s="309">
        <v>57</v>
      </c>
      <c r="G7" s="310">
        <v>1</v>
      </c>
      <c r="H7" s="311">
        <v>23</v>
      </c>
      <c r="I7" s="309">
        <v>0</v>
      </c>
      <c r="J7" s="309">
        <v>72</v>
      </c>
      <c r="K7" s="309">
        <v>55</v>
      </c>
      <c r="L7" s="312">
        <v>0</v>
      </c>
      <c r="M7" s="313">
        <v>25</v>
      </c>
      <c r="N7" s="309">
        <v>1</v>
      </c>
      <c r="O7" s="310">
        <f>9!I18</f>
        <v>74</v>
      </c>
      <c r="P7" s="310">
        <v>57</v>
      </c>
      <c r="Q7" s="314">
        <v>1</v>
      </c>
      <c r="R7" s="340">
        <f>SUM(C7,H7,M7)</f>
        <v>68</v>
      </c>
      <c r="S7" s="315">
        <f>SUM(D7,I7,N7)</f>
        <v>2</v>
      </c>
      <c r="T7" s="309">
        <f>SUM(E7,J7,O7)</f>
        <v>222</v>
      </c>
      <c r="U7" s="310">
        <f>SUM(F7,K7,P7)</f>
        <v>169</v>
      </c>
      <c r="V7" s="310">
        <f>SUM(G7,L7,Q7)</f>
        <v>2</v>
      </c>
      <c r="W7" s="344">
        <f>(T7-U7)/(90-R7)</f>
        <v>2.409090909090909</v>
      </c>
      <c r="X7" s="344">
        <f>U7/R7</f>
        <v>2.485294117647059</v>
      </c>
      <c r="Y7" s="345">
        <f>V7/S7</f>
        <v>1</v>
      </c>
    </row>
    <row r="8" spans="2:25" ht="27" customHeight="1">
      <c r="B8" s="316" t="s">
        <v>349</v>
      </c>
      <c r="C8" s="317">
        <v>24</v>
      </c>
      <c r="D8" s="318">
        <v>3</v>
      </c>
      <c r="E8" s="318">
        <v>95</v>
      </c>
      <c r="F8" s="318">
        <v>84</v>
      </c>
      <c r="G8" s="319">
        <v>20</v>
      </c>
      <c r="H8" s="320">
        <v>14</v>
      </c>
      <c r="I8" s="318">
        <v>0</v>
      </c>
      <c r="J8" s="318">
        <v>58</v>
      </c>
      <c r="K8" s="318">
        <v>34</v>
      </c>
      <c r="L8" s="321">
        <v>0</v>
      </c>
      <c r="M8" s="322">
        <v>26</v>
      </c>
      <c r="N8" s="318">
        <v>5</v>
      </c>
      <c r="O8" s="319">
        <f>9!I19</f>
        <v>83</v>
      </c>
      <c r="P8" s="319">
        <v>81</v>
      </c>
      <c r="Q8" s="323">
        <v>22</v>
      </c>
      <c r="R8" s="317">
        <f aca="true" t="shared" si="0" ref="R8:R19">SUM(C8,H8,M8)</f>
        <v>64</v>
      </c>
      <c r="S8" s="318">
        <f aca="true" t="shared" si="1" ref="S8:S19">SUM(D8,I8,N8)</f>
        <v>8</v>
      </c>
      <c r="T8" s="318">
        <f aca="true" t="shared" si="2" ref="T8:T19">SUM(E8,J8,O8)</f>
        <v>236</v>
      </c>
      <c r="U8" s="319">
        <f aca="true" t="shared" si="3" ref="U8:U19">SUM(F8,K8,P8)</f>
        <v>199</v>
      </c>
      <c r="V8" s="319">
        <f aca="true" t="shared" si="4" ref="V8:V19">SUM(G8,L8,Q8)</f>
        <v>42</v>
      </c>
      <c r="W8" s="346">
        <f aca="true" t="shared" si="5" ref="W8:W18">(T8-U8)/(90-R8)</f>
        <v>1.4230769230769231</v>
      </c>
      <c r="X8" s="346">
        <f aca="true" t="shared" si="6" ref="X8:X19">U8/R8</f>
        <v>3.109375</v>
      </c>
      <c r="Y8" s="347">
        <f aca="true" t="shared" si="7" ref="Y8:Y19">V8/S8</f>
        <v>5.25</v>
      </c>
    </row>
    <row r="9" spans="2:25" ht="27" customHeight="1">
      <c r="B9" s="316" t="s">
        <v>350</v>
      </c>
      <c r="C9" s="317">
        <v>21</v>
      </c>
      <c r="D9" s="318">
        <v>3</v>
      </c>
      <c r="E9" s="318">
        <v>93</v>
      </c>
      <c r="F9" s="318">
        <v>73</v>
      </c>
      <c r="G9" s="319">
        <v>11</v>
      </c>
      <c r="H9" s="320">
        <v>17</v>
      </c>
      <c r="I9" s="318">
        <v>4</v>
      </c>
      <c r="J9" s="318">
        <v>76</v>
      </c>
      <c r="K9" s="318">
        <v>51</v>
      </c>
      <c r="L9" s="321">
        <v>12</v>
      </c>
      <c r="M9" s="322">
        <v>26</v>
      </c>
      <c r="N9" s="318">
        <v>6</v>
      </c>
      <c r="O9" s="319">
        <f>9!I20</f>
        <v>82</v>
      </c>
      <c r="P9" s="319">
        <v>76</v>
      </c>
      <c r="Q9" s="323">
        <v>29</v>
      </c>
      <c r="R9" s="317">
        <f t="shared" si="0"/>
        <v>64</v>
      </c>
      <c r="S9" s="318">
        <f t="shared" si="1"/>
        <v>13</v>
      </c>
      <c r="T9" s="318">
        <f t="shared" si="2"/>
        <v>251</v>
      </c>
      <c r="U9" s="319">
        <f t="shared" si="3"/>
        <v>200</v>
      </c>
      <c r="V9" s="319">
        <f t="shared" si="4"/>
        <v>52</v>
      </c>
      <c r="W9" s="346">
        <f t="shared" si="5"/>
        <v>1.9615384615384615</v>
      </c>
      <c r="X9" s="346">
        <f t="shared" si="6"/>
        <v>3.125</v>
      </c>
      <c r="Y9" s="347">
        <f t="shared" si="7"/>
        <v>4</v>
      </c>
    </row>
    <row r="10" spans="2:25" ht="27" customHeight="1">
      <c r="B10" s="316" t="s">
        <v>202</v>
      </c>
      <c r="C10" s="317">
        <v>19</v>
      </c>
      <c r="D10" s="318">
        <v>9</v>
      </c>
      <c r="E10" s="318">
        <v>67</v>
      </c>
      <c r="F10" s="318">
        <v>59</v>
      </c>
      <c r="G10" s="319">
        <v>31</v>
      </c>
      <c r="H10" s="320">
        <v>9</v>
      </c>
      <c r="I10" s="318">
        <v>4</v>
      </c>
      <c r="J10" s="318">
        <v>50</v>
      </c>
      <c r="K10" s="318">
        <v>28</v>
      </c>
      <c r="L10" s="321">
        <v>11</v>
      </c>
      <c r="M10" s="322">
        <v>26</v>
      </c>
      <c r="N10" s="318">
        <v>1</v>
      </c>
      <c r="O10" s="319">
        <f>9!I21</f>
        <v>65</v>
      </c>
      <c r="P10" s="319">
        <v>62</v>
      </c>
      <c r="Q10" s="323">
        <v>2</v>
      </c>
      <c r="R10" s="317">
        <f t="shared" si="0"/>
        <v>54</v>
      </c>
      <c r="S10" s="318">
        <f t="shared" si="1"/>
        <v>14</v>
      </c>
      <c r="T10" s="318">
        <f t="shared" si="2"/>
        <v>182</v>
      </c>
      <c r="U10" s="319">
        <f t="shared" si="3"/>
        <v>149</v>
      </c>
      <c r="V10" s="319">
        <f t="shared" si="4"/>
        <v>44</v>
      </c>
      <c r="W10" s="346">
        <f t="shared" si="5"/>
        <v>0.9166666666666666</v>
      </c>
      <c r="X10" s="346">
        <f t="shared" si="6"/>
        <v>2.759259259259259</v>
      </c>
      <c r="Y10" s="347">
        <f t="shared" si="7"/>
        <v>3.142857142857143</v>
      </c>
    </row>
    <row r="11" spans="2:25" ht="27" customHeight="1">
      <c r="B11" s="316" t="s">
        <v>203</v>
      </c>
      <c r="C11" s="317">
        <v>8</v>
      </c>
      <c r="D11" s="318">
        <v>1</v>
      </c>
      <c r="E11" s="318">
        <v>68</v>
      </c>
      <c r="F11" s="318">
        <v>25</v>
      </c>
      <c r="G11" s="319">
        <v>1</v>
      </c>
      <c r="H11" s="320">
        <v>12</v>
      </c>
      <c r="I11" s="318">
        <v>1</v>
      </c>
      <c r="J11" s="318">
        <v>68</v>
      </c>
      <c r="K11" s="318">
        <v>35</v>
      </c>
      <c r="L11" s="321">
        <v>5</v>
      </c>
      <c r="M11" s="322">
        <v>9</v>
      </c>
      <c r="N11" s="318">
        <v>1</v>
      </c>
      <c r="O11" s="319">
        <f>9!I22</f>
        <v>44</v>
      </c>
      <c r="P11" s="319">
        <v>18</v>
      </c>
      <c r="Q11" s="323">
        <v>1</v>
      </c>
      <c r="R11" s="317">
        <f t="shared" si="0"/>
        <v>29</v>
      </c>
      <c r="S11" s="318">
        <f t="shared" si="1"/>
        <v>3</v>
      </c>
      <c r="T11" s="318">
        <f t="shared" si="2"/>
        <v>180</v>
      </c>
      <c r="U11" s="319">
        <f t="shared" si="3"/>
        <v>78</v>
      </c>
      <c r="V11" s="319">
        <f t="shared" si="4"/>
        <v>7</v>
      </c>
      <c r="W11" s="346">
        <f t="shared" si="5"/>
        <v>1.6721311475409837</v>
      </c>
      <c r="X11" s="346">
        <f t="shared" si="6"/>
        <v>2.689655172413793</v>
      </c>
      <c r="Y11" s="347">
        <f t="shared" si="7"/>
        <v>2.3333333333333335</v>
      </c>
    </row>
    <row r="12" spans="2:25" ht="27" customHeight="1">
      <c r="B12" s="316" t="s">
        <v>204</v>
      </c>
      <c r="C12" s="317">
        <v>18</v>
      </c>
      <c r="D12" s="318">
        <v>1</v>
      </c>
      <c r="E12" s="318">
        <v>74</v>
      </c>
      <c r="F12" s="318">
        <v>53</v>
      </c>
      <c r="G12" s="319">
        <v>3</v>
      </c>
      <c r="H12" s="320">
        <v>7</v>
      </c>
      <c r="I12" s="318">
        <v>0</v>
      </c>
      <c r="J12" s="318">
        <v>39</v>
      </c>
      <c r="K12" s="318">
        <v>14</v>
      </c>
      <c r="L12" s="321">
        <v>0</v>
      </c>
      <c r="M12" s="322">
        <v>8</v>
      </c>
      <c r="N12" s="318">
        <v>2</v>
      </c>
      <c r="O12" s="319">
        <f>9!I23</f>
        <v>57</v>
      </c>
      <c r="P12" s="319">
        <v>26</v>
      </c>
      <c r="Q12" s="323">
        <v>7</v>
      </c>
      <c r="R12" s="317">
        <f t="shared" si="0"/>
        <v>33</v>
      </c>
      <c r="S12" s="318">
        <f t="shared" si="1"/>
        <v>3</v>
      </c>
      <c r="T12" s="318">
        <f t="shared" si="2"/>
        <v>170</v>
      </c>
      <c r="U12" s="319">
        <f t="shared" si="3"/>
        <v>93</v>
      </c>
      <c r="V12" s="319">
        <f t="shared" si="4"/>
        <v>10</v>
      </c>
      <c r="W12" s="346">
        <f t="shared" si="5"/>
        <v>1.3508771929824561</v>
      </c>
      <c r="X12" s="346">
        <f t="shared" si="6"/>
        <v>2.8181818181818183</v>
      </c>
      <c r="Y12" s="347">
        <f t="shared" si="7"/>
        <v>3.3333333333333335</v>
      </c>
    </row>
    <row r="13" spans="2:25" ht="27" customHeight="1">
      <c r="B13" s="316" t="s">
        <v>205</v>
      </c>
      <c r="C13" s="317">
        <v>0</v>
      </c>
      <c r="D13" s="318">
        <v>0</v>
      </c>
      <c r="E13" s="318">
        <v>44</v>
      </c>
      <c r="F13" s="318">
        <v>0</v>
      </c>
      <c r="G13" s="319">
        <v>0</v>
      </c>
      <c r="H13" s="320">
        <v>0</v>
      </c>
      <c r="I13" s="318">
        <v>0</v>
      </c>
      <c r="J13" s="318">
        <v>35</v>
      </c>
      <c r="K13" s="318">
        <v>0</v>
      </c>
      <c r="L13" s="321">
        <v>0</v>
      </c>
      <c r="M13" s="322">
        <v>0</v>
      </c>
      <c r="N13" s="318">
        <v>0</v>
      </c>
      <c r="O13" s="319">
        <f>9!I24</f>
        <v>71</v>
      </c>
      <c r="P13" s="319">
        <v>0</v>
      </c>
      <c r="Q13" s="323">
        <v>0</v>
      </c>
      <c r="R13" s="317">
        <f t="shared" si="0"/>
        <v>0</v>
      </c>
      <c r="S13" s="318">
        <f t="shared" si="1"/>
        <v>0</v>
      </c>
      <c r="T13" s="318">
        <f t="shared" si="2"/>
        <v>150</v>
      </c>
      <c r="U13" s="319">
        <f t="shared" si="3"/>
        <v>0</v>
      </c>
      <c r="V13" s="319">
        <f t="shared" si="4"/>
        <v>0</v>
      </c>
      <c r="W13" s="346">
        <f t="shared" si="5"/>
        <v>1.6666666666666667</v>
      </c>
      <c r="X13" s="348" t="s">
        <v>462</v>
      </c>
      <c r="Y13" s="349" t="s">
        <v>462</v>
      </c>
    </row>
    <row r="14" spans="2:25" ht="27" customHeight="1">
      <c r="B14" s="316" t="s">
        <v>206</v>
      </c>
      <c r="C14" s="317">
        <v>3</v>
      </c>
      <c r="D14" s="318">
        <v>0</v>
      </c>
      <c r="E14" s="318">
        <v>94</v>
      </c>
      <c r="F14" s="318">
        <v>17</v>
      </c>
      <c r="G14" s="319">
        <v>0</v>
      </c>
      <c r="H14" s="320">
        <v>0</v>
      </c>
      <c r="I14" s="318">
        <v>0</v>
      </c>
      <c r="J14" s="318">
        <v>46</v>
      </c>
      <c r="K14" s="318">
        <v>0</v>
      </c>
      <c r="L14" s="321">
        <v>0</v>
      </c>
      <c r="M14" s="322">
        <v>0</v>
      </c>
      <c r="N14" s="318">
        <v>0</v>
      </c>
      <c r="O14" s="319">
        <f>9!I25</f>
        <v>46</v>
      </c>
      <c r="P14" s="319">
        <v>0</v>
      </c>
      <c r="Q14" s="323">
        <v>0</v>
      </c>
      <c r="R14" s="317">
        <f t="shared" si="0"/>
        <v>3</v>
      </c>
      <c r="S14" s="318">
        <f t="shared" si="1"/>
        <v>0</v>
      </c>
      <c r="T14" s="318">
        <f t="shared" si="2"/>
        <v>186</v>
      </c>
      <c r="U14" s="319">
        <f t="shared" si="3"/>
        <v>17</v>
      </c>
      <c r="V14" s="319">
        <f t="shared" si="4"/>
        <v>0</v>
      </c>
      <c r="W14" s="346">
        <f t="shared" si="5"/>
        <v>1.9425287356321839</v>
      </c>
      <c r="X14" s="346">
        <f t="shared" si="6"/>
        <v>5.666666666666667</v>
      </c>
      <c r="Y14" s="349" t="s">
        <v>462</v>
      </c>
    </row>
    <row r="15" spans="2:25" ht="27" customHeight="1">
      <c r="B15" s="316" t="s">
        <v>207</v>
      </c>
      <c r="C15" s="317">
        <v>14</v>
      </c>
      <c r="D15" s="318">
        <v>2</v>
      </c>
      <c r="E15" s="318">
        <v>99</v>
      </c>
      <c r="F15" s="318">
        <v>59</v>
      </c>
      <c r="G15" s="319">
        <v>11</v>
      </c>
      <c r="H15" s="320">
        <v>3</v>
      </c>
      <c r="I15" s="318">
        <v>0</v>
      </c>
      <c r="J15" s="318">
        <v>48</v>
      </c>
      <c r="K15" s="318">
        <v>11</v>
      </c>
      <c r="L15" s="321">
        <v>0</v>
      </c>
      <c r="M15" s="322">
        <v>0</v>
      </c>
      <c r="N15" s="318">
        <v>0</v>
      </c>
      <c r="O15" s="319">
        <f>9!I26</f>
        <v>36</v>
      </c>
      <c r="P15" s="319">
        <v>0</v>
      </c>
      <c r="Q15" s="323">
        <v>0</v>
      </c>
      <c r="R15" s="317">
        <f t="shared" si="0"/>
        <v>17</v>
      </c>
      <c r="S15" s="318">
        <f t="shared" si="1"/>
        <v>2</v>
      </c>
      <c r="T15" s="318">
        <f t="shared" si="2"/>
        <v>183</v>
      </c>
      <c r="U15" s="319">
        <f t="shared" si="3"/>
        <v>70</v>
      </c>
      <c r="V15" s="319">
        <f t="shared" si="4"/>
        <v>11</v>
      </c>
      <c r="W15" s="346">
        <f t="shared" si="5"/>
        <v>1.547945205479452</v>
      </c>
      <c r="X15" s="346">
        <f t="shared" si="6"/>
        <v>4.117647058823529</v>
      </c>
      <c r="Y15" s="347">
        <f t="shared" si="7"/>
        <v>5.5</v>
      </c>
    </row>
    <row r="16" spans="2:25" ht="27" customHeight="1">
      <c r="B16" s="316" t="s">
        <v>208</v>
      </c>
      <c r="C16" s="317">
        <v>15</v>
      </c>
      <c r="D16" s="318">
        <v>0</v>
      </c>
      <c r="E16" s="318">
        <v>68</v>
      </c>
      <c r="F16" s="318">
        <v>35</v>
      </c>
      <c r="G16" s="319">
        <v>0</v>
      </c>
      <c r="H16" s="320">
        <v>26</v>
      </c>
      <c r="I16" s="318">
        <v>1</v>
      </c>
      <c r="J16" s="318">
        <v>71</v>
      </c>
      <c r="K16" s="318">
        <v>66</v>
      </c>
      <c r="L16" s="321">
        <v>3</v>
      </c>
      <c r="M16" s="322">
        <v>9</v>
      </c>
      <c r="N16" s="318">
        <v>0</v>
      </c>
      <c r="O16" s="319">
        <f>9!I27</f>
        <v>43</v>
      </c>
      <c r="P16" s="319">
        <v>19</v>
      </c>
      <c r="Q16" s="323">
        <v>0</v>
      </c>
      <c r="R16" s="317">
        <f t="shared" si="0"/>
        <v>50</v>
      </c>
      <c r="S16" s="318">
        <f t="shared" si="1"/>
        <v>1</v>
      </c>
      <c r="T16" s="318">
        <f t="shared" si="2"/>
        <v>182</v>
      </c>
      <c r="U16" s="319">
        <f t="shared" si="3"/>
        <v>120</v>
      </c>
      <c r="V16" s="319">
        <f t="shared" si="4"/>
        <v>3</v>
      </c>
      <c r="W16" s="346">
        <f t="shared" si="5"/>
        <v>1.55</v>
      </c>
      <c r="X16" s="346">
        <f t="shared" si="6"/>
        <v>2.4</v>
      </c>
      <c r="Y16" s="347">
        <f t="shared" si="7"/>
        <v>3</v>
      </c>
    </row>
    <row r="17" spans="2:25" ht="27" customHeight="1">
      <c r="B17" s="316" t="s">
        <v>209</v>
      </c>
      <c r="C17" s="317">
        <v>26</v>
      </c>
      <c r="D17" s="318">
        <v>3</v>
      </c>
      <c r="E17" s="318">
        <v>77</v>
      </c>
      <c r="F17" s="318">
        <v>72</v>
      </c>
      <c r="G17" s="319">
        <v>9</v>
      </c>
      <c r="H17" s="320">
        <v>4</v>
      </c>
      <c r="I17" s="318">
        <v>0</v>
      </c>
      <c r="J17" s="318">
        <v>39</v>
      </c>
      <c r="K17" s="318">
        <v>4</v>
      </c>
      <c r="L17" s="321">
        <v>0</v>
      </c>
      <c r="M17" s="322">
        <v>16</v>
      </c>
      <c r="N17" s="318">
        <v>0</v>
      </c>
      <c r="O17" s="319">
        <f>9!I28</f>
        <v>40</v>
      </c>
      <c r="P17" s="319">
        <v>23</v>
      </c>
      <c r="Q17" s="323">
        <v>0</v>
      </c>
      <c r="R17" s="317">
        <f t="shared" si="0"/>
        <v>46</v>
      </c>
      <c r="S17" s="318">
        <f t="shared" si="1"/>
        <v>3</v>
      </c>
      <c r="T17" s="318">
        <f t="shared" si="2"/>
        <v>156</v>
      </c>
      <c r="U17" s="319">
        <f t="shared" si="3"/>
        <v>99</v>
      </c>
      <c r="V17" s="319">
        <f t="shared" si="4"/>
        <v>9</v>
      </c>
      <c r="W17" s="346">
        <f t="shared" si="5"/>
        <v>1.2954545454545454</v>
      </c>
      <c r="X17" s="346">
        <f t="shared" si="6"/>
        <v>2.152173913043478</v>
      </c>
      <c r="Y17" s="347">
        <f t="shared" si="7"/>
        <v>3</v>
      </c>
    </row>
    <row r="18" spans="2:25" ht="27" customHeight="1">
      <c r="B18" s="316" t="s">
        <v>210</v>
      </c>
      <c r="C18" s="317">
        <v>12</v>
      </c>
      <c r="D18" s="318">
        <v>0</v>
      </c>
      <c r="E18" s="318">
        <v>62</v>
      </c>
      <c r="F18" s="318">
        <v>25</v>
      </c>
      <c r="G18" s="319">
        <v>0</v>
      </c>
      <c r="H18" s="320">
        <v>23</v>
      </c>
      <c r="I18" s="318">
        <v>1</v>
      </c>
      <c r="J18" s="318">
        <v>52</v>
      </c>
      <c r="K18" s="318">
        <v>40</v>
      </c>
      <c r="L18" s="321">
        <v>4</v>
      </c>
      <c r="M18" s="322">
        <v>12</v>
      </c>
      <c r="N18" s="318">
        <v>0</v>
      </c>
      <c r="O18" s="319">
        <f>9!I29</f>
        <v>56</v>
      </c>
      <c r="P18" s="319">
        <v>22</v>
      </c>
      <c r="Q18" s="323">
        <v>0</v>
      </c>
      <c r="R18" s="317">
        <f t="shared" si="0"/>
        <v>47</v>
      </c>
      <c r="S18" s="318">
        <f t="shared" si="1"/>
        <v>1</v>
      </c>
      <c r="T18" s="318">
        <f t="shared" si="2"/>
        <v>170</v>
      </c>
      <c r="U18" s="319">
        <f t="shared" si="3"/>
        <v>87</v>
      </c>
      <c r="V18" s="319">
        <f t="shared" si="4"/>
        <v>4</v>
      </c>
      <c r="W18" s="346">
        <f t="shared" si="5"/>
        <v>1.930232558139535</v>
      </c>
      <c r="X18" s="346">
        <f t="shared" si="6"/>
        <v>1.851063829787234</v>
      </c>
      <c r="Y18" s="347">
        <f t="shared" si="7"/>
        <v>4</v>
      </c>
    </row>
    <row r="19" spans="2:25" ht="27" customHeight="1" thickBot="1">
      <c r="B19" s="324" t="s">
        <v>467</v>
      </c>
      <c r="C19" s="325">
        <f>SUM(C7:C18)</f>
        <v>180</v>
      </c>
      <c r="D19" s="326">
        <f>SUM(D7:D18)</f>
        <v>23</v>
      </c>
      <c r="E19" s="326">
        <f>SUM(E7:E18)</f>
        <v>917</v>
      </c>
      <c r="F19" s="326">
        <f>SUM(F7:F18)</f>
        <v>559</v>
      </c>
      <c r="G19" s="327">
        <f>SUM(G7:G18)</f>
        <v>87</v>
      </c>
      <c r="H19" s="328">
        <v>138</v>
      </c>
      <c r="I19" s="326">
        <v>11</v>
      </c>
      <c r="J19" s="326">
        <f>SUM(J7:J18)</f>
        <v>654</v>
      </c>
      <c r="K19" s="326">
        <v>338</v>
      </c>
      <c r="L19" s="329">
        <v>35</v>
      </c>
      <c r="M19" s="330">
        <f>SUM(M7:M18)</f>
        <v>157</v>
      </c>
      <c r="N19" s="326">
        <f>SUM(N7:N18)</f>
        <v>16</v>
      </c>
      <c r="O19" s="326">
        <f>SUM(O7:O18)</f>
        <v>697</v>
      </c>
      <c r="P19" s="327">
        <f>SUM(P7:P18)</f>
        <v>384</v>
      </c>
      <c r="Q19" s="331">
        <f>SUM(Q7:Q18)</f>
        <v>62</v>
      </c>
      <c r="R19" s="325">
        <f t="shared" si="0"/>
        <v>475</v>
      </c>
      <c r="S19" s="326">
        <f t="shared" si="1"/>
        <v>50</v>
      </c>
      <c r="T19" s="332">
        <f t="shared" si="2"/>
        <v>2268</v>
      </c>
      <c r="U19" s="333">
        <f t="shared" si="3"/>
        <v>1281</v>
      </c>
      <c r="V19" s="327">
        <f t="shared" si="4"/>
        <v>184</v>
      </c>
      <c r="W19" s="350">
        <f>(T19-U19)/(90*12-R19)</f>
        <v>1.631404958677686</v>
      </c>
      <c r="X19" s="350">
        <f t="shared" si="6"/>
        <v>2.696842105263158</v>
      </c>
      <c r="Y19" s="351">
        <f t="shared" si="7"/>
        <v>3.68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workbookViewId="0" topLeftCell="A1">
      <selection activeCell="A1" sqref="A1"/>
    </sheetView>
  </sheetViews>
  <sheetFormatPr defaultColWidth="9.00390625" defaultRowHeight="13.5"/>
  <cols>
    <col min="3" max="3" width="7.50390625" style="0" bestFit="1" customWidth="1"/>
    <col min="4" max="4" width="19.00390625" style="0" customWidth="1"/>
  </cols>
  <sheetData>
    <row r="2" spans="2:4" ht="13.5">
      <c r="B2" t="s">
        <v>84</v>
      </c>
      <c r="C2" s="11" t="s">
        <v>76</v>
      </c>
      <c r="D2" t="s">
        <v>568</v>
      </c>
    </row>
    <row r="3" spans="2:4" ht="13.5">
      <c r="B3" s="371" t="s">
        <v>534</v>
      </c>
      <c r="C3" s="11">
        <v>16.938110749185668</v>
      </c>
      <c r="D3" s="368">
        <v>7675</v>
      </c>
    </row>
    <row r="4" spans="2:4" ht="13.5">
      <c r="B4" s="371" t="s">
        <v>535</v>
      </c>
      <c r="C4" s="11">
        <v>14.129995962858297</v>
      </c>
      <c r="D4" s="368">
        <v>4954</v>
      </c>
    </row>
    <row r="5" spans="2:4" ht="13.5">
      <c r="B5" s="371" t="s">
        <v>536</v>
      </c>
      <c r="C5" s="11">
        <v>12.810658467845247</v>
      </c>
      <c r="D5" s="368">
        <v>7806</v>
      </c>
    </row>
    <row r="6" spans="2:4" ht="13.5">
      <c r="B6" s="371" t="s">
        <v>537</v>
      </c>
      <c r="C6" s="11">
        <v>11.389521640091116</v>
      </c>
      <c r="D6" s="368">
        <v>3512</v>
      </c>
    </row>
    <row r="7" spans="2:4" ht="13.5">
      <c r="B7" s="371" t="s">
        <v>538</v>
      </c>
      <c r="C7" s="11">
        <v>11.334655709832814</v>
      </c>
      <c r="D7" s="368">
        <v>3529</v>
      </c>
    </row>
    <row r="8" spans="2:4" ht="13.5">
      <c r="B8" s="371" t="s">
        <v>539</v>
      </c>
      <c r="C8" s="11">
        <v>10.432258357146097</v>
      </c>
      <c r="D8" s="368">
        <v>22047</v>
      </c>
    </row>
    <row r="9" spans="2:4" ht="13.5">
      <c r="B9" s="371" t="s">
        <v>540</v>
      </c>
      <c r="C9" s="11">
        <v>9.925558312655086</v>
      </c>
      <c r="D9" s="368">
        <v>2015</v>
      </c>
    </row>
    <row r="10" spans="2:4" ht="13.5">
      <c r="B10" s="371" t="s">
        <v>541</v>
      </c>
      <c r="C10" s="11">
        <v>9.266409266409266</v>
      </c>
      <c r="D10" s="368">
        <v>6475</v>
      </c>
    </row>
    <row r="11" spans="2:4" ht="13.5">
      <c r="B11" s="372" t="s">
        <v>542</v>
      </c>
      <c r="C11" s="11">
        <v>8.904719501335707</v>
      </c>
      <c r="D11" s="369">
        <v>1123</v>
      </c>
    </row>
    <row r="12" spans="2:4" ht="13.5">
      <c r="B12" s="371" t="s">
        <v>543</v>
      </c>
      <c r="C12" s="11">
        <v>8.501335924216663</v>
      </c>
      <c r="D12" s="368">
        <v>8234</v>
      </c>
    </row>
    <row r="13" spans="2:4" ht="13.5">
      <c r="B13" s="371" t="s">
        <v>454</v>
      </c>
      <c r="C13" s="11">
        <v>7.934086054317974</v>
      </c>
      <c r="D13" s="368">
        <v>16385</v>
      </c>
    </row>
    <row r="14" spans="2:4" ht="13.5">
      <c r="B14" s="371" t="s">
        <v>544</v>
      </c>
      <c r="C14" s="11">
        <v>7.9339892097746745</v>
      </c>
      <c r="D14" s="368">
        <v>6302</v>
      </c>
    </row>
    <row r="15" spans="2:4" ht="13.5">
      <c r="B15" s="368" t="s">
        <v>545</v>
      </c>
      <c r="C15" s="11">
        <v>7.6923076923076925</v>
      </c>
      <c r="D15" s="368">
        <v>1300</v>
      </c>
    </row>
    <row r="16" spans="2:4" ht="13.5">
      <c r="B16" s="368" t="s">
        <v>408</v>
      </c>
      <c r="C16" s="11">
        <v>7.664793050587634</v>
      </c>
      <c r="D16" s="368">
        <v>3914</v>
      </c>
    </row>
    <row r="17" spans="2:4" ht="13.5">
      <c r="B17" s="368" t="s">
        <v>546</v>
      </c>
      <c r="C17" s="11">
        <v>7.385183475651973</v>
      </c>
      <c r="D17" s="368">
        <v>21665</v>
      </c>
    </row>
    <row r="18" spans="2:4" ht="13.5">
      <c r="B18" s="368" t="s">
        <v>547</v>
      </c>
      <c r="C18" s="11">
        <v>7.359125315391085</v>
      </c>
      <c r="D18" s="368">
        <v>9512</v>
      </c>
    </row>
    <row r="19" spans="2:4" ht="13.5">
      <c r="B19" s="371" t="s">
        <v>419</v>
      </c>
      <c r="C19" s="11">
        <v>7.3493385595296425</v>
      </c>
      <c r="D19" s="368">
        <v>4082</v>
      </c>
    </row>
    <row r="20" spans="2:4" ht="13.5">
      <c r="B20" s="368" t="s">
        <v>400</v>
      </c>
      <c r="C20" s="11">
        <v>7.008989791254</v>
      </c>
      <c r="D20" s="368">
        <v>32815</v>
      </c>
    </row>
    <row r="21" spans="2:4" ht="13.5">
      <c r="B21" s="371" t="s">
        <v>548</v>
      </c>
      <c r="C21" s="11">
        <v>5.991611743559018</v>
      </c>
      <c r="D21" s="368">
        <v>1669</v>
      </c>
    </row>
    <row r="22" spans="2:4" ht="13.5">
      <c r="B22" s="371" t="s">
        <v>549</v>
      </c>
      <c r="C22" s="11">
        <v>5.7770075101097635</v>
      </c>
      <c r="D22" s="368">
        <v>3462</v>
      </c>
    </row>
    <row r="23" spans="2:4" ht="13.5">
      <c r="B23" s="371" t="s">
        <v>550</v>
      </c>
      <c r="C23" s="11">
        <v>5.743825387708213</v>
      </c>
      <c r="D23" s="368">
        <v>12187</v>
      </c>
    </row>
    <row r="24" spans="2:4" ht="13.5">
      <c r="B24" s="368" t="s">
        <v>405</v>
      </c>
      <c r="C24" s="11">
        <v>5.615217238716923</v>
      </c>
      <c r="D24" s="368">
        <v>14247</v>
      </c>
    </row>
    <row r="25" spans="2:4" ht="13.5">
      <c r="B25" s="368" t="s">
        <v>453</v>
      </c>
      <c r="C25" s="11">
        <v>5.584408331937231</v>
      </c>
      <c r="D25" s="368">
        <v>17907</v>
      </c>
    </row>
    <row r="26" spans="2:4" ht="13.5">
      <c r="B26" s="368" t="s">
        <v>402</v>
      </c>
      <c r="C26" s="11">
        <v>5.575285872783127</v>
      </c>
      <c r="D26" s="368">
        <v>179363</v>
      </c>
    </row>
    <row r="27" spans="2:4" ht="13.5">
      <c r="B27" s="368" t="s">
        <v>412</v>
      </c>
      <c r="C27" s="11">
        <v>5.443797048441287</v>
      </c>
      <c r="D27" s="368">
        <v>117565</v>
      </c>
    </row>
    <row r="28" spans="2:4" ht="13.5">
      <c r="B28" s="368" t="s">
        <v>551</v>
      </c>
      <c r="C28" s="11">
        <v>5.2914719111032715</v>
      </c>
      <c r="D28" s="368">
        <v>11339</v>
      </c>
    </row>
    <row r="29" spans="2:4" ht="13.5">
      <c r="B29" s="371" t="s">
        <v>552</v>
      </c>
      <c r="C29" s="11">
        <v>5.13083632632119</v>
      </c>
      <c r="D29" s="368">
        <v>7796</v>
      </c>
    </row>
    <row r="30" spans="2:4" ht="13.5">
      <c r="B30" s="371" t="s">
        <v>553</v>
      </c>
      <c r="C30" s="11">
        <v>5.130178273695011</v>
      </c>
      <c r="D30" s="368">
        <v>7797</v>
      </c>
    </row>
    <row r="31" spans="2:4" ht="13.5">
      <c r="B31" s="371" t="s">
        <v>554</v>
      </c>
      <c r="C31" s="11">
        <v>4.887926820752741</v>
      </c>
      <c r="D31" s="368">
        <v>14321</v>
      </c>
    </row>
    <row r="32" spans="2:4" ht="13.5">
      <c r="B32" s="371" t="s">
        <v>555</v>
      </c>
      <c r="C32" s="11">
        <v>4.870920603994155</v>
      </c>
      <c r="D32" s="368">
        <v>6159</v>
      </c>
    </row>
    <row r="33" spans="2:4" ht="13.5">
      <c r="B33" s="371" t="s">
        <v>556</v>
      </c>
      <c r="C33" s="11">
        <v>4.82392667631452</v>
      </c>
      <c r="D33" s="368">
        <v>2073</v>
      </c>
    </row>
    <row r="34" spans="2:4" ht="13.5">
      <c r="B34" s="370" t="s">
        <v>557</v>
      </c>
      <c r="C34" s="11">
        <v>4.592464683946581</v>
      </c>
      <c r="D34" s="370">
        <v>54437</v>
      </c>
    </row>
    <row r="35" spans="2:4" ht="13.5">
      <c r="B35" s="371" t="s">
        <v>558</v>
      </c>
      <c r="C35" s="11">
        <v>4.531037607612143</v>
      </c>
      <c r="D35" s="368">
        <v>19863</v>
      </c>
    </row>
    <row r="36" spans="2:4" ht="13.5">
      <c r="B36" s="368" t="s">
        <v>559</v>
      </c>
      <c r="C36" s="11">
        <v>4.4703726055566735</v>
      </c>
      <c r="D36" s="368">
        <v>44739</v>
      </c>
    </row>
    <row r="37" spans="2:4" ht="13.5">
      <c r="B37" s="371" t="s">
        <v>414</v>
      </c>
      <c r="C37" s="11">
        <v>4.433606739082244</v>
      </c>
      <c r="D37" s="368">
        <v>9022</v>
      </c>
    </row>
    <row r="38" spans="2:4" ht="13.5">
      <c r="B38" s="371" t="s">
        <v>561</v>
      </c>
      <c r="C38" s="11">
        <v>4.377325454147516</v>
      </c>
      <c r="D38" s="368">
        <v>4569</v>
      </c>
    </row>
    <row r="39" spans="2:4" ht="13.5">
      <c r="B39" s="368" t="s">
        <v>409</v>
      </c>
      <c r="C39" s="11">
        <v>4.139511152613187</v>
      </c>
      <c r="D39" s="368">
        <v>103877</v>
      </c>
    </row>
    <row r="40" spans="2:4" ht="13.5">
      <c r="B40" s="371" t="s">
        <v>563</v>
      </c>
      <c r="C40" s="11">
        <v>4.105090311986864</v>
      </c>
      <c r="D40" s="368">
        <v>2436</v>
      </c>
    </row>
    <row r="41" spans="2:4" ht="13.5">
      <c r="B41" s="368" t="s">
        <v>564</v>
      </c>
      <c r="C41" s="11">
        <v>3.831331274931825</v>
      </c>
      <c r="D41" s="368">
        <v>44371</v>
      </c>
    </row>
    <row r="42" spans="2:4" ht="13.5">
      <c r="B42" s="368" t="s">
        <v>410</v>
      </c>
      <c r="C42" s="11">
        <v>3.6982968369829683</v>
      </c>
      <c r="D42" s="368">
        <v>154125</v>
      </c>
    </row>
    <row r="43" spans="2:4" ht="13.5">
      <c r="B43" s="368" t="s">
        <v>565</v>
      </c>
      <c r="C43" s="11">
        <v>3.460357281889355</v>
      </c>
      <c r="D43" s="368">
        <v>23119</v>
      </c>
    </row>
    <row r="44" spans="2:4" ht="13.5">
      <c r="B44" s="371" t="s">
        <v>452</v>
      </c>
      <c r="C44" s="11">
        <v>3.4512510785159622</v>
      </c>
      <c r="D44" s="368">
        <v>23180</v>
      </c>
    </row>
    <row r="45" spans="2:4" ht="13.5">
      <c r="B45" s="368" t="s">
        <v>425</v>
      </c>
      <c r="C45" s="11">
        <v>3.369839932603201</v>
      </c>
      <c r="D45" s="368">
        <v>53415</v>
      </c>
    </row>
    <row r="46" spans="2:4" ht="13.5">
      <c r="B46" s="371" t="s">
        <v>566</v>
      </c>
      <c r="C46" s="11">
        <v>3.300874731803928</v>
      </c>
      <c r="D46" s="368">
        <v>6059</v>
      </c>
    </row>
    <row r="47" spans="2:4" ht="13.5">
      <c r="B47" s="368" t="s">
        <v>399</v>
      </c>
      <c r="C47" s="11">
        <v>3.06428024235671</v>
      </c>
      <c r="D47" s="368">
        <v>143590</v>
      </c>
    </row>
    <row r="48" spans="2:4" ht="13.5">
      <c r="B48" s="368" t="s">
        <v>398</v>
      </c>
      <c r="C48" s="11">
        <v>2.9534209110292067</v>
      </c>
      <c r="D48" s="368">
        <v>247171</v>
      </c>
    </row>
    <row r="49" spans="2:4" ht="13.5">
      <c r="B49" s="368" t="s">
        <v>420</v>
      </c>
      <c r="C49" s="11">
        <v>1.5250876925423211</v>
      </c>
      <c r="D49" s="368">
        <v>6557</v>
      </c>
    </row>
    <row r="50" spans="2:4" ht="13.5">
      <c r="B50" s="371" t="s">
        <v>567</v>
      </c>
      <c r="C50" s="11">
        <v>0</v>
      </c>
      <c r="D50" s="368">
        <v>3847</v>
      </c>
    </row>
    <row r="51" spans="3:4" ht="13.5">
      <c r="C51" s="11"/>
      <c r="D51" s="272"/>
    </row>
    <row r="53" ht="13.5">
      <c r="C53" s="11">
        <f>AVERAGE(C3:C50)</f>
        <v>6.315241652571412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A1" sqref="A1"/>
    </sheetView>
  </sheetViews>
  <sheetFormatPr defaultColWidth="9.00390625" defaultRowHeight="13.5"/>
  <cols>
    <col min="3" max="3" width="21.375" style="0" customWidth="1"/>
  </cols>
  <sheetData>
    <row r="2" spans="2:3" ht="13.5">
      <c r="B2" t="s">
        <v>84</v>
      </c>
      <c r="C2" s="1" t="s">
        <v>133</v>
      </c>
    </row>
    <row r="3" spans="1:5" ht="13.5">
      <c r="A3" s="273"/>
      <c r="B3" s="371" t="s">
        <v>541</v>
      </c>
      <c r="C3" s="273">
        <v>19083</v>
      </c>
      <c r="E3" s="260"/>
    </row>
    <row r="4" spans="1:5" ht="13.5">
      <c r="A4" s="273"/>
      <c r="B4" s="371" t="s">
        <v>548</v>
      </c>
      <c r="C4" s="273">
        <v>9859</v>
      </c>
      <c r="E4" s="260"/>
    </row>
    <row r="5" spans="1:5" ht="13.5">
      <c r="A5" s="273"/>
      <c r="B5" s="371" t="s">
        <v>542</v>
      </c>
      <c r="C5" s="273">
        <v>8080</v>
      </c>
      <c r="E5" s="260"/>
    </row>
    <row r="6" spans="1:5" ht="13.5">
      <c r="A6" s="273"/>
      <c r="B6" s="368" t="s">
        <v>547</v>
      </c>
      <c r="C6" s="273">
        <v>8070.714285714285</v>
      </c>
      <c r="E6" s="260"/>
    </row>
    <row r="7" spans="1:5" ht="13.5">
      <c r="A7" s="273"/>
      <c r="B7" s="371" t="s">
        <v>549</v>
      </c>
      <c r="C7" s="273">
        <v>5854</v>
      </c>
      <c r="E7" s="260"/>
    </row>
    <row r="8" spans="1:5" ht="13.5">
      <c r="A8" s="273"/>
      <c r="B8" s="368" t="s">
        <v>399</v>
      </c>
      <c r="C8" s="273">
        <v>4202.704545454545</v>
      </c>
      <c r="E8" s="260"/>
    </row>
    <row r="9" spans="1:5" ht="13.5">
      <c r="A9" s="273"/>
      <c r="B9" s="371" t="s">
        <v>544</v>
      </c>
      <c r="C9" s="273">
        <v>4035</v>
      </c>
      <c r="E9" s="260"/>
    </row>
    <row r="10" spans="1:5" ht="13.5">
      <c r="A10" s="273"/>
      <c r="B10" s="368" t="s">
        <v>410</v>
      </c>
      <c r="C10" s="273">
        <v>3316.5087719298244</v>
      </c>
      <c r="E10" s="260"/>
    </row>
    <row r="11" spans="1:5" ht="13.5">
      <c r="A11" s="273"/>
      <c r="B11" s="372" t="s">
        <v>558</v>
      </c>
      <c r="C11" s="273">
        <v>3010.222222222222</v>
      </c>
      <c r="E11" s="260"/>
    </row>
    <row r="12" spans="1:5" ht="13.5">
      <c r="A12" s="273"/>
      <c r="B12" s="371" t="s">
        <v>538</v>
      </c>
      <c r="C12" s="273">
        <v>2964.75</v>
      </c>
      <c r="E12" s="260"/>
    </row>
    <row r="13" spans="1:5" ht="13.5">
      <c r="A13" s="273"/>
      <c r="B13" s="371" t="s">
        <v>534</v>
      </c>
      <c r="C13" s="273">
        <v>2788.4615384615386</v>
      </c>
      <c r="E13" s="260"/>
    </row>
    <row r="14" spans="1:5" ht="13.5">
      <c r="A14" s="273"/>
      <c r="B14" s="371" t="s">
        <v>537</v>
      </c>
      <c r="C14" s="273">
        <v>2627.75</v>
      </c>
      <c r="E14" s="260"/>
    </row>
    <row r="15" spans="1:5" ht="13.5">
      <c r="A15" s="273"/>
      <c r="B15" s="368" t="s">
        <v>546</v>
      </c>
      <c r="C15" s="273">
        <v>2539.0625</v>
      </c>
      <c r="E15" s="260"/>
    </row>
    <row r="16" spans="1:3" ht="13.5">
      <c r="A16" s="273"/>
      <c r="B16" s="371" t="s">
        <v>554</v>
      </c>
      <c r="C16" s="273">
        <v>2385</v>
      </c>
    </row>
    <row r="17" spans="1:3" ht="13.5">
      <c r="A17" s="273"/>
      <c r="B17" s="368" t="s">
        <v>398</v>
      </c>
      <c r="C17" s="273">
        <v>2316.917808219178</v>
      </c>
    </row>
    <row r="18" spans="1:3" ht="13.5">
      <c r="A18" s="273"/>
      <c r="B18" s="371" t="s">
        <v>454</v>
      </c>
      <c r="C18" s="273">
        <v>2307.5384615384614</v>
      </c>
    </row>
    <row r="19" spans="1:3" ht="13.5">
      <c r="A19" s="273"/>
      <c r="B19" s="368" t="s">
        <v>564</v>
      </c>
      <c r="C19" s="273">
        <v>2295.470588235294</v>
      </c>
    </row>
    <row r="20" spans="1:3" ht="13.5">
      <c r="A20" s="273"/>
      <c r="B20" s="371" t="s">
        <v>535</v>
      </c>
      <c r="C20" s="273">
        <v>2174.1428571428573</v>
      </c>
    </row>
    <row r="21" spans="1:3" ht="13.5">
      <c r="A21" s="273"/>
      <c r="B21" s="371" t="s">
        <v>556</v>
      </c>
      <c r="C21" s="273">
        <v>2096</v>
      </c>
    </row>
    <row r="22" spans="1:3" ht="13.5">
      <c r="A22" s="273"/>
      <c r="B22" s="371" t="s">
        <v>555</v>
      </c>
      <c r="C22" s="273">
        <v>1849</v>
      </c>
    </row>
    <row r="23" spans="1:3" ht="13.5">
      <c r="A23" s="273"/>
      <c r="B23" s="368" t="s">
        <v>559</v>
      </c>
      <c r="C23" s="273">
        <v>1771.25</v>
      </c>
    </row>
    <row r="24" spans="1:3" ht="13.5">
      <c r="A24" s="273"/>
      <c r="B24" s="368" t="s">
        <v>412</v>
      </c>
      <c r="C24" s="273">
        <v>1718.453125</v>
      </c>
    </row>
    <row r="25" spans="1:3" ht="13.5">
      <c r="A25" s="273"/>
      <c r="B25" s="370" t="s">
        <v>557</v>
      </c>
      <c r="C25" s="273">
        <v>1691.76</v>
      </c>
    </row>
    <row r="26" spans="1:3" ht="13.5">
      <c r="A26" s="273"/>
      <c r="B26" s="368" t="s">
        <v>453</v>
      </c>
      <c r="C26" s="273">
        <v>1684.8</v>
      </c>
    </row>
    <row r="27" spans="1:3" ht="13.5">
      <c r="A27" s="273"/>
      <c r="B27" s="371" t="s">
        <v>553</v>
      </c>
      <c r="C27" s="273">
        <v>1584.25</v>
      </c>
    </row>
    <row r="28" spans="1:3" ht="13.5">
      <c r="A28" s="273"/>
      <c r="B28" s="371" t="s">
        <v>452</v>
      </c>
      <c r="C28" s="273">
        <v>1259.5</v>
      </c>
    </row>
    <row r="29" spans="1:3" ht="13.5">
      <c r="A29" s="273"/>
      <c r="B29" s="371" t="s">
        <v>566</v>
      </c>
      <c r="C29" s="273">
        <v>1244</v>
      </c>
    </row>
    <row r="30" spans="1:3" ht="13.5">
      <c r="A30" s="273"/>
      <c r="B30" s="368" t="s">
        <v>402</v>
      </c>
      <c r="C30" s="273">
        <v>1176.65</v>
      </c>
    </row>
    <row r="31" spans="1:3" ht="13.5">
      <c r="A31" s="273"/>
      <c r="B31" s="371" t="s">
        <v>552</v>
      </c>
      <c r="C31" s="273">
        <v>984.75</v>
      </c>
    </row>
    <row r="32" spans="1:3" ht="13.5">
      <c r="A32" s="273"/>
      <c r="B32" s="371" t="s">
        <v>543</v>
      </c>
      <c r="C32" s="273">
        <v>840.7142857142857</v>
      </c>
    </row>
    <row r="33" spans="1:3" ht="13.5">
      <c r="A33" s="273"/>
      <c r="B33" s="368" t="s">
        <v>409</v>
      </c>
      <c r="C33" s="273">
        <v>819.5813953488372</v>
      </c>
    </row>
    <row r="34" spans="1:3" ht="13.5">
      <c r="A34" s="273"/>
      <c r="B34" s="368" t="s">
        <v>425</v>
      </c>
      <c r="C34" s="273">
        <v>798.1111111111111</v>
      </c>
    </row>
    <row r="35" spans="1:3" ht="13.5">
      <c r="A35" s="273"/>
      <c r="B35" s="368" t="s">
        <v>405</v>
      </c>
      <c r="C35" s="273">
        <v>763.5</v>
      </c>
    </row>
    <row r="36" spans="1:3" ht="13.5">
      <c r="A36" s="273"/>
      <c r="B36" s="371" t="s">
        <v>539</v>
      </c>
      <c r="C36" s="273">
        <v>613.8260869565217</v>
      </c>
    </row>
    <row r="37" spans="1:3" ht="13.5">
      <c r="A37" s="273"/>
      <c r="B37" s="368" t="s">
        <v>400</v>
      </c>
      <c r="C37" s="273">
        <v>597.304347826087</v>
      </c>
    </row>
    <row r="38" spans="1:3" ht="13.5">
      <c r="A38" s="273"/>
      <c r="B38" s="371" t="s">
        <v>540</v>
      </c>
      <c r="C38" s="273">
        <v>366</v>
      </c>
    </row>
    <row r="39" spans="1:3" ht="13.5">
      <c r="A39" s="273"/>
      <c r="B39" s="371" t="s">
        <v>550</v>
      </c>
      <c r="C39" s="273">
        <v>285.42857142857144</v>
      </c>
    </row>
    <row r="40" spans="1:3" ht="13.5">
      <c r="A40" s="273"/>
      <c r="B40" s="368" t="s">
        <v>565</v>
      </c>
      <c r="C40" s="273">
        <v>217.375</v>
      </c>
    </row>
    <row r="41" spans="1:3" ht="13.5">
      <c r="A41" s="273"/>
      <c r="B41" s="368" t="s">
        <v>551</v>
      </c>
      <c r="C41" s="273">
        <v>199</v>
      </c>
    </row>
    <row r="42" spans="1:3" ht="13.5">
      <c r="A42" s="273"/>
      <c r="B42" s="371" t="s">
        <v>419</v>
      </c>
      <c r="C42" s="273">
        <v>176.33333333333334</v>
      </c>
    </row>
    <row r="43" spans="1:3" ht="13.5">
      <c r="A43" s="273"/>
      <c r="B43" s="371" t="s">
        <v>536</v>
      </c>
      <c r="C43" s="273">
        <v>122.9</v>
      </c>
    </row>
    <row r="44" spans="1:3" ht="13.5">
      <c r="A44" s="273"/>
      <c r="B44" s="371" t="s">
        <v>414</v>
      </c>
      <c r="C44" s="273">
        <v>102.5</v>
      </c>
    </row>
    <row r="45" spans="1:3" ht="13.5">
      <c r="A45" s="273"/>
      <c r="B45" s="368" t="s">
        <v>408</v>
      </c>
      <c r="C45" s="273">
        <v>16.666666666666668</v>
      </c>
    </row>
    <row r="46" spans="1:3" ht="13.5">
      <c r="A46" s="273"/>
      <c r="B46" s="368" t="s">
        <v>545</v>
      </c>
      <c r="C46" s="273">
        <v>15</v>
      </c>
    </row>
    <row r="47" spans="1:3" ht="13.5">
      <c r="A47" s="273"/>
      <c r="B47" s="368" t="s">
        <v>420</v>
      </c>
      <c r="C47" s="273">
        <v>2</v>
      </c>
    </row>
    <row r="48" spans="1:3" ht="13.5">
      <c r="A48" s="273"/>
      <c r="B48" s="371" t="s">
        <v>567</v>
      </c>
      <c r="C48" s="273">
        <v>0</v>
      </c>
    </row>
    <row r="49" spans="1:3" ht="13.5">
      <c r="A49" s="273"/>
      <c r="B49" s="371" t="s">
        <v>560</v>
      </c>
      <c r="C49" s="273">
        <v>0</v>
      </c>
    </row>
    <row r="50" spans="1:3" ht="13.5">
      <c r="A50" s="273"/>
      <c r="B50" s="371" t="s">
        <v>562</v>
      </c>
      <c r="C50" s="273">
        <v>0</v>
      </c>
    </row>
    <row r="51" spans="1:3" ht="13.5">
      <c r="A51" s="273"/>
      <c r="B51" t="s">
        <v>106</v>
      </c>
      <c r="C51" s="273">
        <v>0</v>
      </c>
    </row>
    <row r="52" spans="1:3" ht="13.5">
      <c r="A52" s="273"/>
      <c r="B52" t="s">
        <v>108</v>
      </c>
      <c r="C52" s="273">
        <v>0</v>
      </c>
    </row>
    <row r="53" spans="1:3" ht="13.5">
      <c r="A53" s="274"/>
      <c r="C53" s="274"/>
    </row>
    <row r="54" spans="1:3" ht="13.5">
      <c r="A54" s="273"/>
      <c r="C54" s="273"/>
    </row>
    <row r="55" spans="1:3" ht="13.5">
      <c r="A55" s="273"/>
      <c r="C55" s="273"/>
    </row>
    <row r="56" ht="13.5">
      <c r="B56" s="1"/>
    </row>
    <row r="57" spans="2:3" ht="13.5">
      <c r="B57" t="s">
        <v>134</v>
      </c>
      <c r="C57" s="1">
        <f>AVERAGE(C3:C52)</f>
        <v>2218.137950046072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9.00390625" defaultRowHeight="13.5"/>
  <cols>
    <col min="1" max="1" width="4.625" style="18" customWidth="1"/>
    <col min="2" max="29" width="3.625" style="18" customWidth="1"/>
    <col min="30" max="30" width="2.375" style="18" customWidth="1"/>
    <col min="31" max="31" width="3.625" style="18" customWidth="1"/>
    <col min="32" max="32" width="6.125" style="18" customWidth="1"/>
    <col min="33" max="42" width="6.625" style="18" customWidth="1"/>
    <col min="43" max="16384" width="3.625" style="18" customWidth="1"/>
  </cols>
  <sheetData>
    <row r="1" spans="2:30" s="29" customFormat="1" ht="29.25" customHeight="1">
      <c r="B1" s="640" t="s">
        <v>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</row>
    <row r="2" s="12" customFormat="1" ht="14.25" customHeight="1" thickBot="1"/>
    <row r="3" spans="2:30" s="13" customFormat="1" ht="42" customHeight="1" thickBot="1">
      <c r="B3" s="641" t="s">
        <v>135</v>
      </c>
      <c r="C3" s="643"/>
      <c r="D3" s="643"/>
      <c r="E3" s="643"/>
      <c r="F3" s="14" t="s">
        <v>136</v>
      </c>
      <c r="G3" s="642" t="s">
        <v>479</v>
      </c>
      <c r="H3" s="643"/>
      <c r="I3" s="643"/>
      <c r="J3" s="643"/>
      <c r="K3" s="648" t="s">
        <v>480</v>
      </c>
      <c r="L3" s="643"/>
      <c r="M3" s="643"/>
      <c r="N3" s="643"/>
      <c r="O3" s="644" t="s">
        <v>481</v>
      </c>
      <c r="P3" s="645"/>
      <c r="Q3" s="645"/>
      <c r="R3" s="645"/>
      <c r="S3" s="648" t="s">
        <v>137</v>
      </c>
      <c r="T3" s="643"/>
      <c r="U3" s="643"/>
      <c r="V3" s="643"/>
      <c r="W3" s="644" t="s">
        <v>138</v>
      </c>
      <c r="X3" s="645"/>
      <c r="Y3" s="645"/>
      <c r="Z3" s="645"/>
      <c r="AA3" s="644" t="s">
        <v>139</v>
      </c>
      <c r="AB3" s="645"/>
      <c r="AC3" s="645"/>
      <c r="AD3" s="646"/>
    </row>
    <row r="4" spans="2:30" s="12" customFormat="1" ht="29.25" customHeight="1">
      <c r="B4" s="636" t="s">
        <v>25</v>
      </c>
      <c r="C4" s="638" t="s">
        <v>140</v>
      </c>
      <c r="D4" s="638"/>
      <c r="E4" s="638"/>
      <c r="F4" s="15" t="s">
        <v>141</v>
      </c>
      <c r="G4" s="639">
        <f>SUM(G5:J10)</f>
        <v>697</v>
      </c>
      <c r="H4" s="633"/>
      <c r="I4" s="633"/>
      <c r="J4" s="633"/>
      <c r="K4" s="633">
        <f>SUM(K5:N10)</f>
        <v>654</v>
      </c>
      <c r="L4" s="633"/>
      <c r="M4" s="633"/>
      <c r="N4" s="633"/>
      <c r="O4" s="633">
        <f>SUM(O5:R10)</f>
        <v>790.9000000000001</v>
      </c>
      <c r="P4" s="633"/>
      <c r="Q4" s="633"/>
      <c r="R4" s="633"/>
      <c r="S4" s="675">
        <f>G4-K4</f>
        <v>43</v>
      </c>
      <c r="T4" s="675"/>
      <c r="U4" s="675"/>
      <c r="V4" s="675"/>
      <c r="W4" s="676">
        <f>(G4-K4)/K4</f>
        <v>0.06574923547400612</v>
      </c>
      <c r="X4" s="676"/>
      <c r="Y4" s="676"/>
      <c r="Z4" s="676"/>
      <c r="AA4" s="676">
        <f>(G4-O4)/O4</f>
        <v>-0.11872550259198392</v>
      </c>
      <c r="AB4" s="676"/>
      <c r="AC4" s="676"/>
      <c r="AD4" s="677"/>
    </row>
    <row r="5" spans="2:30" s="12" customFormat="1" ht="29.25" customHeight="1">
      <c r="B5" s="637"/>
      <c r="C5" s="634" t="s">
        <v>142</v>
      </c>
      <c r="D5" s="634"/>
      <c r="E5" s="634"/>
      <c r="F5" s="16" t="s">
        <v>141</v>
      </c>
      <c r="G5" s="635">
        <f>9!C17</f>
        <v>382</v>
      </c>
      <c r="H5" s="674"/>
      <c r="I5" s="674"/>
      <c r="J5" s="674"/>
      <c r="K5" s="674">
        <f>9!C15</f>
        <v>365</v>
      </c>
      <c r="L5" s="674"/>
      <c r="M5" s="674"/>
      <c r="N5" s="674"/>
      <c r="O5" s="674">
        <f>9!C16</f>
        <v>407.8</v>
      </c>
      <c r="P5" s="674"/>
      <c r="Q5" s="674"/>
      <c r="R5" s="674"/>
      <c r="S5" s="678">
        <f aca="true" t="shared" si="0" ref="S5:S28">G5-K5</f>
        <v>17</v>
      </c>
      <c r="T5" s="678"/>
      <c r="U5" s="678"/>
      <c r="V5" s="678"/>
      <c r="W5" s="679">
        <f aca="true" t="shared" si="1" ref="W5:W28">(G5-K5)/K5</f>
        <v>0.04657534246575343</v>
      </c>
      <c r="X5" s="679"/>
      <c r="Y5" s="679"/>
      <c r="Z5" s="679"/>
      <c r="AA5" s="679">
        <f aca="true" t="shared" si="2" ref="AA5:AA28">(G5-O5)/O5</f>
        <v>-0.06326630701324182</v>
      </c>
      <c r="AB5" s="679"/>
      <c r="AC5" s="679"/>
      <c r="AD5" s="680"/>
    </row>
    <row r="6" spans="2:30" s="12" customFormat="1" ht="29.25" customHeight="1">
      <c r="B6" s="637"/>
      <c r="C6" s="634" t="s">
        <v>143</v>
      </c>
      <c r="D6" s="634"/>
      <c r="E6" s="634"/>
      <c r="F6" s="16" t="s">
        <v>141</v>
      </c>
      <c r="G6" s="635">
        <f>9!D17</f>
        <v>62</v>
      </c>
      <c r="H6" s="674"/>
      <c r="I6" s="674"/>
      <c r="J6" s="674"/>
      <c r="K6" s="674">
        <f>9!D15</f>
        <v>34</v>
      </c>
      <c r="L6" s="674"/>
      <c r="M6" s="674"/>
      <c r="N6" s="674"/>
      <c r="O6" s="674">
        <f>9!D16</f>
        <v>80.9</v>
      </c>
      <c r="P6" s="674"/>
      <c r="Q6" s="674"/>
      <c r="R6" s="674"/>
      <c r="S6" s="678">
        <f t="shared" si="0"/>
        <v>28</v>
      </c>
      <c r="T6" s="678"/>
      <c r="U6" s="678"/>
      <c r="V6" s="678"/>
      <c r="W6" s="679">
        <f t="shared" si="1"/>
        <v>0.8235294117647058</v>
      </c>
      <c r="X6" s="679"/>
      <c r="Y6" s="679"/>
      <c r="Z6" s="679"/>
      <c r="AA6" s="679">
        <f t="shared" si="2"/>
        <v>-0.23362175525339932</v>
      </c>
      <c r="AB6" s="679"/>
      <c r="AC6" s="679"/>
      <c r="AD6" s="680"/>
    </row>
    <row r="7" spans="2:30" s="12" customFormat="1" ht="29.25" customHeight="1">
      <c r="B7" s="637"/>
      <c r="C7" s="634" t="s">
        <v>144</v>
      </c>
      <c r="D7" s="634"/>
      <c r="E7" s="634"/>
      <c r="F7" s="16" t="s">
        <v>141</v>
      </c>
      <c r="G7" s="635">
        <f>9!E17</f>
        <v>73</v>
      </c>
      <c r="H7" s="674"/>
      <c r="I7" s="674"/>
      <c r="J7" s="674"/>
      <c r="K7" s="674">
        <f>9!E15</f>
        <v>82</v>
      </c>
      <c r="L7" s="674"/>
      <c r="M7" s="674"/>
      <c r="N7" s="674"/>
      <c r="O7" s="674">
        <f>9!E16</f>
        <v>80.5</v>
      </c>
      <c r="P7" s="674"/>
      <c r="Q7" s="674"/>
      <c r="R7" s="674"/>
      <c r="S7" s="678">
        <f t="shared" si="0"/>
        <v>-9</v>
      </c>
      <c r="T7" s="678"/>
      <c r="U7" s="678"/>
      <c r="V7" s="678"/>
      <c r="W7" s="679">
        <f t="shared" si="1"/>
        <v>-0.10975609756097561</v>
      </c>
      <c r="X7" s="679"/>
      <c r="Y7" s="679"/>
      <c r="Z7" s="679"/>
      <c r="AA7" s="679">
        <f t="shared" si="2"/>
        <v>-0.09316770186335403</v>
      </c>
      <c r="AB7" s="679"/>
      <c r="AC7" s="679"/>
      <c r="AD7" s="680"/>
    </row>
    <row r="8" spans="2:30" s="12" customFormat="1" ht="29.25" customHeight="1">
      <c r="B8" s="637"/>
      <c r="C8" s="634" t="s">
        <v>145</v>
      </c>
      <c r="D8" s="634"/>
      <c r="E8" s="634"/>
      <c r="F8" s="16" t="s">
        <v>141</v>
      </c>
      <c r="G8" s="635">
        <f>9!F17</f>
        <v>8</v>
      </c>
      <c r="H8" s="674"/>
      <c r="I8" s="674"/>
      <c r="J8" s="674"/>
      <c r="K8" s="674">
        <f>9!F15</f>
        <v>7</v>
      </c>
      <c r="L8" s="674"/>
      <c r="M8" s="674"/>
      <c r="N8" s="674"/>
      <c r="O8" s="674">
        <f>9!F16</f>
        <v>3.4</v>
      </c>
      <c r="P8" s="674"/>
      <c r="Q8" s="674"/>
      <c r="R8" s="674"/>
      <c r="S8" s="678">
        <f t="shared" si="0"/>
        <v>1</v>
      </c>
      <c r="T8" s="678"/>
      <c r="U8" s="678"/>
      <c r="V8" s="678"/>
      <c r="W8" s="679">
        <f t="shared" si="1"/>
        <v>0.14285714285714285</v>
      </c>
      <c r="X8" s="679"/>
      <c r="Y8" s="679"/>
      <c r="Z8" s="679"/>
      <c r="AA8" s="679">
        <f t="shared" si="2"/>
        <v>1.352941176470588</v>
      </c>
      <c r="AB8" s="679"/>
      <c r="AC8" s="679"/>
      <c r="AD8" s="680"/>
    </row>
    <row r="9" spans="2:30" s="12" customFormat="1" ht="29.25" customHeight="1">
      <c r="B9" s="637"/>
      <c r="C9" s="634" t="s">
        <v>146</v>
      </c>
      <c r="D9" s="634"/>
      <c r="E9" s="634"/>
      <c r="F9" s="16" t="s">
        <v>141</v>
      </c>
      <c r="G9" s="635">
        <f>9!G17</f>
        <v>0</v>
      </c>
      <c r="H9" s="674"/>
      <c r="I9" s="674"/>
      <c r="J9" s="674"/>
      <c r="K9" s="674">
        <f>9!G15</f>
        <v>1</v>
      </c>
      <c r="L9" s="674"/>
      <c r="M9" s="674"/>
      <c r="N9" s="674"/>
      <c r="O9" s="674">
        <f>9!G16</f>
        <v>0.2</v>
      </c>
      <c r="P9" s="674"/>
      <c r="Q9" s="674"/>
      <c r="R9" s="674"/>
      <c r="S9" s="678">
        <f t="shared" si="0"/>
        <v>-1</v>
      </c>
      <c r="T9" s="678"/>
      <c r="U9" s="678"/>
      <c r="V9" s="678"/>
      <c r="W9" s="679" t="s">
        <v>389</v>
      </c>
      <c r="X9" s="679"/>
      <c r="Y9" s="679"/>
      <c r="Z9" s="679"/>
      <c r="AA9" s="679" t="s">
        <v>147</v>
      </c>
      <c r="AB9" s="679"/>
      <c r="AC9" s="679"/>
      <c r="AD9" s="680"/>
    </row>
    <row r="10" spans="2:30" s="12" customFormat="1" ht="29.25" customHeight="1">
      <c r="B10" s="637"/>
      <c r="C10" s="634" t="s">
        <v>148</v>
      </c>
      <c r="D10" s="634"/>
      <c r="E10" s="634"/>
      <c r="F10" s="16" t="s">
        <v>141</v>
      </c>
      <c r="G10" s="635">
        <f>9!H17</f>
        <v>172</v>
      </c>
      <c r="H10" s="674"/>
      <c r="I10" s="674"/>
      <c r="J10" s="674"/>
      <c r="K10" s="674">
        <f>9!H15</f>
        <v>165</v>
      </c>
      <c r="L10" s="674"/>
      <c r="M10" s="674"/>
      <c r="N10" s="674"/>
      <c r="O10" s="674">
        <f>9!H16</f>
        <v>218.1</v>
      </c>
      <c r="P10" s="674"/>
      <c r="Q10" s="674"/>
      <c r="R10" s="674"/>
      <c r="S10" s="678">
        <f t="shared" si="0"/>
        <v>7</v>
      </c>
      <c r="T10" s="678"/>
      <c r="U10" s="678"/>
      <c r="V10" s="678"/>
      <c r="W10" s="679">
        <f t="shared" si="1"/>
        <v>0.04242424242424243</v>
      </c>
      <c r="X10" s="679"/>
      <c r="Y10" s="679"/>
      <c r="Z10" s="679"/>
      <c r="AA10" s="679">
        <f t="shared" si="2"/>
        <v>-0.2113709307657038</v>
      </c>
      <c r="AB10" s="679"/>
      <c r="AC10" s="679"/>
      <c r="AD10" s="680"/>
    </row>
    <row r="11" spans="2:30" s="12" customFormat="1" ht="29.25" customHeight="1">
      <c r="B11" s="637" t="s">
        <v>149</v>
      </c>
      <c r="C11" s="634" t="s">
        <v>140</v>
      </c>
      <c r="D11" s="634"/>
      <c r="E11" s="634"/>
      <c r="F11" s="16" t="s">
        <v>150</v>
      </c>
      <c r="G11" s="635">
        <f>SUM(G12:J14)</f>
        <v>583</v>
      </c>
      <c r="H11" s="674"/>
      <c r="I11" s="674"/>
      <c r="J11" s="674"/>
      <c r="K11" s="674">
        <f>SUM(K12:N14)</f>
        <v>178</v>
      </c>
      <c r="L11" s="674"/>
      <c r="M11" s="674"/>
      <c r="N11" s="674"/>
      <c r="O11" s="674">
        <f>SUM(O12:R14)</f>
        <v>544.8</v>
      </c>
      <c r="P11" s="674"/>
      <c r="Q11" s="674"/>
      <c r="R11" s="674"/>
      <c r="S11" s="678">
        <f t="shared" si="0"/>
        <v>405</v>
      </c>
      <c r="T11" s="678"/>
      <c r="U11" s="678"/>
      <c r="V11" s="678"/>
      <c r="W11" s="679">
        <f t="shared" si="1"/>
        <v>2.2752808988764044</v>
      </c>
      <c r="X11" s="679"/>
      <c r="Y11" s="679"/>
      <c r="Z11" s="679"/>
      <c r="AA11" s="679">
        <f t="shared" si="2"/>
        <v>0.07011747430249642</v>
      </c>
      <c r="AB11" s="679"/>
      <c r="AC11" s="679"/>
      <c r="AD11" s="680"/>
    </row>
    <row r="12" spans="2:30" s="12" customFormat="1" ht="29.25" customHeight="1">
      <c r="B12" s="637"/>
      <c r="C12" s="634" t="s">
        <v>151</v>
      </c>
      <c r="D12" s="634"/>
      <c r="E12" s="634"/>
      <c r="F12" s="16" t="s">
        <v>150</v>
      </c>
      <c r="G12" s="635">
        <f>9!J17</f>
        <v>173</v>
      </c>
      <c r="H12" s="674"/>
      <c r="I12" s="674"/>
      <c r="J12" s="674"/>
      <c r="K12" s="674">
        <f>9!J15</f>
        <v>40</v>
      </c>
      <c r="L12" s="674"/>
      <c r="M12" s="674"/>
      <c r="N12" s="674"/>
      <c r="O12" s="674">
        <f>9!J16</f>
        <v>164.4</v>
      </c>
      <c r="P12" s="674"/>
      <c r="Q12" s="674"/>
      <c r="R12" s="674"/>
      <c r="S12" s="678">
        <f t="shared" si="0"/>
        <v>133</v>
      </c>
      <c r="T12" s="678"/>
      <c r="U12" s="678"/>
      <c r="V12" s="678"/>
      <c r="W12" s="679">
        <f t="shared" si="1"/>
        <v>3.325</v>
      </c>
      <c r="X12" s="679"/>
      <c r="Y12" s="679"/>
      <c r="Z12" s="679"/>
      <c r="AA12" s="679">
        <f t="shared" si="2"/>
        <v>0.05231143552311432</v>
      </c>
      <c r="AB12" s="679"/>
      <c r="AC12" s="679"/>
      <c r="AD12" s="680"/>
    </row>
    <row r="13" spans="2:30" s="12" customFormat="1" ht="29.25" customHeight="1">
      <c r="B13" s="637"/>
      <c r="C13" s="634" t="s">
        <v>152</v>
      </c>
      <c r="D13" s="634"/>
      <c r="E13" s="634"/>
      <c r="F13" s="16" t="s">
        <v>150</v>
      </c>
      <c r="G13" s="635">
        <f>9!K17</f>
        <v>59</v>
      </c>
      <c r="H13" s="674"/>
      <c r="I13" s="674"/>
      <c r="J13" s="674"/>
      <c r="K13" s="674">
        <f>9!K15</f>
        <v>14</v>
      </c>
      <c r="L13" s="674"/>
      <c r="M13" s="674"/>
      <c r="N13" s="674"/>
      <c r="O13" s="674">
        <f>9!K16</f>
        <v>43</v>
      </c>
      <c r="P13" s="674"/>
      <c r="Q13" s="674"/>
      <c r="R13" s="674"/>
      <c r="S13" s="678">
        <f t="shared" si="0"/>
        <v>45</v>
      </c>
      <c r="T13" s="678"/>
      <c r="U13" s="678"/>
      <c r="V13" s="678"/>
      <c r="W13" s="679">
        <f t="shared" si="1"/>
        <v>3.2142857142857144</v>
      </c>
      <c r="X13" s="679"/>
      <c r="Y13" s="679"/>
      <c r="Z13" s="679"/>
      <c r="AA13" s="679">
        <f t="shared" si="2"/>
        <v>0.37209302325581395</v>
      </c>
      <c r="AB13" s="679"/>
      <c r="AC13" s="679"/>
      <c r="AD13" s="680"/>
    </row>
    <row r="14" spans="2:30" s="12" customFormat="1" ht="29.25" customHeight="1">
      <c r="B14" s="637"/>
      <c r="C14" s="681" t="s">
        <v>153</v>
      </c>
      <c r="D14" s="681"/>
      <c r="E14" s="681"/>
      <c r="F14" s="16" t="s">
        <v>150</v>
      </c>
      <c r="G14" s="635">
        <f>9!L17</f>
        <v>351</v>
      </c>
      <c r="H14" s="674"/>
      <c r="I14" s="674"/>
      <c r="J14" s="674"/>
      <c r="K14" s="674">
        <f>9!L15</f>
        <v>124</v>
      </c>
      <c r="L14" s="674"/>
      <c r="M14" s="674"/>
      <c r="N14" s="674"/>
      <c r="O14" s="674">
        <f>9!L16</f>
        <v>337.4</v>
      </c>
      <c r="P14" s="674"/>
      <c r="Q14" s="674"/>
      <c r="R14" s="674"/>
      <c r="S14" s="678">
        <f t="shared" si="0"/>
        <v>227</v>
      </c>
      <c r="T14" s="678"/>
      <c r="U14" s="678"/>
      <c r="V14" s="678"/>
      <c r="W14" s="679">
        <f t="shared" si="1"/>
        <v>1.8306451612903225</v>
      </c>
      <c r="X14" s="679"/>
      <c r="Y14" s="679"/>
      <c r="Z14" s="679"/>
      <c r="AA14" s="679">
        <f t="shared" si="2"/>
        <v>0.04030823947836403</v>
      </c>
      <c r="AB14" s="679"/>
      <c r="AC14" s="679"/>
      <c r="AD14" s="680"/>
    </row>
    <row r="15" spans="2:30" s="12" customFormat="1" ht="29.25" customHeight="1">
      <c r="B15" s="682" t="s">
        <v>154</v>
      </c>
      <c r="C15" s="634"/>
      <c r="D15" s="634"/>
      <c r="E15" s="634"/>
      <c r="F15" s="16" t="s">
        <v>155</v>
      </c>
      <c r="G15" s="635">
        <f>9!Q17</f>
        <v>351</v>
      </c>
      <c r="H15" s="674"/>
      <c r="I15" s="674"/>
      <c r="J15" s="674"/>
      <c r="K15" s="674">
        <f>9!Q15</f>
        <v>379</v>
      </c>
      <c r="L15" s="674"/>
      <c r="M15" s="674"/>
      <c r="N15" s="674"/>
      <c r="O15" s="674">
        <f>9!Q16</f>
        <v>377.3</v>
      </c>
      <c r="P15" s="674"/>
      <c r="Q15" s="674"/>
      <c r="R15" s="674"/>
      <c r="S15" s="678">
        <f t="shared" si="0"/>
        <v>-28</v>
      </c>
      <c r="T15" s="678"/>
      <c r="U15" s="678"/>
      <c r="V15" s="678"/>
      <c r="W15" s="679">
        <f t="shared" si="1"/>
        <v>-0.07387862796833773</v>
      </c>
      <c r="X15" s="679"/>
      <c r="Y15" s="679"/>
      <c r="Z15" s="679"/>
      <c r="AA15" s="679">
        <f t="shared" si="2"/>
        <v>-0.06970580439968198</v>
      </c>
      <c r="AB15" s="679"/>
      <c r="AC15" s="679"/>
      <c r="AD15" s="680"/>
    </row>
    <row r="16" spans="2:30" s="12" customFormat="1" ht="29.25" customHeight="1">
      <c r="B16" s="682" t="s">
        <v>156</v>
      </c>
      <c r="C16" s="634"/>
      <c r="D16" s="634"/>
      <c r="E16" s="634"/>
      <c r="F16" s="16" t="s">
        <v>157</v>
      </c>
      <c r="G16" s="635">
        <f>9!R17</f>
        <v>858</v>
      </c>
      <c r="H16" s="674"/>
      <c r="I16" s="674"/>
      <c r="J16" s="674"/>
      <c r="K16" s="674">
        <f>9!R15</f>
        <v>956</v>
      </c>
      <c r="L16" s="674"/>
      <c r="M16" s="674"/>
      <c r="N16" s="674"/>
      <c r="O16" s="683">
        <f>9!R16</f>
        <v>1017.7</v>
      </c>
      <c r="P16" s="683"/>
      <c r="Q16" s="683"/>
      <c r="R16" s="683"/>
      <c r="S16" s="678">
        <f t="shared" si="0"/>
        <v>-98</v>
      </c>
      <c r="T16" s="678"/>
      <c r="U16" s="678"/>
      <c r="V16" s="678"/>
      <c r="W16" s="679">
        <f t="shared" si="1"/>
        <v>-0.10251046025104603</v>
      </c>
      <c r="X16" s="679"/>
      <c r="Y16" s="679"/>
      <c r="Z16" s="679"/>
      <c r="AA16" s="679">
        <f t="shared" si="2"/>
        <v>-0.15692247224132852</v>
      </c>
      <c r="AB16" s="679"/>
      <c r="AC16" s="679"/>
      <c r="AD16" s="680"/>
    </row>
    <row r="17" spans="2:30" s="12" customFormat="1" ht="29.25" customHeight="1">
      <c r="B17" s="637" t="s">
        <v>158</v>
      </c>
      <c r="C17" s="634" t="s">
        <v>140</v>
      </c>
      <c r="D17" s="634"/>
      <c r="E17" s="634"/>
      <c r="F17" s="16" t="s">
        <v>157</v>
      </c>
      <c r="G17" s="635">
        <f>SUM(G18:J19)</f>
        <v>120</v>
      </c>
      <c r="H17" s="674"/>
      <c r="I17" s="674"/>
      <c r="J17" s="674"/>
      <c r="K17" s="674">
        <f>SUM(K18:N19)</f>
        <v>133</v>
      </c>
      <c r="L17" s="674"/>
      <c r="M17" s="674"/>
      <c r="N17" s="674"/>
      <c r="O17" s="674">
        <f>SUM(O18:R19)</f>
        <v>124.89999999999999</v>
      </c>
      <c r="P17" s="674"/>
      <c r="Q17" s="674"/>
      <c r="R17" s="674"/>
      <c r="S17" s="678">
        <f t="shared" si="0"/>
        <v>-13</v>
      </c>
      <c r="T17" s="678"/>
      <c r="U17" s="678"/>
      <c r="V17" s="678"/>
      <c r="W17" s="679">
        <f t="shared" si="1"/>
        <v>-0.09774436090225563</v>
      </c>
      <c r="X17" s="679"/>
      <c r="Y17" s="679"/>
      <c r="Z17" s="679"/>
      <c r="AA17" s="679">
        <f t="shared" si="2"/>
        <v>-0.0392313851080864</v>
      </c>
      <c r="AB17" s="679"/>
      <c r="AC17" s="679"/>
      <c r="AD17" s="680"/>
    </row>
    <row r="18" spans="2:30" s="12" customFormat="1" ht="29.25" customHeight="1">
      <c r="B18" s="637"/>
      <c r="C18" s="634" t="s">
        <v>159</v>
      </c>
      <c r="D18" s="634"/>
      <c r="E18" s="634"/>
      <c r="F18" s="16" t="s">
        <v>157</v>
      </c>
      <c r="G18" s="635">
        <f>9!V17</f>
        <v>31</v>
      </c>
      <c r="H18" s="674"/>
      <c r="I18" s="674"/>
      <c r="J18" s="674"/>
      <c r="K18" s="674">
        <f>9!V15</f>
        <v>31</v>
      </c>
      <c r="L18" s="674"/>
      <c r="M18" s="674"/>
      <c r="N18" s="674"/>
      <c r="O18" s="674">
        <f>9!V16</f>
        <v>28.3</v>
      </c>
      <c r="P18" s="674"/>
      <c r="Q18" s="674"/>
      <c r="R18" s="674"/>
      <c r="S18" s="678">
        <f t="shared" si="0"/>
        <v>0</v>
      </c>
      <c r="T18" s="678"/>
      <c r="U18" s="678"/>
      <c r="V18" s="678"/>
      <c r="W18" s="679">
        <f t="shared" si="1"/>
        <v>0</v>
      </c>
      <c r="X18" s="679"/>
      <c r="Y18" s="679"/>
      <c r="Z18" s="679"/>
      <c r="AA18" s="679">
        <f t="shared" si="2"/>
        <v>0.09540636042402824</v>
      </c>
      <c r="AB18" s="679"/>
      <c r="AC18" s="679"/>
      <c r="AD18" s="680"/>
    </row>
    <row r="19" spans="2:30" s="12" customFormat="1" ht="29.25" customHeight="1">
      <c r="B19" s="637"/>
      <c r="C19" s="634" t="s">
        <v>160</v>
      </c>
      <c r="D19" s="634"/>
      <c r="E19" s="634"/>
      <c r="F19" s="16" t="s">
        <v>157</v>
      </c>
      <c r="G19" s="635">
        <f>9!Z17</f>
        <v>89</v>
      </c>
      <c r="H19" s="674"/>
      <c r="I19" s="674"/>
      <c r="J19" s="674"/>
      <c r="K19" s="674">
        <f>9!Z15</f>
        <v>102</v>
      </c>
      <c r="L19" s="674"/>
      <c r="M19" s="674"/>
      <c r="N19" s="674"/>
      <c r="O19" s="674">
        <f>9!Z16</f>
        <v>96.6</v>
      </c>
      <c r="P19" s="674"/>
      <c r="Q19" s="674"/>
      <c r="R19" s="674"/>
      <c r="S19" s="678">
        <f t="shared" si="0"/>
        <v>-13</v>
      </c>
      <c r="T19" s="678"/>
      <c r="U19" s="678"/>
      <c r="V19" s="678"/>
      <c r="W19" s="679">
        <f t="shared" si="1"/>
        <v>-0.12745098039215685</v>
      </c>
      <c r="X19" s="679"/>
      <c r="Y19" s="679"/>
      <c r="Z19" s="679"/>
      <c r="AA19" s="679">
        <f t="shared" si="2"/>
        <v>-0.07867494824016558</v>
      </c>
      <c r="AB19" s="679"/>
      <c r="AC19" s="679"/>
      <c r="AD19" s="680"/>
    </row>
    <row r="20" spans="2:30" s="12" customFormat="1" ht="29.25" customHeight="1">
      <c r="B20" s="685" t="s">
        <v>161</v>
      </c>
      <c r="C20" s="634" t="s">
        <v>142</v>
      </c>
      <c r="D20" s="634"/>
      <c r="E20" s="634"/>
      <c r="F20" s="16" t="s">
        <v>211</v>
      </c>
      <c r="G20" s="686">
        <f>9!AA17</f>
        <v>25062</v>
      </c>
      <c r="H20" s="684"/>
      <c r="I20" s="684"/>
      <c r="J20" s="684"/>
      <c r="K20" s="684">
        <f>9!AA15</f>
        <v>22468</v>
      </c>
      <c r="L20" s="684"/>
      <c r="M20" s="684"/>
      <c r="N20" s="684"/>
      <c r="O20" s="684">
        <f>9!AA16</f>
        <v>23244.4</v>
      </c>
      <c r="P20" s="684"/>
      <c r="Q20" s="684"/>
      <c r="R20" s="684"/>
      <c r="S20" s="678">
        <f t="shared" si="0"/>
        <v>2594</v>
      </c>
      <c r="T20" s="678"/>
      <c r="U20" s="678"/>
      <c r="V20" s="678"/>
      <c r="W20" s="679">
        <f t="shared" si="1"/>
        <v>0.11545308883745772</v>
      </c>
      <c r="X20" s="679"/>
      <c r="Y20" s="679"/>
      <c r="Z20" s="679"/>
      <c r="AA20" s="679">
        <f t="shared" si="2"/>
        <v>0.07819517819345728</v>
      </c>
      <c r="AB20" s="679"/>
      <c r="AC20" s="679"/>
      <c r="AD20" s="680"/>
    </row>
    <row r="21" spans="2:30" s="12" customFormat="1" ht="29.25" customHeight="1">
      <c r="B21" s="685"/>
      <c r="C21" s="634" t="s">
        <v>143</v>
      </c>
      <c r="D21" s="634"/>
      <c r="E21" s="634"/>
      <c r="F21" s="16" t="s">
        <v>162</v>
      </c>
      <c r="G21" s="686">
        <f>9!AB17</f>
        <v>536</v>
      </c>
      <c r="H21" s="684"/>
      <c r="I21" s="684"/>
      <c r="J21" s="684"/>
      <c r="K21" s="684">
        <f>9!AB15</f>
        <v>1754</v>
      </c>
      <c r="L21" s="684"/>
      <c r="M21" s="684"/>
      <c r="N21" s="684"/>
      <c r="O21" s="684">
        <f>9!AB16</f>
        <v>2536</v>
      </c>
      <c r="P21" s="684"/>
      <c r="Q21" s="684"/>
      <c r="R21" s="684"/>
      <c r="S21" s="678">
        <f t="shared" si="0"/>
        <v>-1218</v>
      </c>
      <c r="T21" s="678"/>
      <c r="U21" s="678"/>
      <c r="V21" s="678"/>
      <c r="W21" s="679">
        <f t="shared" si="1"/>
        <v>-0.6944127708095781</v>
      </c>
      <c r="X21" s="679"/>
      <c r="Y21" s="679"/>
      <c r="Z21" s="679"/>
      <c r="AA21" s="679">
        <f t="shared" si="2"/>
        <v>-0.7886435331230284</v>
      </c>
      <c r="AB21" s="679"/>
      <c r="AC21" s="679"/>
      <c r="AD21" s="680"/>
    </row>
    <row r="22" spans="2:30" s="12" customFormat="1" ht="29.25" customHeight="1">
      <c r="B22" s="696" t="s">
        <v>163</v>
      </c>
      <c r="C22" s="634" t="s">
        <v>140</v>
      </c>
      <c r="D22" s="634"/>
      <c r="E22" s="634"/>
      <c r="F22" s="16" t="s">
        <v>164</v>
      </c>
      <c r="G22" s="686">
        <f>SUM(G23:J29)</f>
        <v>1441233</v>
      </c>
      <c r="H22" s="684"/>
      <c r="I22" s="684"/>
      <c r="J22" s="684"/>
      <c r="K22" s="684">
        <f>SUM(K23:N29)</f>
        <v>2451195</v>
      </c>
      <c r="L22" s="684"/>
      <c r="M22" s="684"/>
      <c r="N22" s="684"/>
      <c r="O22" s="684">
        <f>SUM(O23:R29)</f>
        <v>1641211.3000000003</v>
      </c>
      <c r="P22" s="684"/>
      <c r="Q22" s="684"/>
      <c r="R22" s="684"/>
      <c r="S22" s="678">
        <f>G22-K22</f>
        <v>-1009962</v>
      </c>
      <c r="T22" s="678"/>
      <c r="U22" s="678"/>
      <c r="V22" s="678"/>
      <c r="W22" s="679">
        <f>(G22-K22)/K22</f>
        <v>-0.4120284187916506</v>
      </c>
      <c r="X22" s="679"/>
      <c r="Y22" s="679"/>
      <c r="Z22" s="679"/>
      <c r="AA22" s="679">
        <f t="shared" si="2"/>
        <v>-0.12184799117578599</v>
      </c>
      <c r="AB22" s="679"/>
      <c r="AC22" s="679"/>
      <c r="AD22" s="680"/>
    </row>
    <row r="23" spans="2:30" s="12" customFormat="1" ht="29.25" customHeight="1">
      <c r="B23" s="697"/>
      <c r="C23" s="634" t="s">
        <v>142</v>
      </c>
      <c r="D23" s="634"/>
      <c r="E23" s="634"/>
      <c r="F23" s="16" t="s">
        <v>164</v>
      </c>
      <c r="G23" s="686">
        <f>9!AE17</f>
        <v>1297497</v>
      </c>
      <c r="H23" s="684"/>
      <c r="I23" s="684"/>
      <c r="J23" s="684"/>
      <c r="K23" s="684">
        <f>9!AE15</f>
        <v>1583415</v>
      </c>
      <c r="L23" s="684"/>
      <c r="M23" s="684"/>
      <c r="N23" s="684"/>
      <c r="O23" s="684">
        <f>9!AE16</f>
        <v>1476439.6</v>
      </c>
      <c r="P23" s="684"/>
      <c r="Q23" s="684"/>
      <c r="R23" s="684"/>
      <c r="S23" s="678">
        <f t="shared" si="0"/>
        <v>-285918</v>
      </c>
      <c r="T23" s="678"/>
      <c r="U23" s="678"/>
      <c r="V23" s="678"/>
      <c r="W23" s="679">
        <f t="shared" si="1"/>
        <v>-0.18057047583861463</v>
      </c>
      <c r="X23" s="679"/>
      <c r="Y23" s="679"/>
      <c r="Z23" s="679"/>
      <c r="AA23" s="679">
        <f t="shared" si="2"/>
        <v>-0.12119872699160879</v>
      </c>
      <c r="AB23" s="679"/>
      <c r="AC23" s="679"/>
      <c r="AD23" s="680"/>
    </row>
    <row r="24" spans="2:30" s="12" customFormat="1" ht="29.25" customHeight="1">
      <c r="B24" s="697"/>
      <c r="C24" s="634" t="s">
        <v>143</v>
      </c>
      <c r="D24" s="634"/>
      <c r="E24" s="634"/>
      <c r="F24" s="16" t="s">
        <v>164</v>
      </c>
      <c r="G24" s="686">
        <f>9!AF17</f>
        <v>2417</v>
      </c>
      <c r="H24" s="684"/>
      <c r="I24" s="684"/>
      <c r="J24" s="684"/>
      <c r="K24" s="684">
        <f>9!AF15</f>
        <v>299</v>
      </c>
      <c r="L24" s="684"/>
      <c r="M24" s="684"/>
      <c r="N24" s="684"/>
      <c r="O24" s="684">
        <f>9!AF16</f>
        <v>7236.1</v>
      </c>
      <c r="P24" s="684"/>
      <c r="Q24" s="684"/>
      <c r="R24" s="684"/>
      <c r="S24" s="678">
        <f t="shared" si="0"/>
        <v>2118</v>
      </c>
      <c r="T24" s="678"/>
      <c r="U24" s="678"/>
      <c r="V24" s="678"/>
      <c r="W24" s="679">
        <f t="shared" si="1"/>
        <v>7.083612040133779</v>
      </c>
      <c r="X24" s="679"/>
      <c r="Y24" s="679"/>
      <c r="Z24" s="679"/>
      <c r="AA24" s="679">
        <f t="shared" si="2"/>
        <v>-0.6659802932518899</v>
      </c>
      <c r="AB24" s="679"/>
      <c r="AC24" s="679"/>
      <c r="AD24" s="680"/>
    </row>
    <row r="25" spans="2:30" s="12" customFormat="1" ht="29.25" customHeight="1">
      <c r="B25" s="697"/>
      <c r="C25" s="634" t="s">
        <v>144</v>
      </c>
      <c r="D25" s="634"/>
      <c r="E25" s="634"/>
      <c r="F25" s="16" t="s">
        <v>164</v>
      </c>
      <c r="G25" s="686">
        <f>9!AG17</f>
        <v>55986</v>
      </c>
      <c r="H25" s="684"/>
      <c r="I25" s="684"/>
      <c r="J25" s="684"/>
      <c r="K25" s="684">
        <f>9!AG15</f>
        <v>160749</v>
      </c>
      <c r="L25" s="684"/>
      <c r="M25" s="684"/>
      <c r="N25" s="684"/>
      <c r="O25" s="684">
        <f>9!AG16</f>
        <v>62793.1</v>
      </c>
      <c r="P25" s="684"/>
      <c r="Q25" s="684"/>
      <c r="R25" s="684"/>
      <c r="S25" s="678">
        <f t="shared" si="0"/>
        <v>-104763</v>
      </c>
      <c r="T25" s="678"/>
      <c r="U25" s="678"/>
      <c r="V25" s="678"/>
      <c r="W25" s="679">
        <f t="shared" si="1"/>
        <v>-0.6517178956012168</v>
      </c>
      <c r="X25" s="679"/>
      <c r="Y25" s="679"/>
      <c r="Z25" s="679"/>
      <c r="AA25" s="679">
        <f t="shared" si="2"/>
        <v>-0.10840522286684363</v>
      </c>
      <c r="AB25" s="679"/>
      <c r="AC25" s="679"/>
      <c r="AD25" s="680"/>
    </row>
    <row r="26" spans="2:30" s="12" customFormat="1" ht="29.25" customHeight="1">
      <c r="B26" s="697"/>
      <c r="C26" s="634" t="s">
        <v>145</v>
      </c>
      <c r="D26" s="634"/>
      <c r="E26" s="634"/>
      <c r="F26" s="16" t="s">
        <v>164</v>
      </c>
      <c r="G26" s="686">
        <f>9!AH17</f>
        <v>8967</v>
      </c>
      <c r="H26" s="684"/>
      <c r="I26" s="684"/>
      <c r="J26" s="684"/>
      <c r="K26" s="684">
        <f>9!AH15</f>
        <v>163908</v>
      </c>
      <c r="L26" s="684"/>
      <c r="M26" s="684"/>
      <c r="N26" s="684"/>
      <c r="O26" s="684">
        <f>9!AH16</f>
        <v>18519.6</v>
      </c>
      <c r="P26" s="684"/>
      <c r="Q26" s="684"/>
      <c r="R26" s="684"/>
      <c r="S26" s="678">
        <f t="shared" si="0"/>
        <v>-154941</v>
      </c>
      <c r="T26" s="678"/>
      <c r="U26" s="678"/>
      <c r="V26" s="678"/>
      <c r="W26" s="679">
        <f t="shared" si="1"/>
        <v>-0.945292481147961</v>
      </c>
      <c r="X26" s="679"/>
      <c r="Y26" s="679"/>
      <c r="Z26" s="679"/>
      <c r="AA26" s="679">
        <f t="shared" si="2"/>
        <v>-0.5158102766798418</v>
      </c>
      <c r="AB26" s="679"/>
      <c r="AC26" s="679"/>
      <c r="AD26" s="680"/>
    </row>
    <row r="27" spans="2:30" s="12" customFormat="1" ht="29.25" customHeight="1">
      <c r="B27" s="697"/>
      <c r="C27" s="634" t="s">
        <v>146</v>
      </c>
      <c r="D27" s="634"/>
      <c r="E27" s="634"/>
      <c r="F27" s="16" t="s">
        <v>164</v>
      </c>
      <c r="G27" s="686">
        <f>9!AI17</f>
        <v>0</v>
      </c>
      <c r="H27" s="684"/>
      <c r="I27" s="684"/>
      <c r="J27" s="684"/>
      <c r="K27" s="684">
        <f>9!AI15</f>
        <v>500000</v>
      </c>
      <c r="L27" s="684"/>
      <c r="M27" s="684"/>
      <c r="N27" s="684"/>
      <c r="O27" s="684">
        <f>9!AI16</f>
        <v>51020</v>
      </c>
      <c r="P27" s="684"/>
      <c r="Q27" s="684"/>
      <c r="R27" s="684"/>
      <c r="S27" s="678">
        <f t="shared" si="0"/>
        <v>-500000</v>
      </c>
      <c r="T27" s="678"/>
      <c r="U27" s="678"/>
      <c r="V27" s="678"/>
      <c r="W27" s="679" t="s">
        <v>461</v>
      </c>
      <c r="X27" s="679"/>
      <c r="Y27" s="679"/>
      <c r="Z27" s="679"/>
      <c r="AA27" s="679">
        <f t="shared" si="2"/>
        <v>-1</v>
      </c>
      <c r="AB27" s="679"/>
      <c r="AC27" s="679"/>
      <c r="AD27" s="680"/>
    </row>
    <row r="28" spans="2:30" s="12" customFormat="1" ht="29.25" customHeight="1">
      <c r="B28" s="697"/>
      <c r="C28" s="687" t="s">
        <v>148</v>
      </c>
      <c r="D28" s="687"/>
      <c r="E28" s="687"/>
      <c r="F28" s="270" t="s">
        <v>164</v>
      </c>
      <c r="G28" s="688">
        <f>9!AJ17</f>
        <v>26989</v>
      </c>
      <c r="H28" s="689"/>
      <c r="I28" s="689"/>
      <c r="J28" s="689"/>
      <c r="K28" s="689">
        <f>9!AJ15</f>
        <v>42633</v>
      </c>
      <c r="L28" s="689"/>
      <c r="M28" s="689"/>
      <c r="N28" s="689"/>
      <c r="O28" s="689">
        <f>9!AJ16</f>
        <v>25202.9</v>
      </c>
      <c r="P28" s="689"/>
      <c r="Q28" s="689"/>
      <c r="R28" s="689"/>
      <c r="S28" s="690">
        <f t="shared" si="0"/>
        <v>-15644</v>
      </c>
      <c r="T28" s="690"/>
      <c r="U28" s="690"/>
      <c r="V28" s="690"/>
      <c r="W28" s="691">
        <f t="shared" si="1"/>
        <v>-0.3669457931649192</v>
      </c>
      <c r="X28" s="691"/>
      <c r="Y28" s="691"/>
      <c r="Z28" s="691"/>
      <c r="AA28" s="691">
        <f t="shared" si="2"/>
        <v>0.07086882858718634</v>
      </c>
      <c r="AB28" s="691"/>
      <c r="AC28" s="691"/>
      <c r="AD28" s="692"/>
    </row>
    <row r="29" spans="2:30" s="12" customFormat="1" ht="29.25" customHeight="1" thickBot="1">
      <c r="B29" s="698"/>
      <c r="C29" s="699" t="s">
        <v>386</v>
      </c>
      <c r="D29" s="699"/>
      <c r="E29" s="699"/>
      <c r="F29" s="17" t="s">
        <v>164</v>
      </c>
      <c r="G29" s="700">
        <f>9!AK17</f>
        <v>49377</v>
      </c>
      <c r="H29" s="701"/>
      <c r="I29" s="701"/>
      <c r="J29" s="701"/>
      <c r="K29" s="702">
        <f>9!AK15</f>
        <v>191</v>
      </c>
      <c r="L29" s="703"/>
      <c r="M29" s="703"/>
      <c r="N29" s="700"/>
      <c r="O29" s="704" t="str">
        <f>9!AK16</f>
        <v>-</v>
      </c>
      <c r="P29" s="705"/>
      <c r="Q29" s="705"/>
      <c r="R29" s="706"/>
      <c r="S29" s="693">
        <f>G29-K29</f>
        <v>49186</v>
      </c>
      <c r="T29" s="693"/>
      <c r="U29" s="693"/>
      <c r="V29" s="693"/>
      <c r="W29" s="694">
        <f>(G29-K29)/K29</f>
        <v>257.5183246073298</v>
      </c>
      <c r="X29" s="694"/>
      <c r="Y29" s="694"/>
      <c r="Z29" s="694"/>
      <c r="AA29" s="694" t="s">
        <v>572</v>
      </c>
      <c r="AB29" s="694"/>
      <c r="AC29" s="694"/>
      <c r="AD29" s="695"/>
    </row>
    <row r="30" s="12" customFormat="1" ht="14.25" customHeight="1"/>
    <row r="31" ht="14.25" customHeight="1"/>
    <row r="34" s="20" customFormat="1" ht="14.25" customHeight="1">
      <c r="A34" s="19"/>
    </row>
    <row r="35" s="20" customFormat="1" ht="14.25" customHeight="1">
      <c r="A35" s="19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2005-08-23T00:59:49Z</cp:lastPrinted>
  <dcterms:created xsi:type="dcterms:W3CDTF">2004-05-19T04:18:12Z</dcterms:created>
  <dcterms:modified xsi:type="dcterms:W3CDTF">2007-09-04T05:03:44Z</dcterms:modified>
  <cp:category/>
  <cp:version/>
  <cp:contentType/>
  <cp:contentStatus/>
</cp:coreProperties>
</file>