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15" windowWidth="9600" windowHeight="11640" firstSheet="6" activeTab="6"/>
  </bookViews>
  <sheets>
    <sheet name="ア（ア）" sheetId="1" r:id="rId1"/>
    <sheet name="ア（イ）" sheetId="2" r:id="rId2"/>
    <sheet name="イ" sheetId="3" r:id="rId3"/>
    <sheet name="ウ" sheetId="4" r:id="rId4"/>
    <sheet name="エ" sheetId="5" r:id="rId5"/>
    <sheet name="オ" sheetId="6" r:id="rId6"/>
    <sheet name="カ（ア）" sheetId="7" r:id="rId7"/>
    <sheet name="カ（イ）" sheetId="8" r:id="rId8"/>
    <sheet name="カ（ウ）" sheetId="9" r:id="rId9"/>
    <sheet name="キ" sheetId="10" r:id="rId10"/>
    <sheet name="ク" sheetId="11" r:id="rId11"/>
    <sheet name="ケ" sheetId="12" r:id="rId12"/>
    <sheet name="コ" sheetId="13" r:id="rId13"/>
    <sheet name="サ" sheetId="14" r:id="rId14"/>
    <sheet name="シ" sheetId="15" r:id="rId15"/>
    <sheet name="ス（ア）" sheetId="16" r:id="rId16"/>
    <sheet name="ス（イ）" sheetId="17" r:id="rId17"/>
    <sheet name="ス（ウ）" sheetId="18" r:id="rId18"/>
    <sheet name="ス（エ）" sheetId="19" r:id="rId19"/>
    <sheet name="ス（オ）" sheetId="20" r:id="rId20"/>
    <sheet name="ス（カ）" sheetId="21" r:id="rId21"/>
    <sheet name="セ（ア）" sheetId="22" r:id="rId22"/>
    <sheet name="セ（イ）" sheetId="23" r:id="rId23"/>
    <sheet name="ソ" sheetId="24" r:id="rId24"/>
    <sheet name="タ（ア）" sheetId="25" r:id="rId25"/>
    <sheet name="タ（イ）" sheetId="26" r:id="rId26"/>
    <sheet name="チ（ア）" sheetId="27" r:id="rId27"/>
    <sheet name="チ（イ）" sheetId="28" r:id="rId28"/>
  </sheets>
  <externalReferences>
    <externalReference r:id="rId31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xlnm.Print_Area" localSheetId="0">'ア（ア）'!$A$1:$AB$65</definedName>
    <definedName name="_xlnm.Print_Area" localSheetId="1">'ア（イ）'!$A$1:$O$65</definedName>
    <definedName name="_xlnm.Print_Area" localSheetId="2">'イ'!$A$1:$H$22</definedName>
    <definedName name="_xlnm.Print_Area" localSheetId="4">'エ'!$A$1:$L$15</definedName>
    <definedName name="_xlnm.Print_Area" localSheetId="8">'カ（ウ）'!$A$1:$Q$53</definedName>
    <definedName name="_xlnm.Print_Area" localSheetId="9">'キ'!$A$1:$L$16</definedName>
    <definedName name="_xlnm.Print_Area" localSheetId="11">'ケ'!$A$1:$M$33</definedName>
    <definedName name="_xlnm.Print_Area" localSheetId="12">'コ'!$A$1:$AI$15</definedName>
    <definedName name="_xlnm.Print_Area" localSheetId="13">'サ'!$A$1:$E$16</definedName>
    <definedName name="_xlnm.Print_Area" localSheetId="14">'シ'!$A$1:$G$15</definedName>
    <definedName name="_xlnm.Print_Area" localSheetId="15">'ス（ア）'!$A$1:$I$19</definedName>
    <definedName name="_xlnm.Print_Area" localSheetId="16">'ス（イ）'!$A$1:$F$14</definedName>
    <definedName name="_xlnm.Print_Area" localSheetId="17">'ス（ウ）'!$A$1:$H$32</definedName>
    <definedName name="_xlnm.Print_Area" localSheetId="18">'ス（エ）'!$A$1:$H$19</definedName>
    <definedName name="_xlnm.Print_Area" localSheetId="19">'ス（オ）'!$A$1:$I$15</definedName>
    <definedName name="_xlnm.Print_Area" localSheetId="20">'ス（カ）'!$A$1:$J$23</definedName>
    <definedName name="_xlnm.Print_Area" localSheetId="21">'セ（ア）'!$A$1:$G$18</definedName>
    <definedName name="_xlnm.Print_Area" localSheetId="22">'セ（イ）'!$A$1:$I$15</definedName>
    <definedName name="_xlnm.Print_Area" localSheetId="23">'ソ'!$A$1:$L$18</definedName>
    <definedName name="_xlnm.Print_Area" localSheetId="24">'タ（ア）'!$A$1:$L$18</definedName>
    <definedName name="_xlnm.Print_Area" localSheetId="25">'タ（イ）'!$A$1:$L$14</definedName>
    <definedName name="_xlnm.Print_Area" localSheetId="26">'チ（ア）'!$A$1:$F$52</definedName>
    <definedName name="_xlnm.Print_Area" localSheetId="27">'チ（イ）'!$A$1:$I$53</definedName>
    <definedName name="Print_Area_MI" localSheetId="0">'ア（ア）'!$A$1:$AB$40</definedName>
    <definedName name="Print_Area_MI" localSheetId="1">'ア（イ）'!$A$1:$AD$3</definedName>
    <definedName name="Print_Area_MI" localSheetId="4">'エ'!$A$4:$H$16</definedName>
    <definedName name="Print_Area_MI" localSheetId="5">'オ'!$A$4:$H$16</definedName>
    <definedName name="Print_Area_MI" localSheetId="6">'カ（ア）'!$A$4:$H$17</definedName>
    <definedName name="Print_Area_MI" localSheetId="7">'カ（イ）'!$A$4:$H$17</definedName>
    <definedName name="Print_Area_MI" localSheetId="8">'カ（ウ）'!$A$5:$Q$51</definedName>
    <definedName name="Print_Area_MI" localSheetId="9">'キ'!#REF!</definedName>
    <definedName name="Print_Area_MI" localSheetId="10">'ク'!#REF!</definedName>
    <definedName name="Print_Area_MI" localSheetId="11">'ケ'!$A$4:$M$34</definedName>
    <definedName name="Print_Area_MI" localSheetId="12">'コ'!#REF!</definedName>
    <definedName name="Print_Area_MI" localSheetId="13">'サ'!#REF!</definedName>
    <definedName name="Print_Area_MI" localSheetId="14">'シ'!#REF!</definedName>
    <definedName name="Print_Area_MI" localSheetId="15">'ス（ア）'!$A$4:$J$17</definedName>
    <definedName name="Print_Area_MI" localSheetId="16">'ス（イ）'!$A$4:$J$4</definedName>
    <definedName name="Print_Area_MI" localSheetId="17">'ス（ウ）'!$A$4:$J$4</definedName>
    <definedName name="Print_Area_MI" localSheetId="18">'ス（エ）'!$A$5:$K$19</definedName>
    <definedName name="Print_Area_MI" localSheetId="19">'ス（オ）'!$A$5:$K$6</definedName>
    <definedName name="Print_Area_MI" localSheetId="20">'ス（カ）'!#REF!</definedName>
    <definedName name="Print_Area_MI" localSheetId="21">'セ（ア）'!$A$4:$I$17</definedName>
    <definedName name="Print_Area_MI" localSheetId="22">'セ（イ）'!$A$4:$I$4</definedName>
    <definedName name="Print_Area_MI" localSheetId="23">'ソ'!#REF!</definedName>
    <definedName name="Print_Area_MI" localSheetId="24">'タ（ア）'!#REF!</definedName>
    <definedName name="Print_Area_MI" localSheetId="25">'タ（イ）'!#REF!</definedName>
    <definedName name="Print_Area_MI" localSheetId="26">'チ（ア）'!$A$5:$H$13</definedName>
    <definedName name="Print_Area_MI" localSheetId="27">'チ（イ）'!$A$5:$I$6</definedName>
    <definedName name="_xlnm.Print_Titles" localSheetId="0">'ア（ア）'!$A:$B</definedName>
    <definedName name="_xlnm.Print_Titles" localSheetId="1">'ア（イ）'!$A:$B</definedName>
    <definedName name="_xlnm.Print_Titles" localSheetId="8">'カ（ウ）'!$6:$7</definedName>
  </definedNames>
  <calcPr fullCalcOnLoad="1"/>
</workbook>
</file>

<file path=xl/sharedStrings.xml><?xml version="1.0" encoding="utf-8"?>
<sst xmlns="http://schemas.openxmlformats.org/spreadsheetml/2006/main" count="2306" uniqueCount="912">
  <si>
    <t xml:space="preserve">  (1) 法適用公営企業会計の状況</t>
  </si>
  <si>
    <t>　　  ア　決算収支の状況</t>
  </si>
  <si>
    <t>　  　  (ｱ) 収　益　的　収　支</t>
  </si>
  <si>
    <t>経　常</t>
  </si>
  <si>
    <t>累　積</t>
  </si>
  <si>
    <t>不　良</t>
  </si>
  <si>
    <t>経常損</t>
  </si>
  <si>
    <t>累積欠</t>
  </si>
  <si>
    <t>不良債</t>
  </si>
  <si>
    <t>年 度</t>
  </si>
  <si>
    <t xml:space="preserve"> 総 　収 　益</t>
  </si>
  <si>
    <t xml:space="preserve"> 総　 費 　用</t>
  </si>
  <si>
    <t>経 常 収 益</t>
  </si>
  <si>
    <t>うち</t>
  </si>
  <si>
    <t>経 常 費 用</t>
  </si>
  <si>
    <t>経 常 利 益</t>
  </si>
  <si>
    <t>経 常 損 失</t>
  </si>
  <si>
    <t>特 別 利 益</t>
  </si>
  <si>
    <t>特別損失</t>
  </si>
  <si>
    <t>純　損　益</t>
  </si>
  <si>
    <t>累積欠損金</t>
  </si>
  <si>
    <t>不 良 債 務</t>
  </si>
  <si>
    <t>収　支</t>
  </si>
  <si>
    <t>欠損金</t>
  </si>
  <si>
    <t>債　務</t>
  </si>
  <si>
    <t>事業数</t>
  </si>
  <si>
    <t>失を生</t>
  </si>
  <si>
    <t>損金を</t>
  </si>
  <si>
    <t>務を有</t>
  </si>
  <si>
    <t>Ｃ＋Ｇ</t>
  </si>
  <si>
    <t>Ｄ＋Ｈ</t>
  </si>
  <si>
    <t>営 業 収 益</t>
  </si>
  <si>
    <t>料 金 収 入</t>
  </si>
  <si>
    <t>他会計繰入金</t>
  </si>
  <si>
    <t>営 業 費 用</t>
  </si>
  <si>
    <t>職員給与費</t>
  </si>
  <si>
    <t>支 払 利 息</t>
  </si>
  <si>
    <t>減価償却費</t>
  </si>
  <si>
    <t>Ｃ－Ｄ</t>
  </si>
  <si>
    <t>(△)Ｃ－Ｄ</t>
  </si>
  <si>
    <t>他 会 計</t>
  </si>
  <si>
    <t>Ａ－Ｂ</t>
  </si>
  <si>
    <t>比　率</t>
  </si>
  <si>
    <t>じた事</t>
  </si>
  <si>
    <t>有する</t>
  </si>
  <si>
    <t>する事</t>
  </si>
  <si>
    <t>Ａ</t>
  </si>
  <si>
    <t>Ｂ</t>
  </si>
  <si>
    <t>Ｃ</t>
  </si>
  <si>
    <t>Ｄ</t>
  </si>
  <si>
    <t>Ｅ</t>
  </si>
  <si>
    <t>Ｆ</t>
  </si>
  <si>
    <t>Ｇ</t>
  </si>
  <si>
    <t>繰 入 金</t>
  </si>
  <si>
    <t>Ｈ</t>
  </si>
  <si>
    <t>Ｉ</t>
  </si>
  <si>
    <t>業　数</t>
  </si>
  <si>
    <t>３　公　営　事　業　会　計　の　状　況</t>
  </si>
  <si>
    <t>増減</t>
  </si>
  <si>
    <t>増減率</t>
  </si>
  <si>
    <t>事業名</t>
  </si>
  <si>
    <t>上水</t>
  </si>
  <si>
    <t>簡水</t>
  </si>
  <si>
    <t>工水</t>
  </si>
  <si>
    <t>交通</t>
  </si>
  <si>
    <t>病院</t>
  </si>
  <si>
    <t>介護</t>
  </si>
  <si>
    <t>合計
（下水を
除く）</t>
  </si>
  <si>
    <t>公共下水</t>
  </si>
  <si>
    <t>特環下水</t>
  </si>
  <si>
    <t>合計</t>
  </si>
  <si>
    <t>ガス</t>
  </si>
  <si>
    <t>特排下水</t>
  </si>
  <si>
    <t>下水道　計</t>
  </si>
  <si>
    <t>農集下水</t>
  </si>
  <si>
    <t>皆増</t>
  </si>
  <si>
    <t>資本的収入</t>
  </si>
  <si>
    <t>補てん財</t>
  </si>
  <si>
    <t>翌年度繰越</t>
  </si>
  <si>
    <t>純      計</t>
  </si>
  <si>
    <t>資本的支出</t>
  </si>
  <si>
    <t>不  足  額</t>
  </si>
  <si>
    <t>補てん財源</t>
  </si>
  <si>
    <t>源不足額</t>
  </si>
  <si>
    <t>企  業  債</t>
  </si>
  <si>
    <t>国庫(県)補助金</t>
  </si>
  <si>
    <t>財源充当額</t>
  </si>
  <si>
    <t>Ａ－Ｂ－Ｃ</t>
  </si>
  <si>
    <t>建設改良費</t>
  </si>
  <si>
    <t>企業債償還金</t>
  </si>
  <si>
    <t>（△）</t>
  </si>
  <si>
    <t>Ｆ－Ｇ</t>
  </si>
  <si>
    <t>特排下水</t>
  </si>
  <si>
    <t>３　公　営　事　業　会　計　の　状　況</t>
  </si>
  <si>
    <t>　  　  (ｲ) 資　本　的　収　支</t>
  </si>
  <si>
    <t>前年度同意等債で今年度収入分</t>
  </si>
  <si>
    <t>　　Ｃ</t>
  </si>
  <si>
    <t>イ　事業数の推移</t>
  </si>
  <si>
    <t>年度</t>
  </si>
  <si>
    <t>増　減</t>
  </si>
  <si>
    <t>Ｂ　の</t>
  </si>
  <si>
    <t>事業名</t>
  </si>
  <si>
    <t>構成比</t>
  </si>
  <si>
    <t>上 水 道</t>
  </si>
  <si>
    <t>簡易水道</t>
  </si>
  <si>
    <t>工業用水道</t>
  </si>
  <si>
    <t>交　　通</t>
  </si>
  <si>
    <t>ガ　　ス</t>
  </si>
  <si>
    <t>病　　院</t>
  </si>
  <si>
    <t>介護サービス</t>
  </si>
  <si>
    <t>計</t>
  </si>
  <si>
    <t>３　公　営　事　業　会　計　の　状　況</t>
  </si>
  <si>
    <t>A</t>
  </si>
  <si>
    <t>B</t>
  </si>
  <si>
    <t>B-A</t>
  </si>
  <si>
    <t>公共下水道</t>
  </si>
  <si>
    <t>特定環境保全公共下水道</t>
  </si>
  <si>
    <t>農業集落排水</t>
  </si>
  <si>
    <t>特定地域生活排水処理</t>
  </si>
  <si>
    <t>（注1）（　）数値は施設数</t>
  </si>
  <si>
    <t>　</t>
  </si>
  <si>
    <t>　　　　　　</t>
  </si>
  <si>
    <t>　　　　　</t>
  </si>
  <si>
    <t>ウ　職員数の推移</t>
  </si>
  <si>
    <t>対前年度</t>
  </si>
  <si>
    <t>増 加 率</t>
  </si>
  <si>
    <t>３　公　営　事　業　会　計　の　状　況</t>
  </si>
  <si>
    <t xml:space="preserve"> </t>
  </si>
  <si>
    <t>A</t>
  </si>
  <si>
    <t>B</t>
  </si>
  <si>
    <t>B-A</t>
  </si>
  <si>
    <t>エ　決算規模の推移（総費用(税込み)－減価償却費＋資本的支出）</t>
  </si>
  <si>
    <t>対前年度増加率</t>
  </si>
  <si>
    <t>総費用</t>
  </si>
  <si>
    <t>減価償却費</t>
  </si>
  <si>
    <t>資本的支出</t>
  </si>
  <si>
    <t>決算規模</t>
  </si>
  <si>
    <t>下水道</t>
  </si>
  <si>
    <t>オ　建設投資の推移（資本的支出のうち建設改良費）</t>
  </si>
  <si>
    <t>カ　企業債の状況</t>
  </si>
  <si>
    <t>-</t>
  </si>
  <si>
    <t>-</t>
  </si>
  <si>
    <t xml:space="preserve">  (ｲ) 企業債の現在高</t>
  </si>
  <si>
    <t xml:space="preserve">  (ｳ) 企業債の借入先別現在高</t>
  </si>
  <si>
    <t>区分</t>
  </si>
  <si>
    <t>　　　　　借　　　　　　入　　　　　　先</t>
  </si>
  <si>
    <t>構　　　　成　　　　比</t>
  </si>
  <si>
    <t>２簡　保</t>
  </si>
  <si>
    <t>４市中銀行</t>
  </si>
  <si>
    <t>５市銀以外</t>
  </si>
  <si>
    <t>６共　済</t>
  </si>
  <si>
    <t>７その他</t>
  </si>
  <si>
    <t>１</t>
  </si>
  <si>
    <t>２</t>
  </si>
  <si>
    <t>３</t>
  </si>
  <si>
    <t>４</t>
  </si>
  <si>
    <t>５</t>
  </si>
  <si>
    <t>６</t>
  </si>
  <si>
    <t>７</t>
  </si>
  <si>
    <t>※運用部＝財政融資＋郵貯</t>
  </si>
  <si>
    <t>３　公　営　事　業　会　計　の　状　況</t>
  </si>
  <si>
    <t>１運用部</t>
  </si>
  <si>
    <t>３機　構</t>
  </si>
  <si>
    <t>キ　累積欠損金の推移</t>
  </si>
  <si>
    <t>　  対前年度増加率</t>
  </si>
  <si>
    <t>ク　不良債務の推移</t>
  </si>
  <si>
    <t>３　公　営　事　業　会　計　の　状　況</t>
  </si>
  <si>
    <t>ケ　他会計繰入金の状況</t>
  </si>
  <si>
    <t>収益的</t>
  </si>
  <si>
    <t>資本的</t>
  </si>
  <si>
    <t>増減額</t>
  </si>
  <si>
    <t>増減率</t>
  </si>
  <si>
    <t>収　入</t>
  </si>
  <si>
    <t>C-F=G</t>
  </si>
  <si>
    <t>G/F</t>
  </si>
  <si>
    <t>　　　資本的収入＝他会計出資金＋他会計負担金＋他会計補助金＋他会計借入金</t>
  </si>
  <si>
    <t>　　　繰入率は収益的収入（総収入）、資本的収入に対する繰入金の割合</t>
  </si>
  <si>
    <t>A</t>
  </si>
  <si>
    <t>B</t>
  </si>
  <si>
    <t>C</t>
  </si>
  <si>
    <t>D</t>
  </si>
  <si>
    <t>E</t>
  </si>
  <si>
    <t>F</t>
  </si>
  <si>
    <t>総収益</t>
  </si>
  <si>
    <t>資本的収入</t>
  </si>
  <si>
    <t>元</t>
  </si>
  <si>
    <t>介護サービス</t>
  </si>
  <si>
    <t>サ　料金改定の状況</t>
  </si>
  <si>
    <t>事業数</t>
  </si>
  <si>
    <t>改定あり</t>
  </si>
  <si>
    <t>（注）事業数については建設中の事業を含まない。</t>
  </si>
  <si>
    <t>シ　料金収入に対する職員給与費の割合</t>
  </si>
  <si>
    <t>上    水 　 道</t>
  </si>
  <si>
    <t>簡  易  水  道</t>
  </si>
  <si>
    <t>工 業 用 水 道</t>
  </si>
  <si>
    <t>交  　　　　通</t>
  </si>
  <si>
    <t>ガ  　　　　ス</t>
  </si>
  <si>
    <t>病  　　　　院</t>
  </si>
  <si>
    <t>３　公　営　事　業　会　計　の　状　況</t>
  </si>
  <si>
    <t>介護サ ー ビ ス</t>
  </si>
  <si>
    <t>下    水 　 道</t>
  </si>
  <si>
    <t>ス　水道事業資料</t>
  </si>
  <si>
    <t xml:space="preserve">  (ｱ) 給水人口段階区分別事業数（上水道末端給水事業）</t>
  </si>
  <si>
    <t>給水人口</t>
  </si>
  <si>
    <t>15万人以上</t>
  </si>
  <si>
    <t>10万人以上</t>
  </si>
  <si>
    <t>５万人以上</t>
  </si>
  <si>
    <t>３万人以上</t>
  </si>
  <si>
    <t>1.5万人以上</t>
  </si>
  <si>
    <t>1.5万人</t>
  </si>
  <si>
    <t>15万人未満</t>
  </si>
  <si>
    <t>10万人未満</t>
  </si>
  <si>
    <t>５万人未満</t>
  </si>
  <si>
    <t>３万人未満</t>
  </si>
  <si>
    <t>未　満</t>
  </si>
  <si>
    <t>項　　目</t>
  </si>
  <si>
    <t>の事業　　</t>
  </si>
  <si>
    <t>の事業</t>
  </si>
  <si>
    <t>３　公　営　事　業　会　計　の　状　況</t>
  </si>
  <si>
    <t>（注）他に用水供給事業数が２団体</t>
  </si>
  <si>
    <t xml:space="preserve">  (ｲ) 経営主体別事業数</t>
  </si>
  <si>
    <t>経営主体</t>
  </si>
  <si>
    <t>企業団</t>
  </si>
  <si>
    <t>区　　分</t>
  </si>
  <si>
    <t>簡易水道(法適)</t>
  </si>
  <si>
    <t>簡易水道(非適)</t>
  </si>
  <si>
    <t>上 　 水  　道</t>
  </si>
  <si>
    <r>
      <t>（注）〔　〕は上水道と同一会計</t>
    </r>
    <r>
      <rPr>
        <sz val="12"/>
        <rFont val="Helv"/>
        <family val="2"/>
      </rPr>
      <t xml:space="preserve"> </t>
    </r>
  </si>
  <si>
    <t>１人当た</t>
  </si>
  <si>
    <t>１人１日</t>
  </si>
  <si>
    <t>人　　口</t>
  </si>
  <si>
    <t>り年間使</t>
  </si>
  <si>
    <t>使用水量</t>
  </si>
  <si>
    <t>（人）</t>
  </si>
  <si>
    <t>（％）</t>
  </si>
  <si>
    <t>普 及 率</t>
  </si>
  <si>
    <t>給 水 量</t>
  </si>
  <si>
    <r>
      <t>(千ｍ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</si>
  <si>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r>
      <t>用量(ｍ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</si>
  <si>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（ℓ)</t>
  </si>
  <si>
    <t>上　　水　　道</t>
  </si>
  <si>
    <t>(注)</t>
  </si>
  <si>
    <t>人口：3月31日現在　住民基本台帳人口使用（外国人登録法により登録された人口を含む）</t>
  </si>
  <si>
    <t>給水人口：現在給水人口</t>
  </si>
  <si>
    <t>給水量＝有収水量</t>
  </si>
  <si>
    <t>項目</t>
  </si>
  <si>
    <t>供給単価</t>
  </si>
  <si>
    <t>資本費</t>
  </si>
  <si>
    <t>給与費</t>
  </si>
  <si>
    <t>その他</t>
  </si>
  <si>
    <t xml:space="preserve">  (ｵ) 元利償還額の状況（上水道事業）</t>
  </si>
  <si>
    <t>料金収入</t>
  </si>
  <si>
    <t>企 業 債 償 還 額</t>
  </si>
  <si>
    <t>(b)</t>
  </si>
  <si>
    <t>(c)</t>
  </si>
  <si>
    <t>(d)</t>
  </si>
  <si>
    <t>（a)</t>
  </si>
  <si>
    <t>元金（b）</t>
  </si>
  <si>
    <t>利息（c）</t>
  </si>
  <si>
    <t>計（d）</t>
  </si>
  <si>
    <t>３　公　営　事　業　会　計　の　状　況</t>
  </si>
  <si>
    <t>15 万 人</t>
  </si>
  <si>
    <t>10 万 人</t>
  </si>
  <si>
    <t>５ 万 人</t>
  </si>
  <si>
    <t>３ 万 人</t>
  </si>
  <si>
    <t>以 上 の</t>
  </si>
  <si>
    <t>以　　上</t>
  </si>
  <si>
    <t>未 満 の</t>
  </si>
  <si>
    <t>事　　業</t>
  </si>
  <si>
    <t>15万人未</t>
  </si>
  <si>
    <t>10万人未</t>
  </si>
  <si>
    <t>５万人未</t>
  </si>
  <si>
    <t>３万人未</t>
  </si>
  <si>
    <t>事    業</t>
  </si>
  <si>
    <t>満の事業</t>
  </si>
  <si>
    <t>　           1,400円未満</t>
  </si>
  <si>
    <t xml:space="preserve"> 1,400円以上 1,600円 〃</t>
  </si>
  <si>
    <t xml:space="preserve"> 1,600円 〃  1,800円 〃</t>
  </si>
  <si>
    <t xml:space="preserve"> 1,800円 〃  2,000円 〃</t>
  </si>
  <si>
    <t xml:space="preserve"> 2,000円 〃  2,200円 〃</t>
  </si>
  <si>
    <t xml:space="preserve"> 2,200円 〃  2,400円 〃</t>
  </si>
  <si>
    <t xml:space="preserve"> 2,400円 〃  2,600円 〃</t>
  </si>
  <si>
    <t xml:space="preserve"> 2,600円 〃  2,800円 〃</t>
  </si>
  <si>
    <t xml:space="preserve"> 2,800円 〃  3,000円 〃</t>
  </si>
  <si>
    <t xml:space="preserve"> 3,000円 〃  3,200円 〃</t>
  </si>
  <si>
    <t xml:space="preserve"> 3,200円 〃  3,400円 〃</t>
  </si>
  <si>
    <t xml:space="preserve"> 3,400円 〃  </t>
  </si>
  <si>
    <t>（注）口径別料金体系の場合は13mmの料金</t>
  </si>
  <si>
    <t>３　公　営　事　業　会　計　の　状　況</t>
  </si>
  <si>
    <r>
      <t xml:space="preserve">  (ｶ) 家庭用20ｍ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当たり料金（上水道末端給水事業）</t>
    </r>
  </si>
  <si>
    <t>1.5 万人</t>
  </si>
  <si>
    <t>セ　工業用水道事業資料</t>
  </si>
  <si>
    <t xml:space="preserve">  (ｲ) 元利償還額の状況</t>
  </si>
  <si>
    <t>ソ　交通事業資料</t>
  </si>
  <si>
    <t>乗</t>
  </si>
  <si>
    <t>合</t>
  </si>
  <si>
    <t>貸</t>
  </si>
  <si>
    <t>切</t>
  </si>
  <si>
    <t>タ　病院事業資料</t>
  </si>
  <si>
    <t xml:space="preserve">  (ｱ) 病床数及び患者数の推移</t>
  </si>
  <si>
    <t>２　15年度より調査上、一般病床と療養病床に区分することとなった。</t>
  </si>
  <si>
    <t>３　15年度の対前年度増加率のうち、一般については、療養と合算して、前年度比較。</t>
  </si>
  <si>
    <t xml:space="preserve">  (ｲ) 外来入院比率及び１人当たり診療収入</t>
  </si>
  <si>
    <t>患者１人</t>
  </si>
  <si>
    <t>当 た り</t>
  </si>
  <si>
    <t>診療収入</t>
  </si>
  <si>
    <t>３　公　営　事　業　会　計　の　状　況</t>
  </si>
  <si>
    <t>チ　下水道事業資料（公共下水道事業）</t>
  </si>
  <si>
    <t>使用料単価</t>
  </si>
  <si>
    <t>維持管理費</t>
  </si>
  <si>
    <t>チ　下水道事業資料</t>
  </si>
  <si>
    <t>増減</t>
  </si>
  <si>
    <t>漁業下水</t>
  </si>
  <si>
    <t>●</t>
  </si>
  <si>
    <t>●</t>
  </si>
  <si>
    <t>漁集下水</t>
  </si>
  <si>
    <t>水道　計</t>
  </si>
  <si>
    <t>工水</t>
  </si>
  <si>
    <t>ガス</t>
  </si>
  <si>
    <t>皆減</t>
  </si>
  <si>
    <t>●</t>
  </si>
  <si>
    <t>漁業集落排水</t>
  </si>
  <si>
    <t>●</t>
  </si>
  <si>
    <t>●</t>
  </si>
  <si>
    <t>介　　護
サービス</t>
  </si>
  <si>
    <t>（注）（　）数値は特別利益の他会計繰入金で内数</t>
  </si>
  <si>
    <t>　　　収益的収入＝他会計負担金＋他会計補助金＋他会計繰入金</t>
  </si>
  <si>
    <t>●</t>
  </si>
  <si>
    <t>コ　経常収支比率の推移</t>
  </si>
  <si>
    <t>23年</t>
  </si>
  <si>
    <t>市</t>
  </si>
  <si>
    <t>町</t>
  </si>
  <si>
    <t>年度</t>
  </si>
  <si>
    <t>項 目　</t>
  </si>
  <si>
    <t>19年度及び23年度は閏年</t>
  </si>
  <si>
    <t>●</t>
  </si>
  <si>
    <t xml:space="preserve">  (ｳ) 給水人口、給水量及び普及率等の推移（末端給水事業）</t>
  </si>
  <si>
    <r>
      <t xml:space="preserve">  (ｴ) １ｍ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当たりの供給単価及び給水原価（上水道末端給水事業）</t>
    </r>
  </si>
  <si>
    <t>給　　　水　　　原　　　価</t>
  </si>
  <si>
    <t>　　※資本費＝（減価償却費＋企業債利息＋受水費のうち資本費相当額）／年間総有収水量</t>
  </si>
  <si>
    <r>
      <t>資本費</t>
    </r>
    <r>
      <rPr>
        <vertAlign val="superscript"/>
        <sz val="10"/>
        <rFont val="ＭＳ ゴシック"/>
        <family val="3"/>
      </rPr>
      <t>※</t>
    </r>
  </si>
  <si>
    <t xml:space="preserve"> （注）上段：金額(円)　　 下段：構成比(％)</t>
  </si>
  <si>
    <t>千円</t>
  </si>
  <si>
    <t>％</t>
  </si>
  <si>
    <t>(a)</t>
  </si>
  <si>
    <t>(a)</t>
  </si>
  <si>
    <t>計（d）</t>
  </si>
  <si>
    <t xml:space="preserve"> 料　金</t>
  </si>
  <si>
    <t xml:space="preserve">段階区分 </t>
  </si>
  <si>
    <r>
      <t>　(ｱ) １ｍ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当たりの供給単価及び給水原価</t>
    </r>
  </si>
  <si>
    <t xml:space="preserve"> 事 業 名</t>
  </si>
  <si>
    <t>年度</t>
  </si>
  <si>
    <t>項目</t>
  </si>
  <si>
    <t>(a)</t>
  </si>
  <si>
    <t>　　輸送人員及び走行キロの推移</t>
  </si>
  <si>
    <t>　項　目</t>
  </si>
  <si>
    <t>年　度　</t>
  </si>
  <si>
    <t>　年度末在籍車両</t>
  </si>
  <si>
    <r>
      <rPr>
        <sz val="12"/>
        <rFont val="ＭＳ Ｐゴシック"/>
        <family val="3"/>
      </rPr>
      <t>※</t>
    </r>
    <r>
      <rPr>
        <sz val="12"/>
        <rFont val="Helv"/>
        <family val="2"/>
      </rPr>
      <t>19</t>
    </r>
    <r>
      <rPr>
        <sz val="12"/>
        <rFont val="ＭＳ Ｐゴシック"/>
        <family val="3"/>
      </rPr>
      <t>年度及び</t>
    </r>
    <r>
      <rPr>
        <sz val="12"/>
        <rFont val="Helv"/>
        <family val="2"/>
      </rPr>
      <t>23</t>
    </r>
    <r>
      <rPr>
        <sz val="12"/>
        <rFont val="ＭＳ Ｐゴシック"/>
        <family val="3"/>
      </rPr>
      <t>年度は閏年（</t>
    </r>
    <r>
      <rPr>
        <sz val="12"/>
        <rFont val="Helv"/>
        <family val="2"/>
      </rPr>
      <t>366</t>
    </r>
    <r>
      <rPr>
        <sz val="12"/>
        <rFont val="ＭＳ Ｐゴシック"/>
        <family val="3"/>
      </rPr>
      <t>日）</t>
    </r>
  </si>
  <si>
    <t>給　　水　　原　　価</t>
  </si>
  <si>
    <t>対 前 年 度 増 加 率</t>
  </si>
  <si>
    <t>　年間輸送人員　 千人</t>
  </si>
  <si>
    <t>　１日輸送人員　　 人</t>
  </si>
  <si>
    <t>　年間走行キロ　 千km</t>
  </si>
  <si>
    <t>　１日走行キロ　 　km</t>
  </si>
  <si>
    <t>　年間輸送人員　 千人</t>
  </si>
  <si>
    <t>病 床 数</t>
  </si>
  <si>
    <t>一　　　　般</t>
  </si>
  <si>
    <t>療　　　　養</t>
  </si>
  <si>
    <t>結　　　　核</t>
  </si>
  <si>
    <t>精　　　　神</t>
  </si>
  <si>
    <t>　伝　染（感染）</t>
  </si>
  <si>
    <t>病　　　　院　　　　数</t>
  </si>
  <si>
    <t>（注）入院患者、外来患者（１日平均）は各病院の１日平均の計</t>
  </si>
  <si>
    <t xml:space="preserve"> 入院患者（１日平均）      人</t>
  </si>
  <si>
    <t xml:space="preserve"> 外来患者（１日平均）      人</t>
  </si>
  <si>
    <t xml:space="preserve"> 入院外来患者（１日平均）  人</t>
  </si>
  <si>
    <t xml:space="preserve"> 項　目</t>
  </si>
  <si>
    <t xml:space="preserve">年　度 </t>
  </si>
  <si>
    <t>皆減</t>
  </si>
  <si>
    <t xml:space="preserve"> 入　院　　円</t>
  </si>
  <si>
    <t xml:space="preserve"> 外　来　　円</t>
  </si>
  <si>
    <t xml:space="preserve"> 計(平均)　円</t>
  </si>
  <si>
    <t>対 前 年 度 増 加 率 （％）</t>
  </si>
  <si>
    <t xml:space="preserve"> 年延入院患者　    　 人</t>
  </si>
  <si>
    <t xml:space="preserve"> 年延外来患者　    　 人</t>
  </si>
  <si>
    <t xml:space="preserve"> 年延入院外来患者　　 人</t>
  </si>
  <si>
    <t xml:space="preserve"> 外来入院比率　　　　 ％</t>
  </si>
  <si>
    <r>
      <t>　(ｱ) １ｍ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当たりの使用料単価及び汚水処理原価</t>
    </r>
  </si>
  <si>
    <t xml:space="preserve"> （注）上段：金額(円)　　下段：構成比(％)</t>
  </si>
  <si>
    <t xml:space="preserve"> 年度</t>
  </si>
  <si>
    <t xml:space="preserve">項目 </t>
  </si>
  <si>
    <t>汚　水　処　理　原　価</t>
  </si>
  <si>
    <t>（公共下水道事業）</t>
  </si>
  <si>
    <t>（特定環境保全公共下水道事業）</t>
  </si>
  <si>
    <t>（農業集落排水事業）</t>
  </si>
  <si>
    <t>（漁業集落排水事業）</t>
  </si>
  <si>
    <t>（特定地域生活排水処理事業）</t>
  </si>
  <si>
    <t>（特定環境保全公共下水道事業）</t>
  </si>
  <si>
    <t>皆増</t>
  </si>
  <si>
    <t>皆増</t>
  </si>
  <si>
    <t>-</t>
  </si>
  <si>
    <t>（１）上水道事業・簡易水道事業</t>
  </si>
  <si>
    <t>　第３－９表　企業債の状況</t>
  </si>
  <si>
    <t>　　（上水道事業）</t>
  </si>
  <si>
    <t>（単位：千円）</t>
  </si>
  <si>
    <t>借　　　　　入　　　　　先</t>
  </si>
  <si>
    <t>利　　　　　　　　率　　　　　　　　別　　　　　　　　内　　　　　　　　訳</t>
  </si>
  <si>
    <t>団体名</t>
  </si>
  <si>
    <t>企業債現在高</t>
  </si>
  <si>
    <t>１．政 府 資 金</t>
  </si>
  <si>
    <r>
      <t>2．</t>
    </r>
    <r>
      <rPr>
        <sz val="9"/>
        <rFont val="ＭＳ ゴシック"/>
        <family val="3"/>
      </rPr>
      <t>地方公共団体</t>
    </r>
  </si>
  <si>
    <t>３．市中</t>
  </si>
  <si>
    <t>4. 市中
銀行以外</t>
  </si>
  <si>
    <t>５．市場</t>
  </si>
  <si>
    <t>6.共済</t>
  </si>
  <si>
    <t>7. 政府
保証付</t>
  </si>
  <si>
    <t>8.交付</t>
  </si>
  <si>
    <t>９．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</si>
  <si>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</si>
  <si>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</si>
  <si>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</si>
  <si>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</si>
  <si>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</si>
  <si>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</si>
  <si>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</si>
  <si>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</si>
  <si>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</si>
  <si>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7.5%以上</t>
  </si>
  <si>
    <t>8.0%以上</t>
  </si>
  <si>
    <t>財政融資</t>
  </si>
  <si>
    <t>郵貯</t>
  </si>
  <si>
    <t>簡　保</t>
  </si>
  <si>
    <r>
      <t xml:space="preserve">   </t>
    </r>
    <r>
      <rPr>
        <sz val="9"/>
        <rFont val="ＭＳ ゴシック"/>
        <family val="3"/>
      </rPr>
      <t xml:space="preserve"> 金融機構</t>
    </r>
  </si>
  <si>
    <t>　　銀行</t>
  </si>
  <si>
    <t>の金融機関</t>
  </si>
  <si>
    <t>　公募債</t>
  </si>
  <si>
    <t>　組合</t>
  </si>
  <si>
    <t>外債</t>
  </si>
  <si>
    <t>　公債</t>
  </si>
  <si>
    <t>2.0%未満</t>
  </si>
  <si>
    <t>3.0%未満</t>
  </si>
  <si>
    <t>4.0%未満</t>
  </si>
  <si>
    <t>5.0%未満</t>
  </si>
  <si>
    <t>6.0%未満</t>
  </si>
  <si>
    <t>7.0%未満</t>
  </si>
  <si>
    <t>7.5%未満</t>
  </si>
  <si>
    <t>8.0%未満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</si>
  <si>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</si>
  <si>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</si>
  <si>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</si>
  <si>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</si>
  <si>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</si>
  <si>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</si>
  <si>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</si>
  <si>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</si>
  <si>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</si>
  <si>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</si>
  <si>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</si>
  <si>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</si>
  <si>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</si>
  <si>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</si>
  <si>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</si>
  <si>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</si>
  <si>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</si>
  <si>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</si>
  <si>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</si>
  <si>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</si>
  <si>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</si>
  <si>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</si>
  <si>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</si>
  <si>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</si>
  <si>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</si>
  <si>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</si>
  <si>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</si>
  <si>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</si>
  <si>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</si>
  <si>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</si>
  <si>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</si>
  <si>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</si>
  <si>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</si>
  <si>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</si>
  <si>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</si>
  <si>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</si>
  <si>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田布施・平生
水道企業団</t>
  </si>
  <si>
    <t>柳井地域広域
水道企業団</t>
  </si>
  <si>
    <t>光地域広域
水道企業団</t>
  </si>
  <si>
    <t>　　（簡易水道事業）</t>
  </si>
  <si>
    <t>（２）工業用水道事業</t>
  </si>
  <si>
    <t>　第３－９表　企業債の状況</t>
  </si>
  <si>
    <t>１．政 府 資 金</t>
  </si>
  <si>
    <t>4. 市中
銀行以外</t>
  </si>
  <si>
    <t>8.交付</t>
  </si>
  <si>
    <t>９．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</si>
  <si>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</si>
  <si>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</si>
  <si>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</si>
  <si>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</si>
  <si>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</si>
  <si>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</si>
  <si>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</si>
  <si>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8.0%以上</t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</si>
  <si>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</si>
  <si>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</si>
  <si>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</si>
  <si>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</si>
  <si>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</si>
  <si>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</si>
  <si>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</si>
  <si>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</si>
  <si>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</si>
  <si>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</si>
  <si>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</si>
  <si>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</si>
  <si>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</si>
  <si>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</si>
  <si>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</si>
  <si>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</si>
  <si>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</si>
  <si>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</si>
  <si>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</si>
  <si>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</si>
  <si>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</si>
  <si>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</si>
  <si>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</si>
  <si>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</si>
  <si>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</si>
  <si>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</si>
  <si>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</si>
  <si>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</si>
  <si>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</si>
  <si>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山陽小野田市</t>
  </si>
  <si>
    <t>（３）交通事業</t>
  </si>
  <si>
    <t>（４）ガス事業</t>
  </si>
  <si>
    <t>（５）病院事業</t>
  </si>
  <si>
    <t>●</t>
  </si>
  <si>
    <t>(1)中央病院</t>
  </si>
  <si>
    <t>(2)豊浦病院</t>
  </si>
  <si>
    <t>(3)豊田中央病院</t>
  </si>
  <si>
    <t>岩国市</t>
  </si>
  <si>
    <t>(1)錦中央病院</t>
  </si>
  <si>
    <t>(2)美和病院</t>
  </si>
  <si>
    <t>(1)光総合病院</t>
  </si>
  <si>
    <t>(2)大和総合病院</t>
  </si>
  <si>
    <t>(1)市立病院</t>
  </si>
  <si>
    <t>(2)美東病院</t>
  </si>
  <si>
    <t>周南市</t>
  </si>
  <si>
    <t>周防大島町</t>
  </si>
  <si>
    <t>(1)東和病院</t>
  </si>
  <si>
    <t>(2)橘病院</t>
  </si>
  <si>
    <t>(3)大島病院</t>
  </si>
  <si>
    <t>（６）介護サービス事業</t>
  </si>
  <si>
    <r>
      <t>2．</t>
    </r>
    <r>
      <rPr>
        <sz val="9"/>
        <rFont val="ＭＳ ゴシック"/>
        <family val="3"/>
      </rPr>
      <t>地方公営企業</t>
    </r>
  </si>
  <si>
    <r>
      <t xml:space="preserve">   </t>
    </r>
    <r>
      <rPr>
        <sz val="9"/>
        <rFont val="ＭＳ ゴシック"/>
        <family val="3"/>
      </rPr>
      <t xml:space="preserve"> 等金融機構</t>
    </r>
  </si>
  <si>
    <t>光市</t>
  </si>
  <si>
    <t>　（７）下水道事業（公共下水道事業）</t>
  </si>
  <si>
    <t>　　　第3-9表　企業債の状況</t>
  </si>
  <si>
    <t>６.共済</t>
  </si>
  <si>
    <t>　 組合</t>
  </si>
  <si>
    <t>【検算】</t>
  </si>
  <si>
    <t>●</t>
  </si>
  <si>
    <t>宇部市</t>
  </si>
  <si>
    <t>●</t>
  </si>
  <si>
    <t>山口市</t>
  </si>
  <si>
    <t>防府市</t>
  </si>
  <si>
    <t>美祢市</t>
  </si>
  <si>
    <t>●</t>
  </si>
  <si>
    <t>周南市</t>
  </si>
  <si>
    <t>　（７）下水道事業（特定環境保全公共下水道事業）</t>
  </si>
  <si>
    <t>１．政 府 資 金</t>
  </si>
  <si>
    <t>4. 市中
銀行以外</t>
  </si>
  <si>
    <t>６.共済</t>
  </si>
  <si>
    <t>8.交付</t>
  </si>
  <si>
    <t>９．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</si>
  <si>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</si>
  <si>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</si>
  <si>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</si>
  <si>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</si>
  <si>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</si>
  <si>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</si>
  <si>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</si>
  <si>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8.0%以上</t>
  </si>
  <si>
    <t>　 組合</t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</si>
  <si>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</si>
  <si>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</si>
  <si>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</si>
  <si>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</si>
  <si>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</si>
  <si>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</si>
  <si>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</si>
  <si>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</si>
  <si>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</si>
  <si>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</si>
  <si>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</si>
  <si>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</si>
  <si>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</si>
  <si>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</si>
  <si>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</si>
  <si>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</si>
  <si>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</si>
  <si>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</si>
  <si>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</si>
  <si>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</si>
  <si>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</si>
  <si>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</si>
  <si>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</si>
  <si>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</si>
  <si>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</si>
  <si>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</si>
  <si>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</si>
  <si>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</si>
  <si>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</si>
  <si>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山口市</t>
  </si>
  <si>
    <t>　（７）下水道事業（農業集落排水事業）</t>
  </si>
  <si>
    <t>　（７）下水道事業（漁業集落排水事業）</t>
  </si>
  <si>
    <t>１．政 府 資 金</t>
  </si>
  <si>
    <t>4. 市中
銀行以外</t>
  </si>
  <si>
    <t>６.共済</t>
  </si>
  <si>
    <t>8.交付</t>
  </si>
  <si>
    <t>９．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</si>
  <si>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</si>
  <si>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</si>
  <si>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</si>
  <si>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</si>
  <si>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</si>
  <si>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</si>
  <si>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</si>
  <si>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8.0%以上</t>
  </si>
  <si>
    <t>　 組合</t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</si>
  <si>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</si>
  <si>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</si>
  <si>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</si>
  <si>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</si>
  <si>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</si>
  <si>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</si>
  <si>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</si>
  <si>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</si>
  <si>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</si>
  <si>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</si>
  <si>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</si>
  <si>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</si>
  <si>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</si>
  <si>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</si>
  <si>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</si>
  <si>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</si>
  <si>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</si>
  <si>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</si>
  <si>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</si>
  <si>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</si>
  <si>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</si>
  <si>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</si>
  <si>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</si>
  <si>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</si>
  <si>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</si>
  <si>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</si>
  <si>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</si>
  <si>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</si>
  <si>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</si>
  <si>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　（７）下水道事業（特定地域生活排水処理事業）</t>
  </si>
  <si>
    <t>24年</t>
  </si>
  <si>
    <t>23年</t>
  </si>
  <si>
    <t>24年繰入率</t>
  </si>
  <si>
    <t>23年繰入率</t>
  </si>
  <si>
    <t>（　）数値の「特別利益の他会計繰入金」は収益的収支の２０－１－４６の数値を記入する。</t>
  </si>
  <si>
    <t>（皆減）</t>
  </si>
  <si>
    <t>24年</t>
  </si>
  <si>
    <t>H24</t>
  </si>
  <si>
    <t>職員給与費</t>
  </si>
  <si>
    <t>料金収入</t>
  </si>
  <si>
    <t>特別損失中の
職員給与費
20-1-50</t>
  </si>
  <si>
    <t>作業（根拠）ス(ア)給水人口規模別より</t>
  </si>
  <si>
    <t>人口：決算統計突合表の行政区域内人口</t>
  </si>
  <si>
    <t>給水人口：【上水道、簡易水道（法適）】作業（根拠）の水道事業（業務の概要）の現在給水人口より</t>
  </si>
  <si>
    <t>　　　　　　 【簡易水道（非適）】記者配布資料時に非適用担当者が作成する施設及び業務概要（非適用）の現在給水人口より</t>
  </si>
  <si>
    <t>給水人口：【上水道、簡易水道（法適）】作業（根拠）の水道事業（業務の概要）の有収水量より</t>
  </si>
  <si>
    <t>　　　　　　 【簡易水道（非適）】記者配布資料時に非適用担当者が作成する施設及び業務概要（非適用）の年間総有収水量より</t>
  </si>
  <si>
    <t>　　　　　　　※小数点の位置に注意</t>
  </si>
  <si>
    <r>
      <t>作業（根拠）ス</t>
    </r>
    <r>
      <rPr>
        <sz val="14"/>
        <color indexed="10"/>
        <rFont val="Helv"/>
        <family val="2"/>
      </rPr>
      <t>(</t>
    </r>
    <r>
      <rPr>
        <sz val="14"/>
        <color indexed="10"/>
        <rFont val="ＭＳ Ｐゴシック"/>
        <family val="3"/>
      </rPr>
      <t>ｵ</t>
    </r>
    <r>
      <rPr>
        <sz val="14"/>
        <color indexed="10"/>
        <rFont val="Helv"/>
        <family val="2"/>
      </rPr>
      <t xml:space="preserve">) </t>
    </r>
    <r>
      <rPr>
        <sz val="14"/>
        <color indexed="10"/>
        <rFont val="ＭＳ Ｐゴシック"/>
        <family val="3"/>
      </rPr>
      <t>水道（企業債利息）より</t>
    </r>
  </si>
  <si>
    <t>周南市</t>
  </si>
  <si>
    <t>山陽小野田市</t>
  </si>
  <si>
    <t>H24</t>
  </si>
  <si>
    <t>団体コード</t>
  </si>
  <si>
    <t>団体名称</t>
  </si>
  <si>
    <t>施設</t>
  </si>
  <si>
    <t>01-01-32</t>
  </si>
  <si>
    <t>H23数値</t>
  </si>
  <si>
    <t>H22数値</t>
  </si>
  <si>
    <t>H24順位</t>
  </si>
  <si>
    <t>参考～水道料金調査（日本水道協会）より</t>
  </si>
  <si>
    <t>(水道事業)</t>
  </si>
  <si>
    <t>352012</t>
  </si>
  <si>
    <t>001</t>
  </si>
  <si>
    <t>352021</t>
  </si>
  <si>
    <t>352039</t>
  </si>
  <si>
    <t>352047</t>
  </si>
  <si>
    <t>352063</t>
  </si>
  <si>
    <t>352071</t>
  </si>
  <si>
    <t>005</t>
  </si>
  <si>
    <t>352080</t>
  </si>
  <si>
    <t>352101</t>
  </si>
  <si>
    <t>352110</t>
  </si>
  <si>
    <t>352128</t>
  </si>
  <si>
    <t>352136</t>
  </si>
  <si>
    <t>352152</t>
  </si>
  <si>
    <t>352161</t>
  </si>
  <si>
    <t>358321</t>
  </si>
  <si>
    <t>田布施・平生水道企業団</t>
  </si>
  <si>
    <t>上水（末端給水）平均</t>
  </si>
  <si>
    <t>－</t>
  </si>
  <si>
    <t>(簡易水道事業)</t>
  </si>
  <si>
    <t>下関市
2972</t>
  </si>
  <si>
    <t>宇部市
2950</t>
  </si>
  <si>
    <t>山口市
2735</t>
  </si>
  <si>
    <t>防府市
2425</t>
  </si>
  <si>
    <t>岩国市
1281</t>
  </si>
  <si>
    <t>周南市
2762</t>
  </si>
  <si>
    <t>下松市
1464</t>
  </si>
  <si>
    <t>山陽小野田市
2772</t>
  </si>
  <si>
    <t>萩市
2131</t>
  </si>
  <si>
    <t>光市
2161</t>
  </si>
  <si>
    <t>長門市
2370</t>
  </si>
  <si>
    <t>柳井市
3930</t>
  </si>
  <si>
    <t>美祢市
2335</t>
  </si>
  <si>
    <t>田布施・平生
3864</t>
  </si>
  <si>
    <r>
      <t>１か月20㎥当たり料金　　</t>
    </r>
    <r>
      <rPr>
        <sz val="12"/>
        <color indexed="10"/>
        <rFont val="ＭＳ ゴシック"/>
        <family val="3"/>
      </rPr>
      <t>作業（根拠）ス(ｶ) 水道料金より</t>
    </r>
  </si>
  <si>
    <r>
      <t>作業（根拠）セ(ｲ) 工水（企業債利息）</t>
    </r>
    <r>
      <rPr>
        <sz val="14"/>
        <color indexed="10"/>
        <rFont val="ＭＳ Ｐゴシック"/>
        <family val="3"/>
      </rPr>
      <t>より</t>
    </r>
  </si>
  <si>
    <t>収益的収支</t>
  </si>
  <si>
    <t>資本的収支</t>
  </si>
  <si>
    <t>　第３－２表　施設及び業務概況</t>
  </si>
  <si>
    <t>項　目</t>
  </si>
  <si>
    <t xml:space="preserve">                                                   １．　　施　　設　　及　　び　　業　　務</t>
  </si>
  <si>
    <t>２．　料　　　　　　　　金</t>
  </si>
  <si>
    <t>３．職員数（人）</t>
  </si>
  <si>
    <t>(1)</t>
  </si>
  <si>
    <t>(2)</t>
  </si>
  <si>
    <t>(3)在籍車両数</t>
  </si>
  <si>
    <t>(4)平均車齢数</t>
  </si>
  <si>
    <t>(5)乗車定員</t>
  </si>
  <si>
    <t>(6)平均定員</t>
  </si>
  <si>
    <t>(7)冷房</t>
  </si>
  <si>
    <t>(8)超低</t>
  </si>
  <si>
    <t>(9)低床</t>
  </si>
  <si>
    <t>(10)リフ</t>
  </si>
  <si>
    <t>(11)超低</t>
  </si>
  <si>
    <t>(12)低公</t>
  </si>
  <si>
    <t>(13)年間延実働</t>
  </si>
  <si>
    <t>(14)年間走行キロ</t>
  </si>
  <si>
    <t>(15)年間</t>
  </si>
  <si>
    <t>(16)年間輸送人員(千人)</t>
  </si>
  <si>
    <t>(17)延人キロ(千人km)</t>
  </si>
  <si>
    <t>(18)年間旅客運送収益(千円)</t>
  </si>
  <si>
    <t xml:space="preserve">   (19)職員年間延実働時間　</t>
  </si>
  <si>
    <t>(20)年間</t>
  </si>
  <si>
    <t>(1)　　　制　　　度</t>
  </si>
  <si>
    <t>(3)　定期券割引率</t>
  </si>
  <si>
    <t>営業路線</t>
  </si>
  <si>
    <t>運転系統</t>
  </si>
  <si>
    <t>（両）</t>
  </si>
  <si>
    <t>（年）</t>
  </si>
  <si>
    <t>総数</t>
  </si>
  <si>
    <t>車両数</t>
  </si>
  <si>
    <t>床車両数</t>
  </si>
  <si>
    <t>車両数</t>
  </si>
  <si>
    <t>ト付車両</t>
  </si>
  <si>
    <t>床ﾘﾌﾄ付</t>
  </si>
  <si>
    <t>害型車両</t>
  </si>
  <si>
    <t>車両数(両)</t>
  </si>
  <si>
    <t>（千km)</t>
  </si>
  <si>
    <t>延実車走行</t>
  </si>
  <si>
    <t>乗合</t>
  </si>
  <si>
    <t>貸切</t>
  </si>
  <si>
    <t>仕業数</t>
  </si>
  <si>
    <t>ア均一制</t>
  </si>
  <si>
    <t>イ</t>
  </si>
  <si>
    <t>ウ　対キロ区間制</t>
  </si>
  <si>
    <t>エ特殊</t>
  </si>
  <si>
    <t>現行料金</t>
  </si>
  <si>
    <t>ア 通 勤 (%)</t>
  </si>
  <si>
    <t>イ 通 学 (%)</t>
  </si>
  <si>
    <t>損益</t>
  </si>
  <si>
    <t>資本</t>
  </si>
  <si>
    <t>団体名</t>
  </si>
  <si>
    <t>(km)</t>
  </si>
  <si>
    <t>本数(本)</t>
  </si>
  <si>
    <t>乗合</t>
  </si>
  <si>
    <t>貸切</t>
  </si>
  <si>
    <t>(両）</t>
  </si>
  <si>
    <t>（両）</t>
  </si>
  <si>
    <t>(両)</t>
  </si>
  <si>
    <t>数（両）</t>
  </si>
  <si>
    <t>数(両)</t>
  </si>
  <si>
    <t>時間(乗合)</t>
  </si>
  <si>
    <t>定期</t>
  </si>
  <si>
    <t>その他</t>
  </si>
  <si>
    <t>(乗合)</t>
  </si>
  <si>
    <t>（円）</t>
  </si>
  <si>
    <t>地帯制</t>
  </si>
  <si>
    <t>初乗(円)</t>
  </si>
  <si>
    <t>賃率(円)</t>
  </si>
  <si>
    <t>区間制</t>
  </si>
  <si>
    <t>実施年月日</t>
  </si>
  <si>
    <t>1ヶ月</t>
  </si>
  <si>
    <t>3ヶ月</t>
  </si>
  <si>
    <t>勘定</t>
  </si>
  <si>
    <t>04-01-06</t>
  </si>
  <si>
    <t>04-01-07</t>
  </si>
  <si>
    <t>04-01-09</t>
  </si>
  <si>
    <t>04-01-10</t>
  </si>
  <si>
    <t>04-01-13/04-01-09</t>
  </si>
  <si>
    <t>04-01-14/04-01-10</t>
  </si>
  <si>
    <t>04-01-15</t>
  </si>
  <si>
    <t>04-01-16</t>
  </si>
  <si>
    <t>04-01-17</t>
  </si>
  <si>
    <t>04-01-18</t>
  </si>
  <si>
    <t>04-01-19</t>
  </si>
  <si>
    <t>04-01-20</t>
  </si>
  <si>
    <t>04-01-21</t>
  </si>
  <si>
    <t>04-01-22</t>
  </si>
  <si>
    <t>04-01-23</t>
  </si>
  <si>
    <t>04-01-24</t>
  </si>
  <si>
    <t>04-01-25</t>
  </si>
  <si>
    <t>04-01-26</t>
  </si>
  <si>
    <t>04-01-27</t>
  </si>
  <si>
    <t>04-01-29</t>
  </si>
  <si>
    <t>04-01-30</t>
  </si>
  <si>
    <t>04-01-31</t>
  </si>
  <si>
    <t>04-01-32</t>
  </si>
  <si>
    <t>04-01-33</t>
  </si>
  <si>
    <t>04-01-34</t>
  </si>
  <si>
    <t>04-01-35</t>
  </si>
  <si>
    <t>04-01-36</t>
  </si>
  <si>
    <t>04-01-37</t>
  </si>
  <si>
    <t>04-01-38</t>
  </si>
  <si>
    <t>04-01-39</t>
  </si>
  <si>
    <t>04-01-40</t>
  </si>
  <si>
    <t>04-01-42</t>
  </si>
  <si>
    <t>04-01-43</t>
  </si>
  <si>
    <t>04-01-44</t>
  </si>
  <si>
    <t>04-01-45</t>
  </si>
  <si>
    <t>04-01-46</t>
  </si>
  <si>
    <t>04-01-47</t>
  </si>
  <si>
    <t>04-01-48</t>
  </si>
  <si>
    <t>04-01-49</t>
  </si>
  <si>
    <t>04-01-50</t>
  </si>
  <si>
    <t>04-01-53</t>
  </si>
  <si>
    <t>04-01-54</t>
  </si>
  <si>
    <t>04-01-55</t>
  </si>
  <si>
    <t>04-01-56</t>
  </si>
  <si>
    <t>04-01-57</t>
  </si>
  <si>
    <t>04-01-58</t>
  </si>
  <si>
    <t>04-01-59</t>
  </si>
  <si>
    <t>★</t>
  </si>
  <si>
    <t>団体名称</t>
  </si>
  <si>
    <t>施設名称</t>
  </si>
  <si>
    <t>病床数　計</t>
  </si>
  <si>
    <t>病床数(一般)</t>
  </si>
  <si>
    <t>病床数(療養)</t>
  </si>
  <si>
    <t>入院診療日数</t>
  </si>
  <si>
    <t>年間延入院患者数</t>
  </si>
  <si>
    <t>入院収益(千円)</t>
  </si>
  <si>
    <t>外来診療日数</t>
  </si>
  <si>
    <t>年間延外来患者数</t>
  </si>
  <si>
    <t>外来収益(千円)</t>
  </si>
  <si>
    <t>H24</t>
  </si>
  <si>
    <t>H23</t>
  </si>
  <si>
    <t>増減</t>
  </si>
  <si>
    <t>増減率</t>
  </si>
  <si>
    <t>H24</t>
  </si>
  <si>
    <t>H23</t>
  </si>
  <si>
    <t>病院事業　計</t>
  </si>
  <si>
    <t>中央病院</t>
  </si>
  <si>
    <t>豊浦病院</t>
  </si>
  <si>
    <t>豊田中央病院</t>
  </si>
  <si>
    <t>市民病院</t>
  </si>
  <si>
    <t>岩国市立錦中央病院</t>
  </si>
  <si>
    <t>岩国市立美和病院</t>
  </si>
  <si>
    <t>光市立光総合病院</t>
  </si>
  <si>
    <t>光市立大和総合病院</t>
  </si>
  <si>
    <t>市立病院</t>
  </si>
  <si>
    <t>美東病院</t>
  </si>
  <si>
    <t>山陽小野田市民病院</t>
  </si>
  <si>
    <t>周防大島町立東和病院</t>
  </si>
  <si>
    <t>周防大島町立橘病院</t>
  </si>
  <si>
    <t>周防大島町立大島病院</t>
  </si>
  <si>
    <t>H24</t>
  </si>
  <si>
    <t>H23</t>
  </si>
  <si>
    <t>光市</t>
  </si>
  <si>
    <t>美祢市</t>
  </si>
  <si>
    <t>周南市</t>
  </si>
  <si>
    <t>山陽小野田市</t>
  </si>
  <si>
    <t>周防大島町</t>
  </si>
  <si>
    <r>
      <rPr>
        <sz val="12"/>
        <rFont val="ＭＳ ゴシック"/>
        <family val="3"/>
      </rPr>
      <t xml:space="preserve">病院事業　業務の状況 </t>
    </r>
    <r>
      <rPr>
        <sz val="12"/>
        <color indexed="10"/>
        <rFont val="ＭＳ ゴシック"/>
        <family val="3"/>
      </rPr>
      <t xml:space="preserve"> 作業（根拠）タ(ア)(イ)病院事業(業務の状況、診療単価等)より</t>
    </r>
  </si>
  <si>
    <t>（注）下関市立豊浦病院は、平成23年４月から利用料金制（指定管理者制度）へ移行したため、「患者１人当たり診療収入」は、当該病院を除いて算出。</t>
  </si>
  <si>
    <t>入院収益　(千円)</t>
  </si>
  <si>
    <t>診療単価(入院)　（円）</t>
  </si>
  <si>
    <t>外来収益　(千円)</t>
  </si>
  <si>
    <t>診療単価(外来)　(円）</t>
  </si>
  <si>
    <t>下関市</t>
  </si>
  <si>
    <t>萩市</t>
  </si>
  <si>
    <t>岩国市</t>
  </si>
  <si>
    <t>　（単位　千円、％）</t>
  </si>
  <si>
    <t>（単位　千円、％）</t>
  </si>
  <si>
    <t>（単位　事業、％）</t>
  </si>
  <si>
    <t>（単位　人、％）</t>
  </si>
  <si>
    <t xml:space="preserve">   （単位　千円、％）</t>
  </si>
  <si>
    <t xml:space="preserve">   （単位　千円、％）</t>
  </si>
  <si>
    <t>（単位　千円、％）</t>
  </si>
  <si>
    <t xml:space="preserve">   （単位　千円、％）</t>
  </si>
  <si>
    <t>（単位　％）</t>
  </si>
  <si>
    <t>（単位　千円、％）</t>
  </si>
  <si>
    <t>（単位　床、％）</t>
  </si>
  <si>
    <t xml:space="preserve">  (ｱ) 企業債の発行額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</si>
</sst>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;&quot;△ &quot;#,##0"/>
    <numFmt numFmtId="179" formatCode="#,##0.0;[Red]\-#,##0.0"/>
    <numFmt numFmtId="180" formatCode="0;&quot;△ &quot;0"/>
    <numFmt numFmtId="181" formatCode="0.0;&quot;△ &quot;0.0"/>
    <numFmt numFmtId="182" formatCode="_(* #,##0_);_(* &quot;△&quot;#,##0\ ;_(* &quot;-&quot;_);_(@_)"/>
    <numFmt numFmtId="183" formatCode="_(* #,##0.0_);_(* &quot;△&quot;#,##0.0\ ;_(* &quot;-&quot;_);_(@_)"/>
    <numFmt numFmtId="184" formatCode="_ * #,##0.0_ ;_ * \-#,##0.0_ ;_ * &quot;-&quot;?_ ;_ @_ "/>
    <numFmt numFmtId="185" formatCode="0.0_);[Red]\(0.0\)"/>
    <numFmt numFmtId="186" formatCode="0_);[Red]\(0\)"/>
    <numFmt numFmtId="187" formatCode="_(* #,##0.00_);_(* &quot;△&quot;#,##0.00\ ;_(* &quot;-&quot;_);_(@_)"/>
    <numFmt numFmtId="188" formatCode="_(* #,##0.000_);_(* &quot;△&quot;#,##0.000\ ;_(* &quot;-&quot;_);_(@_)"/>
    <numFmt numFmtId="189" formatCode="_(* #,##0.0000_);_(* &quot;△&quot;#,##0.0000\ ;_(* &quot;-&quot;_);_(@_)"/>
    <numFmt numFmtId="190" formatCode="_(* #,##0.00000_);_(* &quot;△&quot;#,##0.00000\ ;_(* &quot;-&quot;_);_(@_)"/>
    <numFmt numFmtId="191" formatCode="_(* #,##0.000000_);_(* &quot;△&quot;#,##0.000000\ ;_(* &quot;-&quot;_);_(@_)"/>
    <numFmt numFmtId="192" formatCode="[&lt;=999]000;[&lt;=9999]000\-00;000\-0000"/>
    <numFmt numFmtId="193" formatCode="#,##0.0;\-#,##0.0"/>
    <numFmt numFmtId="194" formatCode="#,##0.000;\-#,##0.000"/>
    <numFmt numFmtId="195" formatCode="#,##0.0000;\-#,##0.0000"/>
    <numFmt numFmtId="196" formatCode="#,##0.00000;\-#,##0.000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;&quot;△ &quot;#,##0.00"/>
    <numFmt numFmtId="208" formatCode="\(#,##0\)"/>
    <numFmt numFmtId="209" formatCode="\(#,##0.0\)"/>
    <numFmt numFmtId="210" formatCode="\(0\)"/>
    <numFmt numFmtId="211" formatCode="\(#,##0\);[Red]\(&quot;△&quot;#,##0\)"/>
    <numFmt numFmtId="212" formatCode="\(&quot;△&quot;#,##0\)"/>
    <numFmt numFmtId="213" formatCode="\(##,#0\)\,\(&quot;△&quot;#,##0\)"/>
    <numFmt numFmtId="214" formatCode="0.0%"/>
    <numFmt numFmtId="215" formatCode="&quot;〔&quot;#,##0&quot;〕&quot;"/>
    <numFmt numFmtId="216" formatCode="#,##0.0%;[Red]&quot;△&quot;#,##0.0%"/>
    <numFmt numFmtId="217" formatCode="#,##0;[Red]&quot;△&quot;#,##0"/>
    <numFmt numFmtId="218" formatCode="#,##0_ "/>
    <numFmt numFmtId="219" formatCode="#,##0.0_ "/>
    <numFmt numFmtId="220" formatCode="\(#,##0.0\);[Red]\(&quot;△&quot;#,##0\)"/>
    <numFmt numFmtId="221" formatCode="\(#,##0.0\);[Red]\(&quot;△&quot;#,##0.0\)"/>
    <numFmt numFmtId="222" formatCode="\(#,##0.0\)\(&quot;△&quot;###0.0\)"/>
    <numFmt numFmtId="223" formatCode="\(#,##0.0\);[Black]\(&quot;△&quot;#,##0.0\)"/>
    <numFmt numFmtId="224" formatCode="\(#,##0\);[Black]\(&quot;△&quot;#,##0\)"/>
    <numFmt numFmtId="225" formatCode="\(#,##0\);[Black]\(&quot;△&quot;#,##0.0\)"/>
    <numFmt numFmtId="226" formatCode="#,##0;&quot;△&quot;#,##0"/>
    <numFmt numFmtId="227" formatCode="_(* #,##0_);_(* \(#,##0\);_(* &quot;-&quot;_);_(@_)"/>
    <numFmt numFmtId="228" formatCode="[$-411]gee\.mm\.dd"/>
  </numFmts>
  <fonts count="7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Helv"/>
      <family val="2"/>
    </font>
    <font>
      <sz val="12"/>
      <color indexed="10"/>
      <name val="ＭＳ ゴシック"/>
      <family val="3"/>
    </font>
    <font>
      <sz val="6"/>
      <name val="ＭＳ Ｐ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sz val="10"/>
      <name val="Helv"/>
      <family val="2"/>
    </font>
    <font>
      <sz val="10"/>
      <name val="ＭＳ 明朝"/>
      <family val="1"/>
    </font>
    <font>
      <vertAlign val="superscript"/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6"/>
      <name val="明朝"/>
      <family val="3"/>
    </font>
    <font>
      <sz val="9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name val="ＭＳ 明朝"/>
      <family val="1"/>
    </font>
    <font>
      <sz val="14"/>
      <name val="ＭＳ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Helv"/>
      <family val="2"/>
    </font>
    <font>
      <sz val="11"/>
      <name val="Helv"/>
      <family val="2"/>
    </font>
    <font>
      <sz val="12"/>
      <name val="ＭＳ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rgb="FFFF0000"/>
      <name val="ＭＳ ゴシック"/>
      <family val="3"/>
    </font>
    <font>
      <sz val="14"/>
      <color rgb="FFFF0000"/>
      <name val="ＭＳ Ｐゴシック"/>
      <family val="3"/>
    </font>
    <font>
      <sz val="14"/>
      <color rgb="FFFF0000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>
        <color indexed="8"/>
      </right>
      <top style="double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thin"/>
      <bottom style="hair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27" fontId="28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70" fillId="32" borderId="0" applyNumberFormat="0" applyBorder="0" applyAlignment="0" applyProtection="0"/>
  </cellStyleXfs>
  <cellXfs count="138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/>
    </xf>
    <xf numFmtId="38" fontId="5" fillId="0" borderId="10" xfId="48" applyFont="1" applyFill="1" applyBorder="1" applyAlignment="1" applyProtection="1" quotePrefix="1">
      <alignment horizontal="left" vertical="center"/>
      <protection locked="0"/>
    </xf>
    <xf numFmtId="38" fontId="8" fillId="0" borderId="11" xfId="48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9" fillId="0" borderId="0" xfId="0" applyFont="1" applyFill="1" applyAlignment="1" applyProtection="1" quotePrefix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 quotePrefix="1">
      <alignment vertical="center"/>
    </xf>
    <xf numFmtId="38" fontId="8" fillId="0" borderId="0" xfId="48" applyFont="1" applyFill="1" applyAlignment="1" quotePrefix="1">
      <alignment horizontal="left" vertical="center"/>
    </xf>
    <xf numFmtId="38" fontId="8" fillId="0" borderId="0" xfId="48" applyFont="1" applyFill="1" applyAlignment="1">
      <alignment vertical="center"/>
    </xf>
    <xf numFmtId="38" fontId="8" fillId="0" borderId="10" xfId="48" applyFont="1" applyFill="1" applyBorder="1" applyAlignment="1" applyProtection="1" quotePrefix="1">
      <alignment horizontal="left" vertical="center"/>
      <protection locked="0"/>
    </xf>
    <xf numFmtId="38" fontId="8" fillId="0" borderId="10" xfId="48" applyFont="1" applyFill="1" applyBorder="1" applyAlignment="1">
      <alignment vertical="center"/>
    </xf>
    <xf numFmtId="38" fontId="8" fillId="0" borderId="10" xfId="48" applyFont="1" applyFill="1" applyBorder="1" applyAlignment="1" applyProtection="1">
      <alignment horizontal="left" vertical="center"/>
      <protection locked="0"/>
    </xf>
    <xf numFmtId="38" fontId="8" fillId="0" borderId="10" xfId="48" applyFont="1" applyFill="1" applyBorder="1" applyAlignment="1" applyProtection="1">
      <alignment horizontal="right" vertical="center"/>
      <protection locked="0"/>
    </xf>
    <xf numFmtId="38" fontId="8" fillId="0" borderId="12" xfId="48" applyFont="1" applyFill="1" applyBorder="1" applyAlignment="1">
      <alignment vertical="center"/>
    </xf>
    <xf numFmtId="38" fontId="8" fillId="0" borderId="11" xfId="48" applyFont="1" applyFill="1" applyBorder="1" applyAlignment="1">
      <alignment vertical="center"/>
    </xf>
    <xf numFmtId="38" fontId="8" fillId="0" borderId="11" xfId="48" applyFont="1" applyFill="1" applyBorder="1" applyAlignment="1" applyProtection="1">
      <alignment horizontal="center" vertical="center"/>
      <protection locked="0"/>
    </xf>
    <xf numFmtId="38" fontId="8" fillId="0" borderId="11" xfId="48" applyFont="1" applyFill="1" applyBorder="1" applyAlignment="1" applyProtection="1">
      <alignment horizontal="left" vertical="center"/>
      <protection locked="0"/>
    </xf>
    <xf numFmtId="38" fontId="8" fillId="0" borderId="13" xfId="48" applyFont="1" applyFill="1" applyBorder="1" applyAlignment="1" applyProtection="1">
      <alignment horizontal="center" vertical="center"/>
      <protection locked="0"/>
    </xf>
    <xf numFmtId="38" fontId="8" fillId="0" borderId="14" xfId="48" applyFont="1" applyFill="1" applyBorder="1" applyAlignment="1" applyProtection="1">
      <alignment horizontal="center" vertical="center"/>
      <protection locked="0"/>
    </xf>
    <xf numFmtId="38" fontId="8" fillId="0" borderId="15" xfId="48" applyFont="1" applyFill="1" applyBorder="1" applyAlignment="1">
      <alignment vertical="center"/>
    </xf>
    <xf numFmtId="38" fontId="8" fillId="0" borderId="15" xfId="48" applyFont="1" applyFill="1" applyBorder="1" applyAlignment="1" applyProtection="1">
      <alignment horizontal="right" vertical="center"/>
      <protection locked="0"/>
    </xf>
    <xf numFmtId="38" fontId="8" fillId="0" borderId="15" xfId="48" applyFont="1" applyFill="1" applyBorder="1" applyAlignment="1" quotePrefix="1">
      <alignment horizontal="center" vertical="center"/>
    </xf>
    <xf numFmtId="38" fontId="8" fillId="0" borderId="15" xfId="48" applyFont="1" applyFill="1" applyBorder="1" applyAlignment="1" applyProtection="1">
      <alignment horizontal="center" vertical="center"/>
      <protection locked="0"/>
    </xf>
    <xf numFmtId="38" fontId="8" fillId="0" borderId="10" xfId="48" applyFont="1" applyFill="1" applyBorder="1" applyAlignment="1" applyProtection="1">
      <alignment vertical="center"/>
      <protection locked="0"/>
    </xf>
    <xf numFmtId="38" fontId="8" fillId="0" borderId="10" xfId="48" applyFont="1" applyFill="1" applyBorder="1" applyAlignment="1" applyProtection="1" quotePrefix="1">
      <alignment horizontal="right" vertical="center"/>
      <protection locked="0"/>
    </xf>
    <xf numFmtId="38" fontId="8" fillId="0" borderId="16" xfId="48" applyFont="1" applyFill="1" applyBorder="1" applyAlignment="1">
      <alignment vertical="center"/>
    </xf>
    <xf numFmtId="38" fontId="8" fillId="0" borderId="13" xfId="48" applyFont="1" applyFill="1" applyBorder="1" applyAlignment="1" applyProtection="1">
      <alignment horizontal="left" vertical="center"/>
      <protection locked="0"/>
    </xf>
    <xf numFmtId="38" fontId="8" fillId="0" borderId="13" xfId="48" applyFont="1" applyFill="1" applyBorder="1" applyAlignment="1" applyProtection="1" quotePrefix="1">
      <alignment horizontal="center" vertical="center"/>
      <protection locked="0"/>
    </xf>
    <xf numFmtId="38" fontId="8" fillId="0" borderId="15" xfId="48" applyFont="1" applyFill="1" applyBorder="1" applyAlignment="1">
      <alignment horizontal="center" vertical="center"/>
    </xf>
    <xf numFmtId="38" fontId="8" fillId="0" borderId="15" xfId="48" applyFont="1" applyFill="1" applyBorder="1" applyAlignment="1" applyProtection="1" quotePrefix="1">
      <alignment horizontal="right" vertical="center"/>
      <protection locked="0"/>
    </xf>
    <xf numFmtId="38" fontId="8" fillId="0" borderId="17" xfId="48" applyFont="1" applyFill="1" applyBorder="1" applyAlignment="1">
      <alignment vertical="center"/>
    </xf>
    <xf numFmtId="38" fontId="8" fillId="0" borderId="17" xfId="48" applyFont="1" applyFill="1" applyBorder="1" applyAlignment="1" applyProtection="1">
      <alignment horizontal="right" vertical="center"/>
      <protection locked="0"/>
    </xf>
    <xf numFmtId="38" fontId="8" fillId="0" borderId="15" xfId="48" applyFont="1" applyFill="1" applyBorder="1" applyAlignment="1" applyProtection="1" quotePrefix="1">
      <alignment horizontal="center" vertical="center"/>
      <protection locked="0"/>
    </xf>
    <xf numFmtId="38" fontId="8" fillId="0" borderId="17" xfId="48" applyFont="1" applyFill="1" applyBorder="1" applyAlignment="1" applyProtection="1" quotePrefix="1">
      <alignment horizontal="right" vertical="center"/>
      <protection locked="0"/>
    </xf>
    <xf numFmtId="38" fontId="8" fillId="0" borderId="18" xfId="48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quotePrefix="1">
      <alignment horizontal="centerContinuous" vertical="center"/>
    </xf>
    <xf numFmtId="0" fontId="5" fillId="0" borderId="0" xfId="0" applyFont="1" applyFill="1" applyAlignment="1" quotePrefix="1">
      <alignment horizontal="left" vertical="center"/>
    </xf>
    <xf numFmtId="38" fontId="8" fillId="0" borderId="19" xfId="48" applyFont="1" applyFill="1" applyBorder="1" applyAlignment="1">
      <alignment vertical="center"/>
    </xf>
    <xf numFmtId="38" fontId="8" fillId="0" borderId="20" xfId="48" applyFont="1" applyFill="1" applyBorder="1" applyAlignment="1">
      <alignment vertical="center"/>
    </xf>
    <xf numFmtId="38" fontId="8" fillId="0" borderId="12" xfId="48" applyFont="1" applyFill="1" applyBorder="1" applyAlignment="1" applyProtection="1">
      <alignment horizontal="center" vertical="center"/>
      <protection locked="0"/>
    </xf>
    <xf numFmtId="38" fontId="8" fillId="0" borderId="12" xfId="48" applyFont="1" applyFill="1" applyBorder="1" applyAlignment="1" applyProtection="1" quotePrefix="1">
      <alignment horizontal="center" vertical="center"/>
      <protection locked="0"/>
    </xf>
    <xf numFmtId="38" fontId="8" fillId="0" borderId="21" xfId="48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quotePrefix="1">
      <alignment horizontal="left" vertical="center"/>
    </xf>
    <xf numFmtId="38" fontId="8" fillId="0" borderId="13" xfId="48" applyFont="1" applyFill="1" applyBorder="1" applyAlignment="1">
      <alignment horizontal="center" vertical="center"/>
    </xf>
    <xf numFmtId="183" fontId="8" fillId="0" borderId="22" xfId="0" applyNumberFormat="1" applyFont="1" applyBorder="1" applyAlignment="1">
      <alignment horizontal="right" vertical="center"/>
    </xf>
    <xf numFmtId="182" fontId="8" fillId="0" borderId="23" xfId="0" applyNumberFormat="1" applyFont="1" applyBorder="1" applyAlignment="1">
      <alignment horizontal="right" vertical="center"/>
    </xf>
    <xf numFmtId="38" fontId="8" fillId="0" borderId="24" xfId="48" applyFont="1" applyFill="1" applyBorder="1" applyAlignment="1" applyProtection="1" quotePrefix="1">
      <alignment horizontal="center" vertical="center"/>
      <protection locked="0"/>
    </xf>
    <xf numFmtId="38" fontId="8" fillId="0" borderId="23" xfId="48" applyFont="1" applyFill="1" applyBorder="1" applyAlignment="1" applyProtection="1" quotePrefix="1">
      <alignment horizontal="center" vertical="center"/>
      <protection locked="0"/>
    </xf>
    <xf numFmtId="38" fontId="8" fillId="0" borderId="23" xfId="48" applyFont="1" applyFill="1" applyBorder="1" applyAlignment="1" applyProtection="1">
      <alignment horizontal="center" vertical="center"/>
      <protection locked="0"/>
    </xf>
    <xf numFmtId="38" fontId="8" fillId="0" borderId="25" xfId="48" applyFont="1" applyFill="1" applyBorder="1" applyAlignment="1" applyProtection="1">
      <alignment horizontal="center" vertical="center"/>
      <protection locked="0"/>
    </xf>
    <xf numFmtId="183" fontId="8" fillId="0" borderId="25" xfId="0" applyNumberFormat="1" applyFont="1" applyBorder="1" applyAlignment="1">
      <alignment horizontal="right" vertical="center"/>
    </xf>
    <xf numFmtId="38" fontId="8" fillId="0" borderId="26" xfId="48" applyFont="1" applyFill="1" applyBorder="1" applyAlignment="1" applyProtection="1" quotePrefix="1">
      <alignment horizontal="center" vertical="center"/>
      <protection locked="0"/>
    </xf>
    <xf numFmtId="38" fontId="8" fillId="0" borderId="22" xfId="48" applyFont="1" applyFill="1" applyBorder="1" applyAlignment="1" applyProtection="1">
      <alignment horizontal="center" vertical="center"/>
      <protection locked="0"/>
    </xf>
    <xf numFmtId="38" fontId="8" fillId="0" borderId="27" xfId="48" applyFont="1" applyFill="1" applyBorder="1" applyAlignment="1" applyProtection="1" quotePrefix="1">
      <alignment horizontal="center" vertical="center"/>
      <protection locked="0"/>
    </xf>
    <xf numFmtId="38" fontId="8" fillId="0" borderId="28" xfId="48" applyFont="1" applyFill="1" applyBorder="1" applyAlignment="1" applyProtection="1">
      <alignment horizontal="center" vertical="center"/>
      <protection locked="0"/>
    </xf>
    <xf numFmtId="38" fontId="8" fillId="0" borderId="17" xfId="48" applyFont="1" applyFill="1" applyBorder="1" applyAlignment="1" applyProtection="1" quotePrefix="1">
      <alignment horizontal="center" vertical="center"/>
      <protection locked="0"/>
    </xf>
    <xf numFmtId="38" fontId="12" fillId="0" borderId="29" xfId="48" applyFont="1" applyBorder="1" applyAlignment="1">
      <alignment horizontal="center" vertical="center"/>
    </xf>
    <xf numFmtId="38" fontId="8" fillId="0" borderId="30" xfId="48" applyFont="1" applyFill="1" applyBorder="1" applyAlignment="1" applyProtection="1">
      <alignment horizontal="left" vertical="center"/>
      <protection locked="0"/>
    </xf>
    <xf numFmtId="183" fontId="8" fillId="0" borderId="28" xfId="0" applyNumberFormat="1" applyFont="1" applyBorder="1" applyAlignment="1">
      <alignment horizontal="right" vertical="center"/>
    </xf>
    <xf numFmtId="38" fontId="8" fillId="0" borderId="13" xfId="48" applyFont="1" applyFill="1" applyBorder="1" applyAlignment="1">
      <alignment vertical="center"/>
    </xf>
    <xf numFmtId="182" fontId="8" fillId="0" borderId="24" xfId="0" applyNumberFormat="1" applyFont="1" applyBorder="1" applyAlignment="1">
      <alignment horizontal="right" vertical="center"/>
    </xf>
    <xf numFmtId="183" fontId="8" fillId="0" borderId="24" xfId="0" applyNumberFormat="1" applyFont="1" applyBorder="1" applyAlignment="1">
      <alignment horizontal="right" vertical="center"/>
    </xf>
    <xf numFmtId="182" fontId="8" fillId="0" borderId="31" xfId="0" applyNumberFormat="1" applyFont="1" applyBorder="1" applyAlignment="1">
      <alignment horizontal="right" vertical="center"/>
    </xf>
    <xf numFmtId="183" fontId="8" fillId="0" borderId="23" xfId="0" applyNumberFormat="1" applyFont="1" applyBorder="1" applyAlignment="1">
      <alignment horizontal="right" vertical="center"/>
    </xf>
    <xf numFmtId="182" fontId="8" fillId="0" borderId="32" xfId="0" applyNumberFormat="1" applyFont="1" applyBorder="1" applyAlignment="1">
      <alignment horizontal="right" vertical="center"/>
    </xf>
    <xf numFmtId="182" fontId="8" fillId="0" borderId="25" xfId="0" applyNumberFormat="1" applyFont="1" applyBorder="1" applyAlignment="1">
      <alignment horizontal="right" vertical="center"/>
    </xf>
    <xf numFmtId="182" fontId="8" fillId="0" borderId="33" xfId="0" applyNumberFormat="1" applyFont="1" applyBorder="1" applyAlignment="1">
      <alignment horizontal="right" vertical="center"/>
    </xf>
    <xf numFmtId="182" fontId="8" fillId="0" borderId="22" xfId="0" applyNumberFormat="1" applyFont="1" applyBorder="1" applyAlignment="1">
      <alignment horizontal="right" vertical="center"/>
    </xf>
    <xf numFmtId="182" fontId="8" fillId="0" borderId="34" xfId="0" applyNumberFormat="1" applyFont="1" applyBorder="1" applyAlignment="1">
      <alignment horizontal="right" vertical="center"/>
    </xf>
    <xf numFmtId="182" fontId="8" fillId="0" borderId="26" xfId="0" applyNumberFormat="1" applyFont="1" applyBorder="1" applyAlignment="1">
      <alignment horizontal="right" vertical="center"/>
    </xf>
    <xf numFmtId="183" fontId="8" fillId="0" borderId="26" xfId="0" applyNumberFormat="1" applyFont="1" applyBorder="1" applyAlignment="1">
      <alignment horizontal="right" vertical="center"/>
    </xf>
    <xf numFmtId="182" fontId="8" fillId="0" borderId="35" xfId="0" applyNumberFormat="1" applyFont="1" applyBorder="1" applyAlignment="1">
      <alignment horizontal="right" vertical="center"/>
    </xf>
    <xf numFmtId="183" fontId="8" fillId="0" borderId="34" xfId="0" applyNumberFormat="1" applyFont="1" applyBorder="1" applyAlignment="1">
      <alignment horizontal="right" vertical="center"/>
    </xf>
    <xf numFmtId="183" fontId="8" fillId="0" borderId="33" xfId="0" applyNumberFormat="1" applyFont="1" applyBorder="1" applyAlignment="1">
      <alignment horizontal="right" vertical="center"/>
    </xf>
    <xf numFmtId="182" fontId="8" fillId="0" borderId="27" xfId="0" applyNumberFormat="1" applyFont="1" applyBorder="1" applyAlignment="1">
      <alignment horizontal="right" vertical="center"/>
    </xf>
    <xf numFmtId="183" fontId="8" fillId="0" borderId="27" xfId="0" applyNumberFormat="1" applyFont="1" applyBorder="1" applyAlignment="1">
      <alignment horizontal="right" vertical="center"/>
    </xf>
    <xf numFmtId="182" fontId="8" fillId="0" borderId="36" xfId="0" applyNumberFormat="1" applyFont="1" applyBorder="1" applyAlignment="1">
      <alignment horizontal="right" vertical="center"/>
    </xf>
    <xf numFmtId="183" fontId="8" fillId="0" borderId="37" xfId="0" applyNumberFormat="1" applyFont="1" applyBorder="1" applyAlignment="1">
      <alignment horizontal="right" vertical="center"/>
    </xf>
    <xf numFmtId="182" fontId="8" fillId="0" borderId="17" xfId="0" applyNumberFormat="1" applyFont="1" applyBorder="1" applyAlignment="1">
      <alignment horizontal="right" vertical="center"/>
    </xf>
    <xf numFmtId="183" fontId="8" fillId="0" borderId="17" xfId="0" applyNumberFormat="1" applyFont="1" applyBorder="1" applyAlignment="1">
      <alignment horizontal="right" vertical="center"/>
    </xf>
    <xf numFmtId="182" fontId="8" fillId="0" borderId="18" xfId="0" applyNumberFormat="1" applyFont="1" applyBorder="1" applyAlignment="1">
      <alignment horizontal="right" vertical="center"/>
    </xf>
    <xf numFmtId="0" fontId="10" fillId="0" borderId="0" xfId="0" applyFont="1" applyFill="1" applyAlignment="1" quotePrefix="1">
      <alignment vertical="center"/>
    </xf>
    <xf numFmtId="0" fontId="8" fillId="0" borderId="0" xfId="0" applyFont="1" applyFill="1" applyAlignment="1" applyProtection="1" quotePrefix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 applyProtection="1" quotePrefix="1">
      <alignment horizontal="center" vertical="center"/>
      <protection locked="0"/>
    </xf>
    <xf numFmtId="38" fontId="8" fillId="0" borderId="0" xfId="48" applyFont="1" applyFill="1" applyBorder="1" applyAlignment="1">
      <alignment vertical="center"/>
    </xf>
    <xf numFmtId="38" fontId="8" fillId="0" borderId="38" xfId="48" applyFont="1" applyFill="1" applyBorder="1" applyAlignment="1">
      <alignment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center" vertical="center"/>
    </xf>
    <xf numFmtId="38" fontId="8" fillId="0" borderId="11" xfId="48" applyFont="1" applyFill="1" applyBorder="1" applyAlignment="1" applyProtection="1" quotePrefix="1">
      <alignment horizontal="center" vertical="center" wrapText="1"/>
      <protection locked="0"/>
    </xf>
    <xf numFmtId="38" fontId="8" fillId="0" borderId="17" xfId="48" applyFont="1" applyFill="1" applyBorder="1" applyAlignment="1" applyProtection="1">
      <alignment horizontal="center" vertical="center"/>
      <protection locked="0"/>
    </xf>
    <xf numFmtId="38" fontId="8" fillId="0" borderId="18" xfId="48" applyFont="1" applyFill="1" applyBorder="1" applyAlignment="1" applyProtection="1">
      <alignment horizontal="right" vertical="center"/>
      <protection locked="0"/>
    </xf>
    <xf numFmtId="38" fontId="8" fillId="0" borderId="19" xfId="48" applyFont="1" applyFill="1" applyBorder="1" applyAlignment="1" applyProtection="1" quotePrefix="1">
      <alignment horizontal="center" vertical="center"/>
      <protection locked="0"/>
    </xf>
    <xf numFmtId="182" fontId="8" fillId="0" borderId="21" xfId="0" applyNumberFormat="1" applyFont="1" applyBorder="1" applyAlignment="1">
      <alignment horizontal="right" vertical="center"/>
    </xf>
    <xf numFmtId="38" fontId="8" fillId="0" borderId="30" xfId="48" applyFont="1" applyFill="1" applyBorder="1" applyAlignment="1" applyProtection="1" quotePrefix="1">
      <alignment horizontal="center" vertical="center"/>
      <protection locked="0"/>
    </xf>
    <xf numFmtId="178" fontId="8" fillId="0" borderId="30" xfId="48" applyNumberFormat="1" applyFont="1" applyFill="1" applyBorder="1" applyAlignment="1" applyProtection="1">
      <alignment horizontal="center" vertical="center"/>
      <protection locked="0"/>
    </xf>
    <xf numFmtId="177" fontId="8" fillId="0" borderId="39" xfId="48" applyNumberFormat="1" applyFont="1" applyFill="1" applyBorder="1" applyAlignment="1" applyProtection="1">
      <alignment horizontal="center" vertical="center"/>
      <protection locked="0"/>
    </xf>
    <xf numFmtId="182" fontId="8" fillId="0" borderId="14" xfId="0" applyNumberFormat="1" applyFont="1" applyBorder="1" applyAlignment="1">
      <alignment horizontal="right" vertical="center"/>
    </xf>
    <xf numFmtId="177" fontId="8" fillId="0" borderId="40" xfId="48" applyNumberFormat="1" applyFont="1" applyFill="1" applyBorder="1" applyAlignment="1" applyProtection="1">
      <alignment horizontal="center" vertical="center"/>
      <protection locked="0"/>
    </xf>
    <xf numFmtId="38" fontId="8" fillId="0" borderId="41" xfId="48" applyFont="1" applyFill="1" applyBorder="1" applyAlignment="1" applyProtection="1" quotePrefix="1">
      <alignment horizontal="center" vertical="center"/>
      <protection locked="0"/>
    </xf>
    <xf numFmtId="38" fontId="8" fillId="0" borderId="42" xfId="48" applyFont="1" applyFill="1" applyBorder="1" applyAlignment="1" applyProtection="1" quotePrefix="1">
      <alignment horizontal="center" vertical="center"/>
      <protection locked="0"/>
    </xf>
    <xf numFmtId="177" fontId="8" fillId="0" borderId="43" xfId="48" applyNumberFormat="1" applyFont="1" applyFill="1" applyBorder="1" applyAlignment="1" applyProtection="1">
      <alignment horizontal="center" vertical="center"/>
      <protection locked="0"/>
    </xf>
    <xf numFmtId="38" fontId="8" fillId="0" borderId="0" xfId="48" applyFont="1" applyFill="1" applyAlignment="1">
      <alignment/>
    </xf>
    <xf numFmtId="0" fontId="14" fillId="0" borderId="0" xfId="0" applyFont="1" applyFill="1" applyAlignment="1">
      <alignment/>
    </xf>
    <xf numFmtId="38" fontId="13" fillId="0" borderId="44" xfId="48" applyFont="1" applyBorder="1" applyAlignment="1">
      <alignment horizontal="center" vertical="center"/>
    </xf>
    <xf numFmtId="38" fontId="8" fillId="0" borderId="45" xfId="48" applyFont="1" applyFill="1" applyBorder="1" applyAlignment="1" applyProtection="1" quotePrefix="1">
      <alignment horizontal="center" vertical="center"/>
      <protection locked="0"/>
    </xf>
    <xf numFmtId="182" fontId="8" fillId="0" borderId="46" xfId="0" applyNumberFormat="1" applyFont="1" applyBorder="1" applyAlignment="1">
      <alignment vertical="center"/>
    </xf>
    <xf numFmtId="182" fontId="8" fillId="0" borderId="47" xfId="0" applyNumberFormat="1" applyFont="1" applyBorder="1" applyAlignment="1">
      <alignment vertical="center"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0" fontId="5" fillId="0" borderId="48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 quotePrefix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 quotePrefix="1">
      <alignment horizontal="distributed" vertical="center"/>
      <protection/>
    </xf>
    <xf numFmtId="182" fontId="8" fillId="0" borderId="13" xfId="0" applyNumberFormat="1" applyFont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51" xfId="0" applyFont="1" applyBorder="1" applyAlignment="1" applyProtection="1">
      <alignment horizontal="distributed" vertical="center"/>
      <protection/>
    </xf>
    <xf numFmtId="210" fontId="5" fillId="0" borderId="13" xfId="0" applyNumberFormat="1" applyFont="1" applyBorder="1" applyAlignment="1" applyProtection="1" quotePrefix="1">
      <alignment horizontal="right"/>
      <protection/>
    </xf>
    <xf numFmtId="182" fontId="8" fillId="0" borderId="13" xfId="0" applyNumberFormat="1" applyFont="1" applyBorder="1" applyAlignment="1">
      <alignment/>
    </xf>
    <xf numFmtId="0" fontId="5" fillId="0" borderId="52" xfId="0" applyFont="1" applyBorder="1" applyAlignment="1" applyProtection="1" quotePrefix="1">
      <alignment horizontal="distributed" vertical="center"/>
      <protection/>
    </xf>
    <xf numFmtId="0" fontId="0" fillId="0" borderId="0" xfId="0" applyAlignment="1">
      <alignment vertical="center"/>
    </xf>
    <xf numFmtId="0" fontId="5" fillId="0" borderId="52" xfId="0" applyFont="1" applyBorder="1" applyAlignment="1" applyProtection="1">
      <alignment horizontal="distributed" vertical="center"/>
      <protection/>
    </xf>
    <xf numFmtId="0" fontId="5" fillId="0" borderId="49" xfId="0" applyFont="1" applyBorder="1" applyAlignment="1" applyProtection="1">
      <alignment horizontal="distributed" vertical="center"/>
      <protection/>
    </xf>
    <xf numFmtId="182" fontId="8" fillId="0" borderId="26" xfId="0" applyNumberFormat="1" applyFont="1" applyBorder="1" applyAlignment="1">
      <alignment vertical="center"/>
    </xf>
    <xf numFmtId="183" fontId="8" fillId="0" borderId="35" xfId="0" applyNumberFormat="1" applyFont="1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  <protection/>
    </xf>
    <xf numFmtId="182" fontId="8" fillId="0" borderId="17" xfId="0" applyNumberFormat="1" applyFont="1" applyBorder="1" applyAlignment="1">
      <alignment vertical="center"/>
    </xf>
    <xf numFmtId="183" fontId="8" fillId="0" borderId="18" xfId="0" applyNumberFormat="1" applyFont="1" applyBorder="1" applyAlignment="1">
      <alignment vertical="center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 quotePrefix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182" fontId="8" fillId="0" borderId="13" xfId="0" applyNumberFormat="1" applyFont="1" applyFill="1" applyBorder="1" applyAlignment="1">
      <alignment vertical="center"/>
    </xf>
    <xf numFmtId="183" fontId="8" fillId="0" borderId="13" xfId="0" applyNumberFormat="1" applyFont="1" applyBorder="1" applyAlignment="1">
      <alignment vertical="center"/>
    </xf>
    <xf numFmtId="0" fontId="5" fillId="0" borderId="51" xfId="0" applyFont="1" applyBorder="1" applyAlignment="1" applyProtection="1" quotePrefix="1">
      <alignment horizontal="distributed" vertical="center"/>
      <protection/>
    </xf>
    <xf numFmtId="183" fontId="8" fillId="0" borderId="13" xfId="0" applyNumberFormat="1" applyFont="1" applyBorder="1" applyAlignment="1">
      <alignment horizontal="right" vertical="center"/>
    </xf>
    <xf numFmtId="0" fontId="5" fillId="0" borderId="54" xfId="0" applyFont="1" applyBorder="1" applyAlignment="1" applyProtection="1">
      <alignment horizontal="distributed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183" fontId="8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38" xfId="0" applyFont="1" applyBorder="1" applyAlignment="1" applyProtection="1" quotePrefix="1">
      <alignment horizontal="left" vertical="center"/>
      <protection/>
    </xf>
    <xf numFmtId="178" fontId="8" fillId="0" borderId="38" xfId="0" applyNumberFormat="1" applyFont="1" applyBorder="1" applyAlignment="1">
      <alignment/>
    </xf>
    <xf numFmtId="0" fontId="8" fillId="0" borderId="38" xfId="0" applyFont="1" applyBorder="1" applyAlignment="1" applyProtection="1" quotePrefix="1">
      <alignment horizontal="left"/>
      <protection/>
    </xf>
    <xf numFmtId="0" fontId="8" fillId="0" borderId="38" xfId="0" applyFont="1" applyFill="1" applyBorder="1" applyAlignment="1" applyProtection="1">
      <alignment horizontal="left"/>
      <protection/>
    </xf>
    <xf numFmtId="0" fontId="8" fillId="0" borderId="38" xfId="0" applyFont="1" applyBorder="1" applyAlignment="1" applyProtection="1" quotePrefix="1">
      <alignment horizontal="right"/>
      <protection/>
    </xf>
    <xf numFmtId="0" fontId="8" fillId="0" borderId="0" xfId="0" applyFont="1" applyAlignment="1">
      <alignment/>
    </xf>
    <xf numFmtId="0" fontId="8" fillId="0" borderId="48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49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 quotePrefix="1">
      <alignment horizontal="center" vertical="center"/>
      <protection/>
    </xf>
    <xf numFmtId="0" fontId="8" fillId="0" borderId="23" xfId="0" applyFont="1" applyBorder="1" applyAlignment="1" applyProtection="1" quotePrefix="1">
      <alignment horizontal="center" vertical="center"/>
      <protection/>
    </xf>
    <xf numFmtId="0" fontId="8" fillId="0" borderId="56" xfId="0" applyFont="1" applyBorder="1" applyAlignment="1" applyProtection="1" quotePrefix="1">
      <alignment horizontal="center" vertical="center"/>
      <protection/>
    </xf>
    <xf numFmtId="0" fontId="8" fillId="0" borderId="32" xfId="0" applyFont="1" applyBorder="1" applyAlignment="1" applyProtection="1" quotePrefix="1">
      <alignment horizontal="center" vertical="center"/>
      <protection/>
    </xf>
    <xf numFmtId="0" fontId="8" fillId="0" borderId="52" xfId="0" applyFont="1" applyBorder="1" applyAlignment="1" applyProtection="1">
      <alignment horizontal="distributed" vertical="center"/>
      <protection/>
    </xf>
    <xf numFmtId="183" fontId="8" fillId="0" borderId="11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57" xfId="0" applyFont="1" applyBorder="1" applyAlignment="1" applyProtection="1">
      <alignment horizontal="center" vertical="center"/>
      <protection/>
    </xf>
    <xf numFmtId="183" fontId="8" fillId="0" borderId="15" xfId="0" applyNumberFormat="1" applyFont="1" applyBorder="1" applyAlignment="1">
      <alignment vertical="center"/>
    </xf>
    <xf numFmtId="0" fontId="8" fillId="0" borderId="0" xfId="0" applyFont="1" applyAlignment="1" applyProtection="1" quotePrefix="1">
      <alignment horizontal="left"/>
      <protection/>
    </xf>
    <xf numFmtId="178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178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 applyProtection="1" quotePrefix="1">
      <alignment horizontal="left"/>
      <protection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 applyProtection="1" quotePrefix="1">
      <alignment horizontal="right"/>
      <protection/>
    </xf>
    <xf numFmtId="178" fontId="8" fillId="0" borderId="26" xfId="0" applyNumberFormat="1" applyFont="1" applyBorder="1" applyAlignment="1" applyProtection="1" quotePrefix="1">
      <alignment horizontal="center" vertical="center"/>
      <protection/>
    </xf>
    <xf numFmtId="178" fontId="8" fillId="0" borderId="53" xfId="0" applyNumberFormat="1" applyFont="1" applyBorder="1" applyAlignment="1" applyProtection="1" quotePrefix="1">
      <alignment horizontal="center" vertical="center"/>
      <protection/>
    </xf>
    <xf numFmtId="178" fontId="8" fillId="0" borderId="23" xfId="0" applyNumberFormat="1" applyFont="1" applyBorder="1" applyAlignment="1" applyProtection="1" quotePrefix="1">
      <alignment horizontal="center" vertical="center"/>
      <protection/>
    </xf>
    <xf numFmtId="178" fontId="8" fillId="0" borderId="58" xfId="0" applyNumberFormat="1" applyFont="1" applyBorder="1" applyAlignment="1" applyProtection="1" quotePrefix="1">
      <alignment horizontal="center" vertical="center"/>
      <protection/>
    </xf>
    <xf numFmtId="0" fontId="8" fillId="0" borderId="49" xfId="0" applyFont="1" applyBorder="1" applyAlignment="1" applyProtection="1">
      <alignment horizontal="distributed" vertical="center"/>
      <protection/>
    </xf>
    <xf numFmtId="183" fontId="8" fillId="0" borderId="26" xfId="0" applyNumberFormat="1" applyFont="1" applyBorder="1" applyAlignment="1">
      <alignment vertical="center"/>
    </xf>
    <xf numFmtId="0" fontId="5" fillId="0" borderId="0" xfId="0" applyFont="1" applyAlignment="1" applyProtection="1" quotePrefix="1">
      <alignment horizontal="left" vertical="center"/>
      <protection/>
    </xf>
    <xf numFmtId="178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38" xfId="0" applyNumberFormat="1" applyFont="1" applyBorder="1" applyAlignment="1" applyProtection="1" quotePrefix="1">
      <alignment horizontal="left"/>
      <protection/>
    </xf>
    <xf numFmtId="177" fontId="8" fillId="0" borderId="38" xfId="0" applyNumberFormat="1" applyFont="1" applyBorder="1" applyAlignment="1">
      <alignment/>
    </xf>
    <xf numFmtId="177" fontId="8" fillId="0" borderId="38" xfId="0" applyNumberFormat="1" applyFont="1" applyBorder="1" applyAlignment="1" applyProtection="1" quotePrefix="1">
      <alignment horizontal="right"/>
      <protection/>
    </xf>
    <xf numFmtId="183" fontId="8" fillId="0" borderId="14" xfId="0" applyNumberFormat="1" applyFont="1" applyBorder="1" applyAlignment="1">
      <alignment horizontal="right" vertical="center"/>
    </xf>
    <xf numFmtId="37" fontId="8" fillId="0" borderId="0" xfId="75" applyFont="1" applyAlignment="1">
      <alignment vertical="center"/>
      <protection/>
    </xf>
    <xf numFmtId="37" fontId="8" fillId="0" borderId="48" xfId="75" applyFont="1" applyBorder="1" applyAlignment="1">
      <alignment vertical="center"/>
      <protection/>
    </xf>
    <xf numFmtId="37" fontId="8" fillId="0" borderId="59" xfId="75" applyFont="1" applyBorder="1" applyAlignment="1">
      <alignment vertical="center"/>
      <protection/>
    </xf>
    <xf numFmtId="37" fontId="8" fillId="0" borderId="20" xfId="75" applyFont="1" applyBorder="1" applyAlignment="1" applyProtection="1">
      <alignment horizontal="left" vertical="center"/>
      <protection/>
    </xf>
    <xf numFmtId="37" fontId="8" fillId="0" borderId="20" xfId="75" applyFont="1" applyBorder="1" applyAlignment="1">
      <alignment vertical="center"/>
      <protection/>
    </xf>
    <xf numFmtId="37" fontId="8" fillId="0" borderId="59" xfId="75" applyFont="1" applyBorder="1" applyAlignment="1" applyProtection="1" quotePrefix="1">
      <alignment horizontal="centerContinuous" vertical="center"/>
      <protection/>
    </xf>
    <xf numFmtId="37" fontId="8" fillId="0" borderId="20" xfId="75" applyFont="1" applyBorder="1" applyAlignment="1" applyProtection="1" quotePrefix="1">
      <alignment horizontal="centerContinuous" vertical="center"/>
      <protection/>
    </xf>
    <xf numFmtId="37" fontId="8" fillId="0" borderId="20" xfId="75" applyFont="1" applyBorder="1" applyAlignment="1">
      <alignment horizontal="centerContinuous" vertical="center"/>
      <protection/>
    </xf>
    <xf numFmtId="37" fontId="8" fillId="0" borderId="60" xfId="75" applyFont="1" applyBorder="1" applyAlignment="1">
      <alignment horizontal="centerContinuous" vertical="center"/>
      <protection/>
    </xf>
    <xf numFmtId="37" fontId="8" fillId="0" borderId="52" xfId="75" applyFont="1" applyBorder="1" applyAlignment="1" applyProtection="1">
      <alignment horizontal="left" vertical="center"/>
      <protection/>
    </xf>
    <xf numFmtId="37" fontId="8" fillId="0" borderId="11" xfId="75" applyFont="1" applyBorder="1" applyAlignment="1" applyProtection="1" quotePrefix="1">
      <alignment horizontal="center" vertical="center"/>
      <protection/>
    </xf>
    <xf numFmtId="182" fontId="8" fillId="0" borderId="13" xfId="0" applyNumberFormat="1" applyFont="1" applyBorder="1" applyAlignment="1">
      <alignment vertical="center" shrinkToFit="1"/>
    </xf>
    <xf numFmtId="39" fontId="8" fillId="0" borderId="0" xfId="75" applyNumberFormat="1" applyFont="1" applyAlignment="1">
      <alignment vertical="center"/>
      <protection/>
    </xf>
    <xf numFmtId="37" fontId="8" fillId="0" borderId="51" xfId="75" applyFont="1" applyBorder="1" applyAlignment="1" quotePrefix="1">
      <alignment horizontal="distributed" vertical="center"/>
      <protection/>
    </xf>
    <xf numFmtId="37" fontId="8" fillId="0" borderId="52" xfId="75" applyFont="1" applyBorder="1" applyAlignment="1" quotePrefix="1">
      <alignment horizontal="distributed" vertical="center"/>
      <protection/>
    </xf>
    <xf numFmtId="37" fontId="8" fillId="0" borderId="53" xfId="75" applyFont="1" applyBorder="1" applyAlignment="1" applyProtection="1" quotePrefix="1">
      <alignment horizontal="center" vertical="center"/>
      <protection/>
    </xf>
    <xf numFmtId="182" fontId="8" fillId="0" borderId="26" xfId="0" applyNumberFormat="1" applyFont="1" applyBorder="1" applyAlignment="1">
      <alignment vertical="center" shrinkToFit="1"/>
    </xf>
    <xf numFmtId="37" fontId="8" fillId="0" borderId="49" xfId="75" applyFont="1" applyBorder="1" applyAlignment="1" quotePrefix="1">
      <alignment horizontal="distributed" vertical="center"/>
      <protection/>
    </xf>
    <xf numFmtId="37" fontId="8" fillId="0" borderId="52" xfId="75" applyFont="1" applyBorder="1" applyAlignment="1" applyProtection="1">
      <alignment horizontal="distributed" vertical="center"/>
      <protection/>
    </xf>
    <xf numFmtId="37" fontId="8" fillId="0" borderId="49" xfId="75" applyFont="1" applyBorder="1" applyAlignment="1" applyProtection="1">
      <alignment horizontal="distributed" vertical="center"/>
      <protection/>
    </xf>
    <xf numFmtId="37" fontId="8" fillId="0" borderId="0" xfId="75" applyFont="1" applyBorder="1" applyAlignment="1">
      <alignment vertical="center"/>
      <protection/>
    </xf>
    <xf numFmtId="37" fontId="8" fillId="0" borderId="56" xfId="75" applyFont="1" applyBorder="1" applyAlignment="1" applyProtection="1" quotePrefix="1">
      <alignment horizontal="center" vertical="center"/>
      <protection/>
    </xf>
    <xf numFmtId="182" fontId="8" fillId="0" borderId="23" xfId="0" applyNumberFormat="1" applyFont="1" applyBorder="1" applyAlignment="1">
      <alignment vertical="center" shrinkToFit="1"/>
    </xf>
    <xf numFmtId="37" fontId="8" fillId="0" borderId="52" xfId="75" applyFont="1" applyBorder="1" applyAlignment="1" applyProtection="1" quotePrefix="1">
      <alignment horizontal="distributed" vertical="top"/>
      <protection/>
    </xf>
    <xf numFmtId="37" fontId="8" fillId="0" borderId="49" xfId="75" applyFont="1" applyBorder="1" applyAlignment="1" applyProtection="1" quotePrefix="1">
      <alignment horizontal="distributed" vertical="top"/>
      <protection/>
    </xf>
    <xf numFmtId="37" fontId="8" fillId="0" borderId="61" xfId="75" applyFont="1" applyBorder="1" applyAlignment="1" applyProtection="1" quotePrefix="1">
      <alignment horizontal="distributed" vertical="top"/>
      <protection/>
    </xf>
    <xf numFmtId="182" fontId="8" fillId="0" borderId="25" xfId="0" applyNumberFormat="1" applyFont="1" applyBorder="1" applyAlignment="1">
      <alignment vertical="center" shrinkToFit="1"/>
    </xf>
    <xf numFmtId="37" fontId="8" fillId="0" borderId="52" xfId="75" applyFont="1" applyBorder="1" applyAlignment="1" applyProtection="1">
      <alignment horizontal="center" vertical="center"/>
      <protection/>
    </xf>
    <xf numFmtId="37" fontId="8" fillId="0" borderId="57" xfId="75" applyFont="1" applyBorder="1" applyAlignment="1" applyProtection="1">
      <alignment horizontal="center" vertical="center"/>
      <protection/>
    </xf>
    <xf numFmtId="37" fontId="8" fillId="0" borderId="15" xfId="75" applyFont="1" applyBorder="1" applyAlignment="1" applyProtection="1" quotePrefix="1">
      <alignment horizontal="center" vertical="center"/>
      <protection/>
    </xf>
    <xf numFmtId="37" fontId="14" fillId="0" borderId="0" xfId="75" applyFont="1">
      <alignment/>
      <protection/>
    </xf>
    <xf numFmtId="37" fontId="12" fillId="0" borderId="0" xfId="75" applyFont="1">
      <alignment/>
      <protection/>
    </xf>
    <xf numFmtId="178" fontId="5" fillId="0" borderId="38" xfId="48" applyNumberFormat="1" applyFont="1" applyBorder="1" applyAlignment="1" applyProtection="1" quotePrefix="1">
      <alignment horizontal="left" vertical="center"/>
      <protection/>
    </xf>
    <xf numFmtId="178" fontId="8" fillId="0" borderId="38" xfId="48" applyNumberFormat="1" applyFont="1" applyBorder="1" applyAlignment="1">
      <alignment/>
    </xf>
    <xf numFmtId="178" fontId="8" fillId="0" borderId="0" xfId="48" applyNumberFormat="1" applyFont="1" applyBorder="1" applyAlignment="1">
      <alignment/>
    </xf>
    <xf numFmtId="178" fontId="8" fillId="0" borderId="0" xfId="48" applyNumberFormat="1" applyFont="1" applyBorder="1" applyAlignment="1" applyProtection="1" quotePrefix="1">
      <alignment horizontal="left"/>
      <protection/>
    </xf>
    <xf numFmtId="178" fontId="8" fillId="0" borderId="0" xfId="48" applyNumberFormat="1" applyFont="1" applyBorder="1" applyAlignment="1" applyProtection="1" quotePrefix="1">
      <alignment horizontal="right"/>
      <protection/>
    </xf>
    <xf numFmtId="178" fontId="14" fillId="0" borderId="0" xfId="48" applyNumberFormat="1" applyFont="1" applyAlignment="1">
      <alignment/>
    </xf>
    <xf numFmtId="178" fontId="8" fillId="0" borderId="48" xfId="48" applyNumberFormat="1" applyFont="1" applyBorder="1" applyAlignment="1" applyProtection="1">
      <alignment horizontal="right" vertical="center"/>
      <protection/>
    </xf>
    <xf numFmtId="178" fontId="14" fillId="0" borderId="0" xfId="48" applyNumberFormat="1" applyFont="1" applyAlignment="1">
      <alignment vertical="center"/>
    </xf>
    <xf numFmtId="178" fontId="8" fillId="0" borderId="49" xfId="48" applyNumberFormat="1" applyFont="1" applyBorder="1" applyAlignment="1" applyProtection="1">
      <alignment horizontal="left" vertical="center"/>
      <protection/>
    </xf>
    <xf numFmtId="178" fontId="8" fillId="0" borderId="52" xfId="48" applyNumberFormat="1" applyFont="1" applyBorder="1" applyAlignment="1" applyProtection="1">
      <alignment horizontal="distributed" vertical="center"/>
      <protection/>
    </xf>
    <xf numFmtId="178" fontId="14" fillId="0" borderId="0" xfId="48" applyNumberFormat="1" applyFont="1" applyBorder="1" applyAlignment="1">
      <alignment vertical="center"/>
    </xf>
    <xf numFmtId="178" fontId="8" fillId="0" borderId="49" xfId="48" applyNumberFormat="1" applyFont="1" applyBorder="1" applyAlignment="1" applyProtection="1">
      <alignment horizontal="distributed" vertical="center"/>
      <protection/>
    </xf>
    <xf numFmtId="178" fontId="8" fillId="0" borderId="57" xfId="48" applyNumberFormat="1" applyFont="1" applyBorder="1" applyAlignment="1" applyProtection="1">
      <alignment horizontal="center" vertical="center"/>
      <protection/>
    </xf>
    <xf numFmtId="178" fontId="8" fillId="0" borderId="0" xfId="48" applyNumberFormat="1" applyFont="1" applyBorder="1" applyAlignment="1" applyProtection="1">
      <alignment horizontal="left"/>
      <protection/>
    </xf>
    <xf numFmtId="178" fontId="8" fillId="0" borderId="0" xfId="48" applyNumberFormat="1" applyFont="1" applyBorder="1" applyAlignment="1" applyProtection="1">
      <alignment/>
      <protection/>
    </xf>
    <xf numFmtId="177" fontId="8" fillId="0" borderId="0" xfId="48" applyNumberFormat="1" applyFont="1" applyBorder="1" applyAlignment="1" applyProtection="1">
      <alignment/>
      <protection/>
    </xf>
    <xf numFmtId="177" fontId="8" fillId="0" borderId="0" xfId="48" applyNumberFormat="1" applyFont="1" applyBorder="1" applyAlignment="1">
      <alignment/>
    </xf>
    <xf numFmtId="177" fontId="8" fillId="0" borderId="0" xfId="48" applyNumberFormat="1" applyFont="1" applyBorder="1" applyAlignment="1" applyProtection="1" quotePrefix="1">
      <alignment horizontal="left"/>
      <protection/>
    </xf>
    <xf numFmtId="177" fontId="8" fillId="0" borderId="0" xfId="48" applyNumberFormat="1" applyFont="1" applyBorder="1" applyAlignment="1" applyProtection="1" quotePrefix="1">
      <alignment horizontal="right"/>
      <protection/>
    </xf>
    <xf numFmtId="178" fontId="8" fillId="0" borderId="0" xfId="48" applyNumberFormat="1" applyFont="1" applyAlignment="1" applyProtection="1" quotePrefix="1">
      <alignment horizontal="left" vertical="center"/>
      <protection/>
    </xf>
    <xf numFmtId="178" fontId="8" fillId="0" borderId="0" xfId="48" applyNumberFormat="1" applyFont="1" applyAlignment="1">
      <alignment/>
    </xf>
    <xf numFmtId="177" fontId="8" fillId="0" borderId="0" xfId="48" applyNumberFormat="1" applyFont="1" applyAlignment="1">
      <alignment/>
    </xf>
    <xf numFmtId="177" fontId="15" fillId="0" borderId="0" xfId="48" applyNumberFormat="1" applyFont="1" applyAlignment="1">
      <alignment/>
    </xf>
    <xf numFmtId="178" fontId="8" fillId="0" borderId="38" xfId="48" applyNumberFormat="1" applyFont="1" applyBorder="1" applyAlignment="1" applyProtection="1" quotePrefix="1">
      <alignment horizontal="left"/>
      <protection/>
    </xf>
    <xf numFmtId="177" fontId="8" fillId="0" borderId="12" xfId="48" applyNumberFormat="1" applyFont="1" applyBorder="1" applyAlignment="1">
      <alignment vertical="center"/>
    </xf>
    <xf numFmtId="178" fontId="8" fillId="0" borderId="0" xfId="48" applyNumberFormat="1" applyFont="1" applyAlignment="1">
      <alignment vertical="center"/>
    </xf>
    <xf numFmtId="178" fontId="8" fillId="0" borderId="52" xfId="48" applyNumberFormat="1" applyFont="1" applyBorder="1" applyAlignment="1">
      <alignment vertical="center"/>
    </xf>
    <xf numFmtId="178" fontId="8" fillId="0" borderId="11" xfId="48" applyNumberFormat="1" applyFont="1" applyBorder="1" applyAlignment="1" applyProtection="1">
      <alignment horizontal="center" vertical="center"/>
      <protection/>
    </xf>
    <xf numFmtId="178" fontId="8" fillId="0" borderId="11" xfId="48" applyNumberFormat="1" applyFont="1" applyBorder="1" applyAlignment="1">
      <alignment vertical="center"/>
    </xf>
    <xf numFmtId="177" fontId="8" fillId="0" borderId="11" xfId="48" applyNumberFormat="1" applyFont="1" applyBorder="1" applyAlignment="1" applyProtection="1">
      <alignment horizontal="center" vertical="center"/>
      <protection/>
    </xf>
    <xf numFmtId="177" fontId="8" fillId="0" borderId="53" xfId="48" applyNumberFormat="1" applyFont="1" applyBorder="1" applyAlignment="1" applyProtection="1">
      <alignment horizontal="center" vertical="center"/>
      <protection/>
    </xf>
    <xf numFmtId="177" fontId="8" fillId="0" borderId="35" xfId="48" applyNumberFormat="1" applyFont="1" applyBorder="1" applyAlignment="1" applyProtection="1">
      <alignment horizontal="center" vertical="center"/>
      <protection/>
    </xf>
    <xf numFmtId="177" fontId="8" fillId="0" borderId="11" xfId="48" applyNumberFormat="1" applyFont="1" applyBorder="1" applyAlignment="1">
      <alignment vertical="center"/>
    </xf>
    <xf numFmtId="177" fontId="8" fillId="0" borderId="14" xfId="48" applyNumberFormat="1" applyFont="1" applyBorder="1" applyAlignment="1" applyProtection="1">
      <alignment horizontal="center" vertical="center"/>
      <protection/>
    </xf>
    <xf numFmtId="178" fontId="8" fillId="0" borderId="53" xfId="48" applyNumberFormat="1" applyFont="1" applyBorder="1" applyAlignment="1" applyProtection="1">
      <alignment horizontal="right" vertical="center"/>
      <protection/>
    </xf>
    <xf numFmtId="177" fontId="8" fillId="0" borderId="53" xfId="48" applyNumberFormat="1" applyFont="1" applyBorder="1" applyAlignment="1" applyProtection="1" quotePrefix="1">
      <alignment horizontal="right" vertical="center"/>
      <protection/>
    </xf>
    <xf numFmtId="178" fontId="8" fillId="0" borderId="52" xfId="48" applyNumberFormat="1" applyFont="1" applyBorder="1" applyAlignment="1" applyProtection="1">
      <alignment horizontal="left" vertical="center"/>
      <protection/>
    </xf>
    <xf numFmtId="178" fontId="8" fillId="0" borderId="11" xfId="48" applyNumberFormat="1" applyFont="1" applyBorder="1" applyAlignment="1" applyProtection="1">
      <alignment horizontal="right" vertical="center"/>
      <protection/>
    </xf>
    <xf numFmtId="177" fontId="8" fillId="0" borderId="11" xfId="48" applyNumberFormat="1" applyFont="1" applyBorder="1" applyAlignment="1" applyProtection="1" quotePrefix="1">
      <alignment horizontal="right" vertical="center"/>
      <protection/>
    </xf>
    <xf numFmtId="208" fontId="8" fillId="0" borderId="11" xfId="48" applyNumberFormat="1" applyFont="1" applyBorder="1" applyAlignment="1" applyProtection="1">
      <alignment horizontal="right" vertical="center"/>
      <protection/>
    </xf>
    <xf numFmtId="177" fontId="8" fillId="0" borderId="11" xfId="48" applyNumberFormat="1" applyFont="1" applyBorder="1" applyAlignment="1" applyProtection="1">
      <alignment horizontal="right" vertical="center"/>
      <protection/>
    </xf>
    <xf numFmtId="178" fontId="8" fillId="0" borderId="11" xfId="48" applyNumberFormat="1" applyFont="1" applyBorder="1" applyAlignment="1" applyProtection="1">
      <alignment vertical="center"/>
      <protection/>
    </xf>
    <xf numFmtId="177" fontId="8" fillId="0" borderId="13" xfId="48" applyNumberFormat="1" applyFont="1" applyBorder="1" applyAlignment="1" applyProtection="1">
      <alignment vertical="center"/>
      <protection/>
    </xf>
    <xf numFmtId="177" fontId="8" fillId="0" borderId="14" xfId="48" applyNumberFormat="1" applyFont="1" applyBorder="1" applyAlignment="1" applyProtection="1">
      <alignment vertical="center"/>
      <protection/>
    </xf>
    <xf numFmtId="208" fontId="8" fillId="0" borderId="11" xfId="48" applyNumberFormat="1" applyFont="1" applyBorder="1" applyAlignment="1" applyProtection="1">
      <alignment vertical="center"/>
      <protection/>
    </xf>
    <xf numFmtId="208" fontId="8" fillId="0" borderId="11" xfId="48" applyNumberFormat="1" applyFont="1" applyBorder="1" applyAlignment="1">
      <alignment vertical="center"/>
    </xf>
    <xf numFmtId="208" fontId="8" fillId="0" borderId="13" xfId="0" applyNumberFormat="1" applyFont="1" applyBorder="1" applyAlignment="1">
      <alignment vertical="center"/>
    </xf>
    <xf numFmtId="0" fontId="14" fillId="0" borderId="52" xfId="0" applyFont="1" applyBorder="1" applyAlignment="1">
      <alignment horizontal="distributed" vertical="center"/>
    </xf>
    <xf numFmtId="208" fontId="8" fillId="0" borderId="13" xfId="0" applyNumberFormat="1" applyFont="1" applyBorder="1" applyAlignment="1">
      <alignment horizontal="right" vertical="center"/>
    </xf>
    <xf numFmtId="0" fontId="12" fillId="0" borderId="52" xfId="0" applyFont="1" applyBorder="1" applyAlignment="1">
      <alignment horizontal="distributed" vertical="center"/>
    </xf>
    <xf numFmtId="0" fontId="14" fillId="0" borderId="29" xfId="0" applyFont="1" applyBorder="1" applyAlignment="1">
      <alignment vertical="center"/>
    </xf>
    <xf numFmtId="178" fontId="8" fillId="0" borderId="15" xfId="48" applyNumberFormat="1" applyFont="1" applyBorder="1" applyAlignment="1" applyProtection="1">
      <alignment vertical="center"/>
      <protection/>
    </xf>
    <xf numFmtId="177" fontId="8" fillId="0" borderId="17" xfId="48" applyNumberFormat="1" applyFont="1" applyBorder="1" applyAlignment="1" applyProtection="1">
      <alignment vertical="center"/>
      <protection/>
    </xf>
    <xf numFmtId="177" fontId="8" fillId="0" borderId="18" xfId="48" applyNumberFormat="1" applyFont="1" applyBorder="1" applyAlignment="1" applyProtection="1">
      <alignment vertical="center"/>
      <protection/>
    </xf>
    <xf numFmtId="178" fontId="8" fillId="0" borderId="0" xfId="48" applyNumberFormat="1" applyFont="1" applyAlignment="1" applyProtection="1" quotePrefix="1">
      <alignment horizontal="left"/>
      <protection/>
    </xf>
    <xf numFmtId="183" fontId="8" fillId="0" borderId="25" xfId="0" applyNumberFormat="1" applyFont="1" applyBorder="1" applyAlignment="1">
      <alignment vertical="center"/>
    </xf>
    <xf numFmtId="183" fontId="8" fillId="0" borderId="62" xfId="0" applyNumberFormat="1" applyFont="1" applyBorder="1" applyAlignment="1">
      <alignment vertical="center"/>
    </xf>
    <xf numFmtId="183" fontId="8" fillId="0" borderId="63" xfId="0" applyNumberFormat="1" applyFont="1" applyBorder="1" applyAlignment="1">
      <alignment vertical="center"/>
    </xf>
    <xf numFmtId="183" fontId="8" fillId="0" borderId="33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78" fontId="8" fillId="0" borderId="64" xfId="48" applyNumberFormat="1" applyFont="1" applyBorder="1" applyAlignment="1" applyProtection="1">
      <alignment horizontal="center" vertical="center"/>
      <protection/>
    </xf>
    <xf numFmtId="183" fontId="8" fillId="0" borderId="22" xfId="0" applyNumberFormat="1" applyFont="1" applyBorder="1" applyAlignment="1">
      <alignment vertical="center"/>
    </xf>
    <xf numFmtId="183" fontId="8" fillId="0" borderId="65" xfId="0" applyNumberFormat="1" applyFont="1" applyBorder="1" applyAlignment="1">
      <alignment vertical="center"/>
    </xf>
    <xf numFmtId="183" fontId="8" fillId="0" borderId="66" xfId="0" applyNumberFormat="1" applyFont="1" applyBorder="1" applyAlignment="1">
      <alignment vertical="center"/>
    </xf>
    <xf numFmtId="183" fontId="8" fillId="0" borderId="34" xfId="0" applyNumberFormat="1" applyFont="1" applyBorder="1" applyAlignment="1">
      <alignment vertical="center"/>
    </xf>
    <xf numFmtId="177" fontId="8" fillId="0" borderId="0" xfId="48" applyNumberFormat="1" applyFont="1" applyBorder="1" applyAlignment="1" applyProtection="1">
      <alignment/>
      <protection/>
    </xf>
    <xf numFmtId="178" fontId="14" fillId="0" borderId="0" xfId="48" applyNumberFormat="1" applyFont="1" applyAlignment="1">
      <alignment/>
    </xf>
    <xf numFmtId="178" fontId="8" fillId="0" borderId="0" xfId="48" applyNumberFormat="1" applyFont="1" applyAlignment="1">
      <alignment/>
    </xf>
    <xf numFmtId="178" fontId="8" fillId="0" borderId="0" xfId="48" applyNumberFormat="1" applyFont="1" applyAlignment="1">
      <alignment horizontal="right"/>
    </xf>
    <xf numFmtId="178" fontId="8" fillId="0" borderId="67" xfId="48" applyNumberFormat="1" applyFont="1" applyBorder="1" applyAlignment="1" applyProtection="1">
      <alignment horizontal="right" vertical="center"/>
      <protection/>
    </xf>
    <xf numFmtId="178" fontId="8" fillId="0" borderId="68" xfId="48" applyNumberFormat="1" applyFont="1" applyBorder="1" applyAlignment="1" applyProtection="1">
      <alignment horizontal="left" vertical="center"/>
      <protection/>
    </xf>
    <xf numFmtId="178" fontId="8" fillId="0" borderId="69" xfId="48" applyNumberFormat="1" applyFont="1" applyFill="1" applyBorder="1" applyAlignment="1">
      <alignment horizontal="center" vertical="center"/>
    </xf>
    <xf numFmtId="178" fontId="8" fillId="0" borderId="32" xfId="48" applyNumberFormat="1" applyFont="1" applyFill="1" applyBorder="1" applyAlignment="1">
      <alignment horizontal="center" vertical="center"/>
    </xf>
    <xf numFmtId="178" fontId="8" fillId="0" borderId="70" xfId="48" applyNumberFormat="1" applyFont="1" applyBorder="1" applyAlignment="1" applyProtection="1">
      <alignment horizontal="distributed" vertical="center"/>
      <protection/>
    </xf>
    <xf numFmtId="182" fontId="8" fillId="0" borderId="63" xfId="0" applyNumberFormat="1" applyFont="1" applyFill="1" applyBorder="1" applyAlignment="1">
      <alignment vertical="center"/>
    </xf>
    <xf numFmtId="182" fontId="8" fillId="0" borderId="33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2" fontId="8" fillId="0" borderId="14" xfId="0" applyNumberFormat="1" applyFont="1" applyFill="1" applyBorder="1" applyAlignment="1">
      <alignment vertical="center"/>
    </xf>
    <xf numFmtId="178" fontId="8" fillId="0" borderId="68" xfId="48" applyNumberFormat="1" applyFont="1" applyBorder="1" applyAlignment="1" applyProtection="1">
      <alignment horizontal="distributed" vertical="center"/>
      <protection/>
    </xf>
    <xf numFmtId="182" fontId="8" fillId="0" borderId="38" xfId="0" applyNumberFormat="1" applyFont="1" applyFill="1" applyBorder="1" applyAlignment="1">
      <alignment vertical="center"/>
    </xf>
    <xf numFmtId="182" fontId="8" fillId="0" borderId="35" xfId="0" applyNumberFormat="1" applyFont="1" applyFill="1" applyBorder="1" applyAlignment="1">
      <alignment vertical="center"/>
    </xf>
    <xf numFmtId="178" fontId="8" fillId="0" borderId="71" xfId="48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>
      <alignment vertical="center"/>
    </xf>
    <xf numFmtId="178" fontId="8" fillId="0" borderId="72" xfId="48" applyNumberFormat="1" applyFont="1" applyBorder="1" applyAlignment="1">
      <alignment horizontal="right" vertical="center"/>
    </xf>
    <xf numFmtId="178" fontId="8" fillId="0" borderId="38" xfId="48" applyNumberFormat="1" applyFont="1" applyBorder="1" applyAlignment="1">
      <alignment vertical="center"/>
    </xf>
    <xf numFmtId="183" fontId="8" fillId="0" borderId="13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8" fillId="0" borderId="11" xfId="0" applyNumberFormat="1" applyFont="1" applyFill="1" applyBorder="1" applyAlignment="1">
      <alignment vertical="center"/>
    </xf>
    <xf numFmtId="183" fontId="8" fillId="0" borderId="38" xfId="0" applyNumberFormat="1" applyFont="1" applyBorder="1" applyAlignment="1">
      <alignment vertical="center"/>
    </xf>
    <xf numFmtId="183" fontId="8" fillId="0" borderId="53" xfId="0" applyNumberFormat="1" applyFont="1" applyBorder="1" applyAlignment="1">
      <alignment vertical="center"/>
    </xf>
    <xf numFmtId="178" fontId="8" fillId="0" borderId="57" xfId="48" applyNumberFormat="1" applyFont="1" applyBorder="1" applyAlignment="1" applyProtection="1">
      <alignment horizontal="centerContinuous" vertical="center"/>
      <protection/>
    </xf>
    <xf numFmtId="178" fontId="8" fillId="0" borderId="73" xfId="48" applyNumberFormat="1" applyFont="1" applyBorder="1" applyAlignment="1">
      <alignment horizontal="centerContinuous" vertical="center"/>
    </xf>
    <xf numFmtId="183" fontId="8" fillId="0" borderId="10" xfId="0" applyNumberFormat="1" applyFont="1" applyBorder="1" applyAlignment="1">
      <alignment vertical="center"/>
    </xf>
    <xf numFmtId="0" fontId="10" fillId="0" borderId="0" xfId="61" applyFont="1" applyFill="1" applyAlignment="1" quotePrefix="1">
      <alignment vertical="center"/>
      <protection/>
    </xf>
    <xf numFmtId="0" fontId="0" fillId="0" borderId="0" xfId="61" applyFont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Alignment="1" applyProtection="1" quotePrefix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14" fillId="0" borderId="0" xfId="61" applyAlignment="1">
      <alignment vertical="center"/>
      <protection/>
    </xf>
    <xf numFmtId="0" fontId="5" fillId="0" borderId="38" xfId="61" applyFont="1" applyBorder="1" applyAlignment="1" applyProtection="1" quotePrefix="1">
      <alignment horizontal="left" vertical="center"/>
      <protection/>
    </xf>
    <xf numFmtId="0" fontId="8" fillId="0" borderId="38" xfId="61" applyFont="1" applyBorder="1" applyAlignment="1" applyProtection="1">
      <alignment horizontal="left" vertical="center"/>
      <protection/>
    </xf>
    <xf numFmtId="0" fontId="8" fillId="0" borderId="38" xfId="61" applyFont="1" applyBorder="1" applyAlignment="1">
      <alignment vertical="center"/>
      <protection/>
    </xf>
    <xf numFmtId="0" fontId="8" fillId="0" borderId="48" xfId="61" applyFont="1" applyBorder="1" applyAlignment="1">
      <alignment vertical="center"/>
      <protection/>
    </xf>
    <xf numFmtId="0" fontId="8" fillId="0" borderId="72" xfId="61" applyFont="1" applyBorder="1" applyAlignment="1">
      <alignment horizontal="right" vertical="center"/>
      <protection/>
    </xf>
    <xf numFmtId="0" fontId="8" fillId="0" borderId="12" xfId="61" applyFont="1" applyFill="1" applyBorder="1" applyAlignment="1" applyProtection="1">
      <alignment horizontal="center" vertical="center"/>
      <protection/>
    </xf>
    <xf numFmtId="0" fontId="8" fillId="0" borderId="21" xfId="61" applyFont="1" applyFill="1" applyBorder="1" applyAlignment="1">
      <alignment vertical="center"/>
      <protection/>
    </xf>
    <xf numFmtId="0" fontId="8" fillId="0" borderId="52" xfId="61" applyFont="1" applyBorder="1" applyAlignment="1">
      <alignment vertical="center"/>
      <protection/>
    </xf>
    <xf numFmtId="0" fontId="8" fillId="0" borderId="0" xfId="61" applyFont="1" applyBorder="1" applyAlignment="1" applyProtection="1">
      <alignment horizontal="right"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1" xfId="61" applyFont="1" applyFill="1" applyBorder="1" applyAlignment="1" applyProtection="1">
      <alignment horizontal="center" vertical="center"/>
      <protection/>
    </xf>
    <xf numFmtId="0" fontId="8" fillId="0" borderId="14" xfId="61" applyFont="1" applyFill="1" applyBorder="1" applyAlignment="1" applyProtection="1">
      <alignment horizontal="center" vertical="center"/>
      <protection/>
    </xf>
    <xf numFmtId="0" fontId="8" fillId="0" borderId="49" xfId="61" applyFont="1" applyBorder="1" applyAlignment="1" applyProtection="1" quotePrefix="1">
      <alignment horizontal="left" vertical="center"/>
      <protection/>
    </xf>
    <xf numFmtId="0" fontId="8" fillId="0" borderId="53" xfId="61" applyFont="1" applyFill="1" applyBorder="1" applyAlignment="1" applyProtection="1" quotePrefix="1">
      <alignment horizontal="center" vertical="center"/>
      <protection/>
    </xf>
    <xf numFmtId="0" fontId="8" fillId="0" borderId="53" xfId="61" applyFont="1" applyFill="1" applyBorder="1" applyAlignment="1" applyProtection="1">
      <alignment horizontal="center" vertical="center"/>
      <protection/>
    </xf>
    <xf numFmtId="0" fontId="8" fillId="0" borderId="35" xfId="61" applyFont="1" applyFill="1" applyBorder="1" applyAlignment="1">
      <alignment vertical="center"/>
      <protection/>
    </xf>
    <xf numFmtId="0" fontId="8" fillId="0" borderId="53" xfId="61" applyFont="1" applyBorder="1" applyAlignment="1" applyProtection="1">
      <alignment horizontal="distributed" vertical="center"/>
      <protection/>
    </xf>
    <xf numFmtId="182" fontId="8" fillId="0" borderId="23" xfId="61" applyNumberFormat="1" applyFont="1" applyFill="1" applyBorder="1" applyAlignment="1">
      <alignment vertical="center"/>
      <protection/>
    </xf>
    <xf numFmtId="182" fontId="8" fillId="0" borderId="32" xfId="61" applyNumberFormat="1" applyFont="1" applyFill="1" applyBorder="1" applyAlignment="1">
      <alignment vertical="center"/>
      <protection/>
    </xf>
    <xf numFmtId="0" fontId="14" fillId="0" borderId="0" xfId="61">
      <alignment/>
      <protection/>
    </xf>
    <xf numFmtId="0" fontId="8" fillId="0" borderId="0" xfId="61" applyFont="1">
      <alignment/>
      <protection/>
    </xf>
    <xf numFmtId="0" fontId="8" fillId="0" borderId="11" xfId="61" applyFont="1" applyBorder="1" applyAlignment="1" applyProtection="1">
      <alignment horizontal="distributed" vertical="center"/>
      <protection/>
    </xf>
    <xf numFmtId="183" fontId="8" fillId="0" borderId="23" xfId="61" applyNumberFormat="1" applyFont="1" applyFill="1" applyBorder="1" applyAlignment="1">
      <alignment vertical="center"/>
      <protection/>
    </xf>
    <xf numFmtId="183" fontId="8" fillId="0" borderId="32" xfId="61" applyNumberFormat="1" applyFont="1" applyFill="1" applyBorder="1" applyAlignment="1">
      <alignment vertical="center"/>
      <protection/>
    </xf>
    <xf numFmtId="0" fontId="8" fillId="0" borderId="56" xfId="61" applyFont="1" applyBorder="1" applyAlignment="1" applyProtection="1">
      <alignment horizontal="distributed" vertical="center"/>
      <protection/>
    </xf>
    <xf numFmtId="182" fontId="8" fillId="0" borderId="26" xfId="61" applyNumberFormat="1" applyFont="1" applyFill="1" applyBorder="1" applyAlignment="1">
      <alignment vertical="center"/>
      <protection/>
    </xf>
    <xf numFmtId="182" fontId="8" fillId="0" borderId="35" xfId="61" applyNumberFormat="1" applyFont="1" applyFill="1" applyBorder="1" applyAlignment="1">
      <alignment vertical="center"/>
      <protection/>
    </xf>
    <xf numFmtId="183" fontId="8" fillId="0" borderId="25" xfId="61" applyNumberFormat="1" applyFont="1" applyFill="1" applyBorder="1" applyAlignment="1">
      <alignment vertical="center"/>
      <protection/>
    </xf>
    <xf numFmtId="183" fontId="8" fillId="0" borderId="33" xfId="61" applyNumberFormat="1" applyFont="1" applyFill="1" applyBorder="1" applyAlignment="1">
      <alignment vertical="center"/>
      <protection/>
    </xf>
    <xf numFmtId="0" fontId="8" fillId="0" borderId="15" xfId="61" applyFont="1" applyBorder="1" applyAlignment="1" applyProtection="1">
      <alignment horizontal="distributed" vertical="center"/>
      <protection/>
    </xf>
    <xf numFmtId="183" fontId="8" fillId="0" borderId="22" xfId="61" applyNumberFormat="1" applyFont="1" applyFill="1" applyBorder="1" applyAlignment="1">
      <alignment vertical="center"/>
      <protection/>
    </xf>
    <xf numFmtId="183" fontId="8" fillId="0" borderId="34" xfId="61" applyNumberFormat="1" applyFont="1" applyFill="1" applyBorder="1" applyAlignment="1">
      <alignment vertical="center"/>
      <protection/>
    </xf>
    <xf numFmtId="0" fontId="8" fillId="0" borderId="0" xfId="61" applyFont="1" applyAlignment="1" applyProtection="1" quotePrefix="1">
      <alignment horizontal="left"/>
      <protection/>
    </xf>
    <xf numFmtId="0" fontId="10" fillId="0" borderId="0" xfId="62" applyFont="1" applyFill="1" applyAlignment="1" quotePrefix="1">
      <alignment vertical="center"/>
      <protection/>
    </xf>
    <xf numFmtId="0" fontId="0" fillId="0" borderId="0" xfId="62" applyFont="1">
      <alignment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Alignment="1" applyProtection="1" quotePrefix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14" fillId="0" borderId="0" xfId="62" applyAlignment="1">
      <alignment vertical="center"/>
      <protection/>
    </xf>
    <xf numFmtId="0" fontId="8" fillId="0" borderId="0" xfId="62" applyFont="1" applyAlignment="1" applyProtection="1" quotePrefix="1">
      <alignment horizontal="left"/>
      <protection/>
    </xf>
    <xf numFmtId="0" fontId="8" fillId="0" borderId="0" xfId="62" applyFont="1">
      <alignment/>
      <protection/>
    </xf>
    <xf numFmtId="0" fontId="14" fillId="0" borderId="0" xfId="62">
      <alignment/>
      <protection/>
    </xf>
    <xf numFmtId="0" fontId="5" fillId="0" borderId="38" xfId="62" applyFont="1" applyBorder="1" applyAlignment="1" applyProtection="1" quotePrefix="1">
      <alignment horizontal="left" vertical="center"/>
      <protection/>
    </xf>
    <xf numFmtId="0" fontId="8" fillId="0" borderId="0" xfId="62" applyFont="1" applyAlignment="1" applyProtection="1" quotePrefix="1">
      <alignment horizontal="left" vertical="center"/>
      <protection/>
    </xf>
    <xf numFmtId="0" fontId="8" fillId="0" borderId="48" xfId="62" applyFont="1" applyBorder="1" applyAlignment="1">
      <alignment horizontal="right" vertical="center"/>
      <protection/>
    </xf>
    <xf numFmtId="0" fontId="8" fillId="0" borderId="72" xfId="62" applyFont="1" applyBorder="1" applyAlignment="1" applyProtection="1">
      <alignment horizontal="right" vertic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21" xfId="62" applyFont="1" applyBorder="1" applyAlignment="1">
      <alignment vertical="center"/>
      <protection/>
    </xf>
    <xf numFmtId="0" fontId="8" fillId="0" borderId="52" xfId="62" applyFont="1" applyBorder="1" applyAlignment="1">
      <alignment vertical="center"/>
      <protection/>
    </xf>
    <xf numFmtId="0" fontId="8" fillId="0" borderId="0" xfId="62" applyFont="1" applyBorder="1" applyAlignment="1" applyProtection="1" quotePrefix="1">
      <alignment horizontal="left" vertical="center"/>
      <protection/>
    </xf>
    <xf numFmtId="0" fontId="8" fillId="0" borderId="11" xfId="62" applyFont="1" applyBorder="1" applyAlignment="1" applyProtection="1">
      <alignment horizontal="center" vertical="center"/>
      <protection/>
    </xf>
    <xf numFmtId="0" fontId="8" fillId="0" borderId="14" xfId="62" applyFont="1" applyBorder="1" applyAlignment="1" applyProtection="1">
      <alignment horizontal="center" vertical="center"/>
      <protection/>
    </xf>
    <xf numFmtId="0" fontId="8" fillId="0" borderId="49" xfId="62" applyFont="1" applyBorder="1" applyAlignment="1" applyProtection="1" quotePrefix="1">
      <alignment horizontal="left" vertical="center"/>
      <protection/>
    </xf>
    <xf numFmtId="0" fontId="8" fillId="0" borderId="38" xfId="62" applyFont="1" applyBorder="1" applyAlignment="1" applyProtection="1" quotePrefix="1">
      <alignment horizontal="left" vertical="center"/>
      <protection/>
    </xf>
    <xf numFmtId="0" fontId="8" fillId="0" borderId="53" xfId="62" applyFont="1" applyBorder="1" applyAlignment="1">
      <alignment vertical="center"/>
      <protection/>
    </xf>
    <xf numFmtId="0" fontId="8" fillId="0" borderId="35" xfId="62" applyFont="1" applyBorder="1" applyAlignment="1">
      <alignment vertical="center"/>
      <protection/>
    </xf>
    <xf numFmtId="0" fontId="8" fillId="0" borderId="49" xfId="62" applyFont="1" applyBorder="1" applyAlignment="1" applyProtection="1" quotePrefix="1">
      <alignment horizontal="centerContinuous" vertical="center"/>
      <protection/>
    </xf>
    <xf numFmtId="0" fontId="8" fillId="0" borderId="38" xfId="62" applyFont="1" applyBorder="1" applyAlignment="1" applyProtection="1" quotePrefix="1">
      <alignment horizontal="centerContinuous" vertical="center"/>
      <protection/>
    </xf>
    <xf numFmtId="182" fontId="8" fillId="0" borderId="23" xfId="62" applyNumberFormat="1" applyFont="1" applyBorder="1" applyAlignment="1">
      <alignment vertical="center"/>
      <protection/>
    </xf>
    <xf numFmtId="182" fontId="8" fillId="0" borderId="32" xfId="62" applyNumberFormat="1" applyFont="1" applyBorder="1" applyAlignment="1">
      <alignment vertical="center"/>
      <protection/>
    </xf>
    <xf numFmtId="215" fontId="8" fillId="0" borderId="11" xfId="62" applyNumberFormat="1" applyFont="1" applyBorder="1" applyAlignment="1" applyProtection="1">
      <alignment horizontal="right" vertical="center"/>
      <protection/>
    </xf>
    <xf numFmtId="215" fontId="8" fillId="0" borderId="11" xfId="62" applyNumberFormat="1" applyFont="1" applyBorder="1" applyAlignment="1">
      <alignment vertical="center"/>
      <protection/>
    </xf>
    <xf numFmtId="215" fontId="8" fillId="0" borderId="14" xfId="62" applyNumberFormat="1" applyFont="1" applyBorder="1" applyAlignment="1" applyProtection="1">
      <alignment horizontal="right" vertical="center"/>
      <protection/>
    </xf>
    <xf numFmtId="182" fontId="8" fillId="0" borderId="26" xfId="62" applyNumberFormat="1" applyFont="1" applyBorder="1" applyAlignment="1">
      <alignment vertical="center"/>
      <protection/>
    </xf>
    <xf numFmtId="182" fontId="8" fillId="0" borderId="35" xfId="62" applyNumberFormat="1" applyFont="1" applyBorder="1" applyAlignment="1">
      <alignment vertical="center"/>
      <protection/>
    </xf>
    <xf numFmtId="0" fontId="8" fillId="0" borderId="57" xfId="62" applyFont="1" applyBorder="1" applyAlignment="1" applyProtection="1" quotePrefix="1">
      <alignment horizontal="centerContinuous" vertical="center"/>
      <protection/>
    </xf>
    <xf numFmtId="0" fontId="8" fillId="0" borderId="10" xfId="62" applyFont="1" applyBorder="1" applyAlignment="1" applyProtection="1" quotePrefix="1">
      <alignment horizontal="centerContinuous" vertical="center"/>
      <protection/>
    </xf>
    <xf numFmtId="182" fontId="8" fillId="0" borderId="22" xfId="62" applyNumberFormat="1" applyFont="1" applyBorder="1" applyAlignment="1">
      <alignment vertical="center"/>
      <protection/>
    </xf>
    <xf numFmtId="182" fontId="8" fillId="0" borderId="34" xfId="62" applyNumberFormat="1" applyFont="1" applyBorder="1" applyAlignment="1">
      <alignment vertical="center"/>
      <protection/>
    </xf>
    <xf numFmtId="0" fontId="8" fillId="0" borderId="0" xfId="62" applyFont="1" applyAlignment="1" quotePrefix="1">
      <alignment horizontal="left"/>
      <protection/>
    </xf>
    <xf numFmtId="0" fontId="10" fillId="0" borderId="0" xfId="63" applyFont="1" applyFill="1" applyAlignment="1" quotePrefix="1">
      <alignment vertical="center"/>
      <protection/>
    </xf>
    <xf numFmtId="0" fontId="0" fillId="0" borderId="0" xfId="63" applyFont="1">
      <alignment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Alignment="1" applyProtection="1" quotePrefix="1">
      <alignment horizontal="left" vertical="center"/>
      <protection/>
    </xf>
    <xf numFmtId="0" fontId="8" fillId="0" borderId="0" xfId="63" applyFont="1" applyAlignment="1">
      <alignment vertical="center"/>
      <protection/>
    </xf>
    <xf numFmtId="0" fontId="14" fillId="0" borderId="0" xfId="63" applyAlignment="1">
      <alignment vertical="center"/>
      <protection/>
    </xf>
    <xf numFmtId="0" fontId="5" fillId="0" borderId="38" xfId="63" applyFont="1" applyBorder="1" applyAlignment="1" applyProtection="1" quotePrefix="1">
      <alignment horizontal="left" vertical="center"/>
      <protection/>
    </xf>
    <xf numFmtId="0" fontId="8" fillId="0" borderId="38" xfId="63" applyFont="1" applyBorder="1" applyAlignment="1" applyProtection="1">
      <alignment horizontal="left" vertical="center"/>
      <protection/>
    </xf>
    <xf numFmtId="0" fontId="8" fillId="0" borderId="38" xfId="63" applyFont="1" applyBorder="1" applyAlignment="1">
      <alignment vertical="center"/>
      <protection/>
    </xf>
    <xf numFmtId="0" fontId="8" fillId="0" borderId="48" xfId="63" applyFont="1" applyBorder="1" applyAlignment="1">
      <alignment vertical="center"/>
      <protection/>
    </xf>
    <xf numFmtId="0" fontId="8" fillId="0" borderId="72" xfId="63" applyFont="1" applyBorder="1" applyAlignment="1" applyProtection="1">
      <alignment horizontal="right" vertical="center"/>
      <protection/>
    </xf>
    <xf numFmtId="0" fontId="8" fillId="0" borderId="12" xfId="63" applyFont="1" applyBorder="1" applyAlignment="1">
      <alignment vertical="center"/>
      <protection/>
    </xf>
    <xf numFmtId="0" fontId="8" fillId="0" borderId="12" xfId="63" applyFont="1" applyBorder="1" applyAlignment="1" applyProtection="1">
      <alignment horizontal="center" vertical="center"/>
      <protection/>
    </xf>
    <xf numFmtId="0" fontId="8" fillId="0" borderId="21" xfId="63" applyFont="1" applyBorder="1" applyAlignment="1" applyProtection="1">
      <alignment horizontal="center" vertical="center"/>
      <protection/>
    </xf>
    <xf numFmtId="0" fontId="8" fillId="0" borderId="52" xfId="63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11" xfId="63" applyFont="1" applyBorder="1" applyAlignment="1" applyProtection="1">
      <alignment horizontal="center" vertical="center"/>
      <protection/>
    </xf>
    <xf numFmtId="0" fontId="8" fillId="0" borderId="14" xfId="63" applyFont="1" applyBorder="1" applyAlignment="1" applyProtection="1">
      <alignment horizontal="center" vertical="center"/>
      <protection/>
    </xf>
    <xf numFmtId="0" fontId="8" fillId="0" borderId="53" xfId="63" applyFont="1" applyBorder="1" applyAlignment="1" quotePrefix="1">
      <alignment horizontal="left" vertical="center"/>
      <protection/>
    </xf>
    <xf numFmtId="0" fontId="8" fillId="0" borderId="53" xfId="63" applyFont="1" applyBorder="1" applyAlignment="1" applyProtection="1">
      <alignment horizontal="center" vertical="center"/>
      <protection/>
    </xf>
    <xf numFmtId="0" fontId="8" fillId="0" borderId="53" xfId="63" applyFont="1" applyBorder="1" applyAlignment="1">
      <alignment horizontal="center" vertical="center"/>
      <protection/>
    </xf>
    <xf numFmtId="0" fontId="8" fillId="0" borderId="53" xfId="63" applyFont="1" applyBorder="1" applyAlignment="1" applyProtection="1" quotePrefix="1">
      <alignment horizontal="center" vertical="center"/>
      <protection/>
    </xf>
    <xf numFmtId="0" fontId="8" fillId="0" borderId="35" xfId="63" applyFont="1" applyBorder="1" applyAlignment="1" applyProtection="1">
      <alignment horizontal="center" vertical="center"/>
      <protection/>
    </xf>
    <xf numFmtId="182" fontId="8" fillId="0" borderId="25" xfId="63" applyNumberFormat="1" applyFont="1" applyFill="1" applyBorder="1" applyAlignment="1">
      <alignment vertical="center" shrinkToFit="1"/>
      <protection/>
    </xf>
    <xf numFmtId="182" fontId="8" fillId="0" borderId="23" xfId="63" applyNumberFormat="1" applyFont="1" applyFill="1" applyBorder="1" applyAlignment="1">
      <alignment vertical="center" shrinkToFit="1"/>
      <protection/>
    </xf>
    <xf numFmtId="183" fontId="8" fillId="0" borderId="25" xfId="63" applyNumberFormat="1" applyFont="1" applyFill="1" applyBorder="1" applyAlignment="1">
      <alignment vertical="center" shrinkToFit="1"/>
      <protection/>
    </xf>
    <xf numFmtId="187" fontId="8" fillId="0" borderId="23" xfId="63" applyNumberFormat="1" applyFont="1" applyFill="1" applyBorder="1" applyAlignment="1">
      <alignment vertical="center" shrinkToFit="1"/>
      <protection/>
    </xf>
    <xf numFmtId="182" fontId="8" fillId="0" borderId="32" xfId="63" applyNumberFormat="1" applyFont="1" applyFill="1" applyBorder="1" applyAlignment="1">
      <alignment vertical="center" shrinkToFit="1"/>
      <protection/>
    </xf>
    <xf numFmtId="182" fontId="8" fillId="0" borderId="13" xfId="63" applyNumberFormat="1" applyFont="1" applyFill="1" applyBorder="1" applyAlignment="1">
      <alignment vertical="center" shrinkToFit="1"/>
      <protection/>
    </xf>
    <xf numFmtId="183" fontId="8" fillId="0" borderId="13" xfId="63" applyNumberFormat="1" applyFont="1" applyFill="1" applyBorder="1" applyAlignment="1">
      <alignment vertical="center" shrinkToFit="1"/>
      <protection/>
    </xf>
    <xf numFmtId="182" fontId="8" fillId="0" borderId="26" xfId="63" applyNumberFormat="1" applyFont="1" applyFill="1" applyBorder="1" applyAlignment="1">
      <alignment vertical="center" shrinkToFit="1"/>
      <protection/>
    </xf>
    <xf numFmtId="183" fontId="8" fillId="0" borderId="26" xfId="63" applyNumberFormat="1" applyFont="1" applyFill="1" applyBorder="1" applyAlignment="1">
      <alignment vertical="center" shrinkToFit="1"/>
      <protection/>
    </xf>
    <xf numFmtId="0" fontId="8" fillId="0" borderId="61" xfId="63" applyFont="1" applyFill="1" applyBorder="1" applyAlignment="1">
      <alignment vertical="center"/>
      <protection/>
    </xf>
    <xf numFmtId="0" fontId="8" fillId="0" borderId="56" xfId="63" applyFont="1" applyFill="1" applyBorder="1" applyAlignment="1" applyProtection="1">
      <alignment horizontal="center" vertical="center"/>
      <protection/>
    </xf>
    <xf numFmtId="187" fontId="8" fillId="0" borderId="26" xfId="63" applyNumberFormat="1" applyFont="1" applyFill="1" applyBorder="1" applyAlignment="1">
      <alignment vertical="center" shrinkToFit="1"/>
      <protection/>
    </xf>
    <xf numFmtId="182" fontId="8" fillId="0" borderId="35" xfId="63" applyNumberFormat="1" applyFont="1" applyFill="1" applyBorder="1" applyAlignment="1">
      <alignment vertical="center" shrinkToFit="1"/>
      <protection/>
    </xf>
    <xf numFmtId="0" fontId="8" fillId="0" borderId="53" xfId="63" applyFont="1" applyFill="1" applyBorder="1" applyAlignment="1" applyProtection="1">
      <alignment horizontal="center" vertical="center"/>
      <protection/>
    </xf>
    <xf numFmtId="0" fontId="8" fillId="0" borderId="49" xfId="63" applyFont="1" applyFill="1" applyBorder="1" applyAlignment="1">
      <alignment vertical="center"/>
      <protection/>
    </xf>
    <xf numFmtId="0" fontId="8" fillId="0" borderId="52" xfId="63" applyFont="1" applyFill="1" applyBorder="1" applyAlignment="1">
      <alignment vertical="center"/>
      <protection/>
    </xf>
    <xf numFmtId="0" fontId="8" fillId="0" borderId="57" xfId="63" applyFont="1" applyFill="1" applyBorder="1" applyAlignment="1">
      <alignment vertical="center"/>
      <protection/>
    </xf>
    <xf numFmtId="0" fontId="8" fillId="0" borderId="15" xfId="63" applyFont="1" applyFill="1" applyBorder="1" applyAlignment="1" applyProtection="1">
      <alignment horizontal="center" vertical="center"/>
      <protection/>
    </xf>
    <xf numFmtId="182" fontId="8" fillId="0" borderId="17" xfId="63" applyNumberFormat="1" applyFont="1" applyFill="1" applyBorder="1" applyAlignment="1">
      <alignment vertical="center" shrinkToFit="1"/>
      <protection/>
    </xf>
    <xf numFmtId="182" fontId="8" fillId="0" borderId="22" xfId="63" applyNumberFormat="1" applyFont="1" applyFill="1" applyBorder="1" applyAlignment="1">
      <alignment vertical="center" shrinkToFit="1"/>
      <protection/>
    </xf>
    <xf numFmtId="183" fontId="8" fillId="0" borderId="17" xfId="63" applyNumberFormat="1" applyFont="1" applyFill="1" applyBorder="1" applyAlignment="1">
      <alignment vertical="center" shrinkToFit="1"/>
      <protection/>
    </xf>
    <xf numFmtId="187" fontId="8" fillId="0" borderId="22" xfId="63" applyNumberFormat="1" applyFont="1" applyFill="1" applyBorder="1" applyAlignment="1">
      <alignment vertical="center" shrinkToFit="1"/>
      <protection/>
    </xf>
    <xf numFmtId="182" fontId="8" fillId="0" borderId="34" xfId="63" applyNumberFormat="1" applyFont="1" applyFill="1" applyBorder="1" applyAlignment="1">
      <alignment vertical="center" shrinkToFit="1"/>
      <protection/>
    </xf>
    <xf numFmtId="0" fontId="8" fillId="0" borderId="0" xfId="63" applyFont="1">
      <alignment/>
      <protection/>
    </xf>
    <xf numFmtId="0" fontId="14" fillId="0" borderId="0" xfId="63">
      <alignment/>
      <protection/>
    </xf>
    <xf numFmtId="0" fontId="8" fillId="0" borderId="0" xfId="63" applyFont="1" applyAlignment="1" applyProtection="1" quotePrefix="1">
      <alignment horizontal="left"/>
      <protection/>
    </xf>
    <xf numFmtId="0" fontId="8" fillId="0" borderId="0" xfId="63" applyFont="1" applyFill="1" applyBorder="1" applyAlignment="1" applyProtection="1">
      <alignment vertical="center"/>
      <protection/>
    </xf>
    <xf numFmtId="0" fontId="10" fillId="0" borderId="0" xfId="64" applyFont="1" applyFill="1" applyAlignment="1" quotePrefix="1">
      <alignment vertical="center"/>
      <protection/>
    </xf>
    <xf numFmtId="0" fontId="0" fillId="0" borderId="0" xfId="64" applyFont="1">
      <alignment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Alignment="1" applyProtection="1" quotePrefix="1">
      <alignment horizontal="left" vertical="center"/>
      <protection/>
    </xf>
    <xf numFmtId="0" fontId="8" fillId="0" borderId="0" xfId="64" applyFont="1" applyAlignment="1">
      <alignment vertical="center"/>
      <protection/>
    </xf>
    <xf numFmtId="0" fontId="14" fillId="0" borderId="0" xfId="64" applyAlignment="1">
      <alignment vertical="center"/>
      <protection/>
    </xf>
    <xf numFmtId="37" fontId="5" fillId="0" borderId="0" xfId="76" applyFont="1" applyAlignment="1" applyProtection="1" quotePrefix="1">
      <alignment horizontal="left" vertical="center"/>
      <protection/>
    </xf>
    <xf numFmtId="37" fontId="5" fillId="0" borderId="0" xfId="76" applyFont="1" applyAlignment="1">
      <alignment vertical="center"/>
      <protection/>
    </xf>
    <xf numFmtId="37" fontId="5" fillId="0" borderId="0" xfId="77" applyFont="1" applyAlignment="1">
      <alignment vertical="center"/>
      <protection/>
    </xf>
    <xf numFmtId="37" fontId="5" fillId="0" borderId="38" xfId="76" applyFont="1" applyBorder="1" applyAlignment="1">
      <alignment vertical="center"/>
      <protection/>
    </xf>
    <xf numFmtId="37" fontId="5" fillId="0" borderId="0" xfId="77" applyFont="1" applyBorder="1" applyAlignment="1">
      <alignment vertical="center"/>
      <protection/>
    </xf>
    <xf numFmtId="37" fontId="5" fillId="0" borderId="48" xfId="76" applyFont="1" applyBorder="1" applyAlignment="1">
      <alignment vertical="center"/>
      <protection/>
    </xf>
    <xf numFmtId="37" fontId="5" fillId="0" borderId="72" xfId="76" applyFont="1" applyBorder="1" applyAlignment="1" applyProtection="1">
      <alignment horizontal="right" vertical="center"/>
      <protection/>
    </xf>
    <xf numFmtId="37" fontId="5" fillId="0" borderId="11" xfId="76" applyFont="1" applyBorder="1" applyAlignment="1">
      <alignment vertical="center"/>
      <protection/>
    </xf>
    <xf numFmtId="37" fontId="5" fillId="0" borderId="49" xfId="76" applyFont="1" applyBorder="1" applyAlignment="1" applyProtection="1">
      <alignment horizontal="left" vertical="center"/>
      <protection/>
    </xf>
    <xf numFmtId="37" fontId="5" fillId="0" borderId="53" xfId="76" applyFont="1" applyBorder="1" applyAlignment="1" applyProtection="1">
      <alignment horizontal="center" vertical="center"/>
      <protection/>
    </xf>
    <xf numFmtId="37" fontId="5" fillId="0" borderId="35" xfId="76" applyFont="1" applyBorder="1" applyAlignment="1" applyProtection="1">
      <alignment horizontal="center" vertical="center"/>
      <protection/>
    </xf>
    <xf numFmtId="187" fontId="8" fillId="0" borderId="25" xfId="64" applyNumberFormat="1" applyFont="1" applyBorder="1" applyAlignment="1">
      <alignment vertical="center"/>
      <protection/>
    </xf>
    <xf numFmtId="187" fontId="8" fillId="0" borderId="33" xfId="64" applyNumberFormat="1" applyFont="1" applyBorder="1" applyAlignment="1">
      <alignment vertical="center"/>
      <protection/>
    </xf>
    <xf numFmtId="37" fontId="5" fillId="0" borderId="0" xfId="76" applyFont="1" applyBorder="1" applyAlignment="1">
      <alignment vertical="center"/>
      <protection/>
    </xf>
    <xf numFmtId="182" fontId="8" fillId="0" borderId="26" xfId="64" applyNumberFormat="1" applyFont="1" applyBorder="1" applyAlignment="1">
      <alignment vertical="center"/>
      <protection/>
    </xf>
    <xf numFmtId="183" fontId="8" fillId="0" borderId="26" xfId="64" applyNumberFormat="1" applyFont="1" applyBorder="1" applyAlignment="1">
      <alignment vertical="center"/>
      <protection/>
    </xf>
    <xf numFmtId="183" fontId="8" fillId="0" borderId="35" xfId="64" applyNumberFormat="1" applyFont="1" applyBorder="1" applyAlignment="1">
      <alignment vertical="center"/>
      <protection/>
    </xf>
    <xf numFmtId="39" fontId="5" fillId="0" borderId="0" xfId="76" applyNumberFormat="1" applyFont="1" applyAlignment="1">
      <alignment vertical="center"/>
      <protection/>
    </xf>
    <xf numFmtId="187" fontId="8" fillId="0" borderId="13" xfId="64" applyNumberFormat="1" applyFont="1" applyBorder="1" applyAlignment="1">
      <alignment vertical="center"/>
      <protection/>
    </xf>
    <xf numFmtId="187" fontId="8" fillId="0" borderId="14" xfId="64" applyNumberFormat="1" applyFont="1" applyBorder="1" applyAlignment="1">
      <alignment vertical="center"/>
      <protection/>
    </xf>
    <xf numFmtId="182" fontId="8" fillId="0" borderId="13" xfId="64" applyNumberFormat="1" applyFont="1" applyBorder="1" applyAlignment="1">
      <alignment vertical="center"/>
      <protection/>
    </xf>
    <xf numFmtId="183" fontId="8" fillId="0" borderId="13" xfId="64" applyNumberFormat="1" applyFont="1" applyBorder="1" applyAlignment="1">
      <alignment vertical="center"/>
      <protection/>
    </xf>
    <xf numFmtId="187" fontId="8" fillId="0" borderId="25" xfId="64" applyNumberFormat="1" applyFont="1" applyFill="1" applyBorder="1" applyAlignment="1">
      <alignment vertical="center"/>
      <protection/>
    </xf>
    <xf numFmtId="187" fontId="8" fillId="0" borderId="33" xfId="64" applyNumberFormat="1" applyFont="1" applyFill="1" applyBorder="1" applyAlignment="1">
      <alignment vertical="center"/>
      <protection/>
    </xf>
    <xf numFmtId="182" fontId="8" fillId="0" borderId="26" xfId="64" applyNumberFormat="1" applyFont="1" applyFill="1" applyBorder="1" applyAlignment="1">
      <alignment vertical="center"/>
      <protection/>
    </xf>
    <xf numFmtId="183" fontId="8" fillId="0" borderId="26" xfId="64" applyNumberFormat="1" applyFont="1" applyFill="1" applyBorder="1" applyAlignment="1">
      <alignment vertical="center"/>
      <protection/>
    </xf>
    <xf numFmtId="187" fontId="8" fillId="0" borderId="13" xfId="64" applyNumberFormat="1" applyFont="1" applyFill="1" applyBorder="1" applyAlignment="1">
      <alignment vertical="center"/>
      <protection/>
    </xf>
    <xf numFmtId="187" fontId="8" fillId="0" borderId="14" xfId="64" applyNumberFormat="1" applyFont="1" applyFill="1" applyBorder="1" applyAlignment="1">
      <alignment vertical="center"/>
      <protection/>
    </xf>
    <xf numFmtId="182" fontId="8" fillId="0" borderId="17" xfId="64" applyNumberFormat="1" applyFont="1" applyFill="1" applyBorder="1" applyAlignment="1">
      <alignment vertical="center"/>
      <protection/>
    </xf>
    <xf numFmtId="183" fontId="8" fillId="0" borderId="17" xfId="64" applyNumberFormat="1" applyFont="1" applyFill="1" applyBorder="1" applyAlignment="1">
      <alignment vertical="center"/>
      <protection/>
    </xf>
    <xf numFmtId="183" fontId="8" fillId="0" borderId="18" xfId="64" applyNumberFormat="1" applyFont="1" applyBorder="1" applyAlignment="1">
      <alignment vertical="center"/>
      <protection/>
    </xf>
    <xf numFmtId="37" fontId="8" fillId="0" borderId="0" xfId="76" applyFont="1">
      <alignment/>
      <protection/>
    </xf>
    <xf numFmtId="37" fontId="0" fillId="0" borderId="0" xfId="76">
      <alignment/>
      <protection/>
    </xf>
    <xf numFmtId="0" fontId="10" fillId="0" borderId="0" xfId="65" applyFont="1" applyFill="1" applyAlignment="1" quotePrefix="1">
      <alignment vertical="center"/>
      <protection/>
    </xf>
    <xf numFmtId="0" fontId="0" fillId="0" borderId="0" xfId="65" applyFont="1">
      <alignment/>
      <protection/>
    </xf>
    <xf numFmtId="0" fontId="5" fillId="0" borderId="0" xfId="65" applyFont="1" applyFill="1" applyAlignment="1">
      <alignment vertical="center"/>
      <protection/>
    </xf>
    <xf numFmtId="0" fontId="5" fillId="0" borderId="0" xfId="65" applyFont="1" applyAlignment="1" applyProtection="1" quotePrefix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14" fillId="0" borderId="0" xfId="65" applyAlignment="1">
      <alignment vertical="center"/>
      <protection/>
    </xf>
    <xf numFmtId="0" fontId="5" fillId="0" borderId="38" xfId="65" applyFont="1" applyFill="1" applyBorder="1" applyAlignment="1" applyProtection="1" quotePrefix="1">
      <alignment horizontal="left" vertical="center"/>
      <protection/>
    </xf>
    <xf numFmtId="0" fontId="8" fillId="0" borderId="38" xfId="65" applyFont="1" applyFill="1" applyBorder="1">
      <alignment/>
      <protection/>
    </xf>
    <xf numFmtId="37" fontId="5" fillId="0" borderId="38" xfId="76" applyFont="1" applyFill="1" applyBorder="1" applyAlignment="1" applyProtection="1" quotePrefix="1">
      <alignment horizontal="left"/>
      <protection/>
    </xf>
    <xf numFmtId="37" fontId="5" fillId="0" borderId="38" xfId="76" applyFont="1" applyFill="1" applyBorder="1" applyAlignment="1" applyProtection="1" quotePrefix="1">
      <alignment horizontal="right"/>
      <protection/>
    </xf>
    <xf numFmtId="0" fontId="8" fillId="0" borderId="0" xfId="65" applyFont="1" applyFill="1">
      <alignment/>
      <protection/>
    </xf>
    <xf numFmtId="0" fontId="8" fillId="0" borderId="0" xfId="65" applyFont="1">
      <alignment/>
      <protection/>
    </xf>
    <xf numFmtId="37" fontId="5" fillId="0" borderId="0" xfId="76" applyFont="1">
      <alignment/>
      <protection/>
    </xf>
    <xf numFmtId="37" fontId="5" fillId="0" borderId="0" xfId="77" applyFont="1">
      <alignment/>
      <protection/>
    </xf>
    <xf numFmtId="37" fontId="5" fillId="0" borderId="48" xfId="76" applyFont="1" applyFill="1" applyBorder="1" applyAlignment="1">
      <alignment vertical="center"/>
      <protection/>
    </xf>
    <xf numFmtId="37" fontId="5" fillId="0" borderId="72" xfId="76" applyFont="1" applyFill="1" applyBorder="1" applyAlignment="1" applyProtection="1">
      <alignment horizontal="right" vertical="center"/>
      <protection/>
    </xf>
    <xf numFmtId="37" fontId="5" fillId="0" borderId="12" xfId="76" applyFont="1" applyFill="1" applyBorder="1" applyAlignment="1" applyProtection="1">
      <alignment horizontal="center" vertical="center"/>
      <protection/>
    </xf>
    <xf numFmtId="37" fontId="5" fillId="0" borderId="59" xfId="76" applyFont="1" applyFill="1" applyBorder="1" applyAlignment="1" applyProtection="1">
      <alignment horizontal="centerContinuous" vertical="center"/>
      <protection/>
    </xf>
    <xf numFmtId="37" fontId="5" fillId="0" borderId="20" xfId="76" applyFont="1" applyFill="1" applyBorder="1" applyAlignment="1" applyProtection="1" quotePrefix="1">
      <alignment horizontal="centerContinuous" vertical="center"/>
      <protection/>
    </xf>
    <xf numFmtId="37" fontId="5" fillId="0" borderId="20" xfId="76" applyFont="1" applyFill="1" applyBorder="1" applyAlignment="1">
      <alignment horizontal="centerContinuous" vertical="center"/>
      <protection/>
    </xf>
    <xf numFmtId="37" fontId="5" fillId="0" borderId="21" xfId="76" applyFont="1" applyFill="1" applyBorder="1" applyAlignment="1" applyProtection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0" fontId="14" fillId="0" borderId="0" xfId="65">
      <alignment/>
      <protection/>
    </xf>
    <xf numFmtId="37" fontId="5" fillId="0" borderId="49" xfId="76" applyFont="1" applyFill="1" applyBorder="1" applyAlignment="1" applyProtection="1">
      <alignment horizontal="left" vertical="center"/>
      <protection/>
    </xf>
    <xf numFmtId="37" fontId="5" fillId="0" borderId="38" xfId="76" applyFont="1" applyFill="1" applyBorder="1" applyAlignment="1">
      <alignment vertical="center"/>
      <protection/>
    </xf>
    <xf numFmtId="37" fontId="5" fillId="0" borderId="53" xfId="76" applyFont="1" applyFill="1" applyBorder="1" applyAlignment="1">
      <alignment horizontal="center" vertical="center"/>
      <protection/>
    </xf>
    <xf numFmtId="37" fontId="5" fillId="0" borderId="53" xfId="76" applyFont="1" applyFill="1" applyBorder="1" applyAlignment="1" applyProtection="1">
      <alignment horizontal="center" vertical="center"/>
      <protection/>
    </xf>
    <xf numFmtId="37" fontId="5" fillId="0" borderId="35" xfId="76" applyFont="1" applyFill="1" applyBorder="1" applyAlignment="1">
      <alignment horizontal="center" vertical="center"/>
      <protection/>
    </xf>
    <xf numFmtId="37" fontId="0" fillId="0" borderId="0" xfId="76" applyAlignment="1">
      <alignment vertical="center"/>
      <protection/>
    </xf>
    <xf numFmtId="182" fontId="8" fillId="0" borderId="23" xfId="65" applyNumberFormat="1" applyFont="1" applyBorder="1" applyAlignment="1">
      <alignment vertical="center"/>
      <protection/>
    </xf>
    <xf numFmtId="183" fontId="8" fillId="0" borderId="26" xfId="65" applyNumberFormat="1" applyFont="1" applyBorder="1" applyAlignment="1">
      <alignment vertical="center"/>
      <protection/>
    </xf>
    <xf numFmtId="183" fontId="8" fillId="0" borderId="35" xfId="65" applyNumberFormat="1" applyFont="1" applyBorder="1" applyAlignment="1">
      <alignment vertical="center"/>
      <protection/>
    </xf>
    <xf numFmtId="0" fontId="14" fillId="0" borderId="0" xfId="65" applyFill="1" applyAlignment="1">
      <alignment vertical="center"/>
      <protection/>
    </xf>
    <xf numFmtId="182" fontId="8" fillId="0" borderId="23" xfId="65" applyNumberFormat="1" applyFont="1" applyFill="1" applyBorder="1" applyAlignment="1">
      <alignment vertical="center"/>
      <protection/>
    </xf>
    <xf numFmtId="182" fontId="8" fillId="0" borderId="26" xfId="65" applyNumberFormat="1" applyFont="1" applyBorder="1" applyAlignment="1">
      <alignment vertical="center"/>
      <protection/>
    </xf>
    <xf numFmtId="182" fontId="8" fillId="0" borderId="26" xfId="65" applyNumberFormat="1" applyFont="1" applyFill="1" applyBorder="1" applyAlignment="1">
      <alignment vertical="center"/>
      <protection/>
    </xf>
    <xf numFmtId="37" fontId="5" fillId="0" borderId="53" xfId="76" applyFont="1" applyFill="1" applyBorder="1" applyAlignment="1" applyProtection="1" quotePrefix="1">
      <alignment horizontal="center" vertical="center"/>
      <protection/>
    </xf>
    <xf numFmtId="37" fontId="5" fillId="0" borderId="15" xfId="76" applyFont="1" applyFill="1" applyBorder="1" applyAlignment="1" applyProtection="1" quotePrefix="1">
      <alignment horizontal="center" vertical="center"/>
      <protection/>
    </xf>
    <xf numFmtId="183" fontId="8" fillId="0" borderId="22" xfId="65" applyNumberFormat="1" applyFont="1" applyBorder="1" applyAlignment="1">
      <alignment vertical="center"/>
      <protection/>
    </xf>
    <xf numFmtId="0" fontId="10" fillId="0" borderId="0" xfId="66" applyFont="1" applyFill="1" applyAlignment="1" quotePrefix="1">
      <alignment vertical="center"/>
      <protection/>
    </xf>
    <xf numFmtId="0" fontId="0" fillId="0" borderId="0" xfId="66" applyFont="1" applyFill="1">
      <alignment/>
      <protection/>
    </xf>
    <xf numFmtId="0" fontId="5" fillId="0" borderId="0" xfId="66" applyFont="1" applyFill="1" applyAlignment="1">
      <alignment vertical="center"/>
      <protection/>
    </xf>
    <xf numFmtId="178" fontId="14" fillId="0" borderId="0" xfId="48" applyNumberFormat="1" applyFont="1" applyFill="1" applyAlignment="1">
      <alignment/>
    </xf>
    <xf numFmtId="0" fontId="5" fillId="0" borderId="0" xfId="66" applyFont="1" applyFill="1" applyAlignment="1" applyProtection="1" quotePrefix="1">
      <alignment horizontal="left" vertical="center"/>
      <protection/>
    </xf>
    <xf numFmtId="0" fontId="8" fillId="0" borderId="0" xfId="66" applyFont="1" applyFill="1" applyAlignment="1">
      <alignment vertical="center"/>
      <protection/>
    </xf>
    <xf numFmtId="0" fontId="14" fillId="0" borderId="0" xfId="66" applyFill="1" applyAlignment="1">
      <alignment vertical="center"/>
      <protection/>
    </xf>
    <xf numFmtId="37" fontId="5" fillId="0" borderId="0" xfId="77" applyFont="1" applyFill="1" applyAlignment="1" applyProtection="1" quotePrefix="1">
      <alignment horizontal="left" vertical="center"/>
      <protection/>
    </xf>
    <xf numFmtId="37" fontId="5" fillId="0" borderId="0" xfId="76" applyFont="1" applyFill="1" applyAlignment="1">
      <alignment vertical="center"/>
      <protection/>
    </xf>
    <xf numFmtId="37" fontId="5" fillId="0" borderId="48" xfId="77" applyFont="1" applyFill="1" applyBorder="1" applyAlignment="1" applyProtection="1">
      <alignment horizontal="right" vertical="center"/>
      <protection/>
    </xf>
    <xf numFmtId="37" fontId="5" fillId="0" borderId="72" xfId="76" applyFont="1" applyFill="1" applyBorder="1" applyAlignment="1">
      <alignment vertical="center"/>
      <protection/>
    </xf>
    <xf numFmtId="37" fontId="5" fillId="0" borderId="74" xfId="76" applyFont="1" applyFill="1" applyBorder="1" applyAlignment="1">
      <alignment horizontal="right" vertical="center"/>
      <protection/>
    </xf>
    <xf numFmtId="37" fontId="5" fillId="0" borderId="16" xfId="77" applyFont="1" applyFill="1" applyBorder="1" applyAlignment="1" applyProtection="1">
      <alignment horizontal="center" vertical="center"/>
      <protection/>
    </xf>
    <xf numFmtId="37" fontId="5" fillId="0" borderId="12" xfId="77" applyFont="1" applyFill="1" applyBorder="1" applyAlignment="1" applyProtection="1">
      <alignment horizontal="center" vertical="center"/>
      <protection/>
    </xf>
    <xf numFmtId="37" fontId="5" fillId="0" borderId="12" xfId="77" applyFont="1" applyFill="1" applyBorder="1" applyAlignment="1" applyProtection="1" quotePrefix="1">
      <alignment horizontal="center" vertical="center"/>
      <protection/>
    </xf>
    <xf numFmtId="37" fontId="5" fillId="0" borderId="21" xfId="77" applyFont="1" applyFill="1" applyBorder="1" applyAlignment="1">
      <alignment horizontal="center" vertical="center"/>
      <protection/>
    </xf>
    <xf numFmtId="37" fontId="5" fillId="0" borderId="0" xfId="77" applyFont="1" applyFill="1" applyBorder="1" applyAlignment="1">
      <alignment horizontal="center" vertical="center"/>
      <protection/>
    </xf>
    <xf numFmtId="37" fontId="5" fillId="0" borderId="52" xfId="77" applyFont="1" applyFill="1" applyBorder="1" applyAlignment="1">
      <alignment vertical="center"/>
      <protection/>
    </xf>
    <xf numFmtId="37" fontId="5" fillId="0" borderId="0" xfId="76" applyFont="1" applyFill="1" applyBorder="1" applyAlignment="1">
      <alignment vertical="center"/>
      <protection/>
    </xf>
    <xf numFmtId="37" fontId="5" fillId="0" borderId="75" xfId="76" applyFont="1" applyFill="1" applyBorder="1" applyAlignment="1">
      <alignment vertical="center"/>
      <protection/>
    </xf>
    <xf numFmtId="37" fontId="5" fillId="0" borderId="13" xfId="77" applyFont="1" applyFill="1" applyBorder="1" applyAlignment="1" applyProtection="1">
      <alignment horizontal="center" vertical="center"/>
      <protection/>
    </xf>
    <xf numFmtId="37" fontId="5" fillId="0" borderId="11" xfId="77" applyFont="1" applyFill="1" applyBorder="1" applyAlignment="1" applyProtection="1">
      <alignment horizontal="center" vertical="center"/>
      <protection/>
    </xf>
    <xf numFmtId="37" fontId="5" fillId="0" borderId="13" xfId="77" applyFont="1" applyFill="1" applyBorder="1" applyAlignment="1">
      <alignment horizontal="center" vertical="center"/>
      <protection/>
    </xf>
    <xf numFmtId="37" fontId="5" fillId="0" borderId="0" xfId="77" applyFont="1" applyFill="1" applyBorder="1" applyAlignment="1" applyProtection="1" quotePrefix="1">
      <alignment horizontal="center" vertical="center"/>
      <protection/>
    </xf>
    <xf numFmtId="0" fontId="14" fillId="0" borderId="0" xfId="66" applyFill="1">
      <alignment/>
      <protection/>
    </xf>
    <xf numFmtId="37" fontId="5" fillId="0" borderId="49" xfId="77" applyFont="1" applyFill="1" applyBorder="1" applyAlignment="1" applyProtection="1">
      <alignment horizontal="left" vertical="center"/>
      <protection/>
    </xf>
    <xf numFmtId="37" fontId="5" fillId="0" borderId="41" xfId="76" applyFont="1" applyFill="1" applyBorder="1" applyAlignment="1">
      <alignment vertical="center"/>
      <protection/>
    </xf>
    <xf numFmtId="37" fontId="5" fillId="0" borderId="26" xfId="77" applyFont="1" applyFill="1" applyBorder="1" applyAlignment="1" applyProtection="1">
      <alignment horizontal="left" vertical="center"/>
      <protection/>
    </xf>
    <xf numFmtId="37" fontId="5" fillId="0" borderId="53" xfId="77" applyFont="1" applyFill="1" applyBorder="1" applyAlignment="1" applyProtection="1">
      <alignment horizontal="center" vertical="center"/>
      <protection/>
    </xf>
    <xf numFmtId="37" fontId="5" fillId="0" borderId="53" xfId="77" applyFont="1" applyFill="1" applyBorder="1" applyAlignment="1">
      <alignment horizontal="center" vertical="center"/>
      <protection/>
    </xf>
    <xf numFmtId="37" fontId="5" fillId="0" borderId="35" xfId="77" applyFont="1" applyFill="1" applyBorder="1" applyAlignment="1">
      <alignment horizontal="center" vertical="center"/>
      <protection/>
    </xf>
    <xf numFmtId="37" fontId="5" fillId="0" borderId="49" xfId="77" applyFont="1" applyFill="1" applyBorder="1" applyAlignment="1" applyProtection="1" quotePrefix="1">
      <alignment horizontal="left" vertical="center"/>
      <protection/>
    </xf>
    <xf numFmtId="182" fontId="8" fillId="0" borderId="23" xfId="66" applyNumberFormat="1" applyFont="1" applyFill="1" applyBorder="1" applyAlignment="1">
      <alignment vertical="center"/>
      <protection/>
    </xf>
    <xf numFmtId="182" fontId="8" fillId="0" borderId="32" xfId="66" applyNumberFormat="1" applyFont="1" applyFill="1" applyBorder="1" applyAlignment="1">
      <alignment vertical="center"/>
      <protection/>
    </xf>
    <xf numFmtId="37" fontId="5" fillId="0" borderId="57" xfId="77" applyFont="1" applyFill="1" applyBorder="1" applyAlignment="1" applyProtection="1">
      <alignment horizontal="centerContinuous" vertical="center"/>
      <protection/>
    </xf>
    <xf numFmtId="37" fontId="5" fillId="0" borderId="10" xfId="76" applyFont="1" applyFill="1" applyBorder="1" applyAlignment="1">
      <alignment horizontal="centerContinuous" vertical="center"/>
      <protection/>
    </xf>
    <xf numFmtId="37" fontId="5" fillId="0" borderId="73" xfId="76" applyFont="1" applyFill="1" applyBorder="1" applyAlignment="1">
      <alignment horizontal="centerContinuous" vertical="center"/>
      <protection/>
    </xf>
    <xf numFmtId="182" fontId="8" fillId="0" borderId="22" xfId="66" applyNumberFormat="1" applyFont="1" applyFill="1" applyBorder="1" applyAlignment="1">
      <alignment vertical="center"/>
      <protection/>
    </xf>
    <xf numFmtId="182" fontId="8" fillId="0" borderId="34" xfId="66" applyNumberFormat="1" applyFont="1" applyFill="1" applyBorder="1" applyAlignment="1">
      <alignment vertical="center"/>
      <protection/>
    </xf>
    <xf numFmtId="37" fontId="5" fillId="0" borderId="0" xfId="76" applyFont="1" applyFill="1">
      <alignment/>
      <protection/>
    </xf>
    <xf numFmtId="37" fontId="0" fillId="0" borderId="0" xfId="76" applyFill="1">
      <alignment/>
      <protection/>
    </xf>
    <xf numFmtId="0" fontId="10" fillId="0" borderId="0" xfId="67" applyFont="1" applyFill="1" applyAlignment="1" quotePrefix="1">
      <alignment vertical="center"/>
      <protection/>
    </xf>
    <xf numFmtId="0" fontId="0" fillId="0" borderId="0" xfId="67" applyFont="1">
      <alignment/>
      <protection/>
    </xf>
    <xf numFmtId="0" fontId="5" fillId="0" borderId="0" xfId="67" applyFont="1" applyFill="1" applyAlignment="1">
      <alignment vertical="center"/>
      <protection/>
    </xf>
    <xf numFmtId="178" fontId="0" fillId="0" borderId="0" xfId="48" applyNumberFormat="1" applyFont="1" applyAlignment="1">
      <alignment/>
    </xf>
    <xf numFmtId="37" fontId="8" fillId="0" borderId="0" xfId="76" applyFont="1" applyAlignment="1" applyProtection="1" quotePrefix="1">
      <alignment horizontal="left" vertical="center"/>
      <protection/>
    </xf>
    <xf numFmtId="37" fontId="8" fillId="0" borderId="0" xfId="76" applyFont="1" applyAlignment="1" applyProtection="1" quotePrefix="1">
      <alignment horizontal="left"/>
      <protection/>
    </xf>
    <xf numFmtId="37" fontId="8" fillId="0" borderId="38" xfId="76" applyFont="1" applyBorder="1" applyAlignment="1" applyProtection="1" quotePrefix="1">
      <alignment horizontal="left"/>
      <protection/>
    </xf>
    <xf numFmtId="37" fontId="8" fillId="0" borderId="38" xfId="76" applyFont="1" applyBorder="1">
      <alignment/>
      <protection/>
    </xf>
    <xf numFmtId="37" fontId="8" fillId="0" borderId="38" xfId="76" applyFont="1" applyBorder="1" applyAlignment="1" applyProtection="1" quotePrefix="1">
      <alignment horizontal="right"/>
      <protection/>
    </xf>
    <xf numFmtId="37" fontId="8" fillId="0" borderId="11" xfId="76" applyFont="1" applyBorder="1" applyAlignment="1">
      <alignment vertical="center"/>
      <protection/>
    </xf>
    <xf numFmtId="0" fontId="14" fillId="0" borderId="0" xfId="67">
      <alignment/>
      <protection/>
    </xf>
    <xf numFmtId="37" fontId="8" fillId="0" borderId="0" xfId="76" applyFont="1" applyAlignment="1">
      <alignment vertical="center"/>
      <protection/>
    </xf>
    <xf numFmtId="37" fontId="8" fillId="0" borderId="53" xfId="76" applyFont="1" applyBorder="1" applyAlignment="1" applyProtection="1">
      <alignment horizontal="center" vertical="center"/>
      <protection/>
    </xf>
    <xf numFmtId="37" fontId="8" fillId="0" borderId="35" xfId="76" applyFont="1" applyBorder="1" applyAlignment="1" applyProtection="1">
      <alignment horizontal="center" vertical="center"/>
      <protection/>
    </xf>
    <xf numFmtId="187" fontId="8" fillId="0" borderId="13" xfId="67" applyNumberFormat="1" applyFont="1" applyBorder="1" applyAlignment="1">
      <alignment vertical="center"/>
      <protection/>
    </xf>
    <xf numFmtId="187" fontId="8" fillId="0" borderId="25" xfId="67" applyNumberFormat="1" applyFont="1" applyBorder="1" applyAlignment="1">
      <alignment vertical="center"/>
      <protection/>
    </xf>
    <xf numFmtId="187" fontId="8" fillId="0" borderId="33" xfId="67" applyNumberFormat="1" applyFont="1" applyBorder="1" applyAlignment="1">
      <alignment vertical="center"/>
      <protection/>
    </xf>
    <xf numFmtId="39" fontId="8" fillId="0" borderId="0" xfId="76" applyNumberFormat="1" applyFont="1" applyBorder="1" applyAlignment="1">
      <alignment vertical="center"/>
      <protection/>
    </xf>
    <xf numFmtId="187" fontId="8" fillId="0" borderId="26" xfId="67" applyNumberFormat="1" applyFont="1" applyBorder="1" applyAlignment="1">
      <alignment vertical="center"/>
      <protection/>
    </xf>
    <xf numFmtId="183" fontId="8" fillId="0" borderId="26" xfId="67" applyNumberFormat="1" applyFont="1" applyBorder="1" applyAlignment="1">
      <alignment vertical="center"/>
      <protection/>
    </xf>
    <xf numFmtId="183" fontId="8" fillId="0" borderId="35" xfId="67" applyNumberFormat="1" applyFont="1" applyBorder="1" applyAlignment="1">
      <alignment vertical="center"/>
      <protection/>
    </xf>
    <xf numFmtId="37" fontId="8" fillId="0" borderId="0" xfId="76" applyFont="1" applyBorder="1" applyAlignment="1">
      <alignment vertical="center"/>
      <protection/>
    </xf>
    <xf numFmtId="39" fontId="8" fillId="0" borderId="0" xfId="76" applyNumberFormat="1" applyFont="1" applyAlignment="1">
      <alignment vertical="center"/>
      <protection/>
    </xf>
    <xf numFmtId="187" fontId="8" fillId="0" borderId="14" xfId="67" applyNumberFormat="1" applyFont="1" applyBorder="1" applyAlignment="1">
      <alignment vertical="center"/>
      <protection/>
    </xf>
    <xf numFmtId="183" fontId="8" fillId="0" borderId="13" xfId="67" applyNumberFormat="1" applyFont="1" applyBorder="1" applyAlignment="1">
      <alignment vertical="center"/>
      <protection/>
    </xf>
    <xf numFmtId="183" fontId="8" fillId="0" borderId="14" xfId="67" applyNumberFormat="1" applyFont="1" applyBorder="1" applyAlignment="1">
      <alignment vertical="center"/>
      <protection/>
    </xf>
    <xf numFmtId="187" fontId="8" fillId="0" borderId="25" xfId="67" applyNumberFormat="1" applyFont="1" applyFill="1" applyBorder="1" applyAlignment="1">
      <alignment vertical="center"/>
      <protection/>
    </xf>
    <xf numFmtId="187" fontId="8" fillId="0" borderId="33" xfId="67" applyNumberFormat="1" applyFont="1" applyFill="1" applyBorder="1" applyAlignment="1">
      <alignment vertical="center"/>
      <protection/>
    </xf>
    <xf numFmtId="187" fontId="8" fillId="0" borderId="26" xfId="67" applyNumberFormat="1" applyFont="1" applyFill="1" applyBorder="1" applyAlignment="1">
      <alignment vertical="center"/>
      <protection/>
    </xf>
    <xf numFmtId="183" fontId="8" fillId="0" borderId="26" xfId="67" applyNumberFormat="1" applyFont="1" applyFill="1" applyBorder="1" applyAlignment="1">
      <alignment vertical="center"/>
      <protection/>
    </xf>
    <xf numFmtId="183" fontId="8" fillId="0" borderId="35" xfId="67" applyNumberFormat="1" applyFont="1" applyFill="1" applyBorder="1" applyAlignment="1">
      <alignment vertical="center"/>
      <protection/>
    </xf>
    <xf numFmtId="187" fontId="8" fillId="0" borderId="13" xfId="67" applyNumberFormat="1" applyFont="1" applyFill="1" applyBorder="1" applyAlignment="1">
      <alignment vertical="center"/>
      <protection/>
    </xf>
    <xf numFmtId="187" fontId="8" fillId="0" borderId="14" xfId="67" applyNumberFormat="1" applyFont="1" applyFill="1" applyBorder="1" applyAlignment="1">
      <alignment vertical="center"/>
      <protection/>
    </xf>
    <xf numFmtId="187" fontId="8" fillId="0" borderId="17" xfId="67" applyNumberFormat="1" applyFont="1" applyFill="1" applyBorder="1" applyAlignment="1">
      <alignment vertical="center"/>
      <protection/>
    </xf>
    <xf numFmtId="183" fontId="8" fillId="0" borderId="17" xfId="67" applyNumberFormat="1" applyFont="1" applyFill="1" applyBorder="1" applyAlignment="1">
      <alignment vertical="center"/>
      <protection/>
    </xf>
    <xf numFmtId="183" fontId="8" fillId="0" borderId="18" xfId="67" applyNumberFormat="1" applyFont="1" applyFill="1" applyBorder="1" applyAlignment="1">
      <alignment vertical="center"/>
      <protection/>
    </xf>
    <xf numFmtId="37" fontId="14" fillId="0" borderId="0" xfId="76" applyFont="1">
      <alignment/>
      <protection/>
    </xf>
    <xf numFmtId="39" fontId="14" fillId="0" borderId="0" xfId="76" applyNumberFormat="1" applyFont="1">
      <alignment/>
      <protection/>
    </xf>
    <xf numFmtId="37" fontId="12" fillId="0" borderId="0" xfId="76" applyFont="1">
      <alignment/>
      <protection/>
    </xf>
    <xf numFmtId="0" fontId="10" fillId="0" borderId="0" xfId="68" applyFont="1" applyFill="1" applyAlignment="1" quotePrefix="1">
      <alignment vertical="center"/>
      <protection/>
    </xf>
    <xf numFmtId="0" fontId="0" fillId="0" borderId="0" xfId="68" applyFont="1">
      <alignment/>
      <protection/>
    </xf>
    <xf numFmtId="0" fontId="5" fillId="0" borderId="0" xfId="68" applyFont="1" applyFill="1" applyAlignment="1">
      <alignment vertical="center"/>
      <protection/>
    </xf>
    <xf numFmtId="0" fontId="8" fillId="0" borderId="38" xfId="68" applyFont="1" applyFill="1" applyBorder="1">
      <alignment/>
      <protection/>
    </xf>
    <xf numFmtId="37" fontId="8" fillId="0" borderId="38" xfId="76" applyFont="1" applyFill="1" applyBorder="1" applyAlignment="1" applyProtection="1" quotePrefix="1">
      <alignment horizontal="left"/>
      <protection/>
    </xf>
    <xf numFmtId="37" fontId="8" fillId="0" borderId="38" xfId="76" applyFont="1" applyFill="1" applyBorder="1" applyAlignment="1" applyProtection="1" quotePrefix="1">
      <alignment horizontal="right"/>
      <protection/>
    </xf>
    <xf numFmtId="37" fontId="14" fillId="0" borderId="0" xfId="76" applyFont="1" applyFill="1">
      <alignment/>
      <protection/>
    </xf>
    <xf numFmtId="37" fontId="8" fillId="0" borderId="48" xfId="76" applyFont="1" applyFill="1" applyBorder="1" applyAlignment="1">
      <alignment vertical="center"/>
      <protection/>
    </xf>
    <xf numFmtId="37" fontId="8" fillId="0" borderId="72" xfId="76" applyFont="1" applyFill="1" applyBorder="1" applyAlignment="1" applyProtection="1" quotePrefix="1">
      <alignment horizontal="right" vertical="center"/>
      <protection/>
    </xf>
    <xf numFmtId="37" fontId="8" fillId="0" borderId="12" xfId="76" applyFont="1" applyFill="1" applyBorder="1" applyAlignment="1" applyProtection="1">
      <alignment horizontal="center" vertical="center"/>
      <protection/>
    </xf>
    <xf numFmtId="37" fontId="8" fillId="0" borderId="59" xfId="76" applyFont="1" applyFill="1" applyBorder="1" applyAlignment="1" applyProtection="1">
      <alignment horizontal="centerContinuous" vertical="center"/>
      <protection/>
    </xf>
    <xf numFmtId="37" fontId="8" fillId="0" borderId="20" xfId="76" applyFont="1" applyFill="1" applyBorder="1" applyAlignment="1" applyProtection="1" quotePrefix="1">
      <alignment horizontal="centerContinuous" vertical="center"/>
      <protection/>
    </xf>
    <xf numFmtId="37" fontId="8" fillId="0" borderId="20" xfId="76" applyFont="1" applyFill="1" applyBorder="1" applyAlignment="1">
      <alignment horizontal="centerContinuous" vertical="center"/>
      <protection/>
    </xf>
    <xf numFmtId="37" fontId="8" fillId="0" borderId="21" xfId="76" applyFont="1" applyFill="1" applyBorder="1" applyAlignment="1" applyProtection="1">
      <alignment horizontal="center" vertical="center"/>
      <protection/>
    </xf>
    <xf numFmtId="37" fontId="14" fillId="0" borderId="0" xfId="76" applyFont="1" applyFill="1" applyAlignment="1">
      <alignment vertical="center"/>
      <protection/>
    </xf>
    <xf numFmtId="37" fontId="14" fillId="0" borderId="0" xfId="76" applyFont="1" applyAlignment="1">
      <alignment vertical="center"/>
      <protection/>
    </xf>
    <xf numFmtId="37" fontId="8" fillId="0" borderId="38" xfId="76" applyFont="1" applyFill="1" applyBorder="1" applyAlignment="1">
      <alignment vertical="center"/>
      <protection/>
    </xf>
    <xf numFmtId="37" fontId="8" fillId="0" borderId="53" xfId="76" applyFont="1" applyFill="1" applyBorder="1" applyAlignment="1">
      <alignment horizontal="center" vertical="center"/>
      <protection/>
    </xf>
    <xf numFmtId="37" fontId="8" fillId="0" borderId="53" xfId="76" applyFont="1" applyFill="1" applyBorder="1" applyAlignment="1" applyProtection="1">
      <alignment horizontal="center" vertical="center"/>
      <protection/>
    </xf>
    <xf numFmtId="37" fontId="8" fillId="0" borderId="35" xfId="76" applyFont="1" applyFill="1" applyBorder="1" applyAlignment="1">
      <alignment horizontal="center" vertical="center"/>
      <protection/>
    </xf>
    <xf numFmtId="183" fontId="8" fillId="0" borderId="23" xfId="68" applyNumberFormat="1" applyFont="1" applyBorder="1" applyAlignment="1">
      <alignment vertical="center"/>
      <protection/>
    </xf>
    <xf numFmtId="183" fontId="8" fillId="0" borderId="32" xfId="68" applyNumberFormat="1" applyFont="1" applyBorder="1" applyAlignment="1">
      <alignment vertical="center"/>
      <protection/>
    </xf>
    <xf numFmtId="182" fontId="8" fillId="0" borderId="23" xfId="68" applyNumberFormat="1" applyFont="1" applyBorder="1" applyAlignment="1">
      <alignment vertical="center"/>
      <protection/>
    </xf>
    <xf numFmtId="182" fontId="8" fillId="0" borderId="23" xfId="68" applyNumberFormat="1" applyFont="1" applyFill="1" applyBorder="1" applyAlignment="1">
      <alignment vertical="center"/>
      <protection/>
    </xf>
    <xf numFmtId="37" fontId="8" fillId="0" borderId="52" xfId="76" applyFont="1" applyFill="1" applyBorder="1" applyAlignment="1" applyProtection="1">
      <alignment horizontal="center" vertical="center"/>
      <protection/>
    </xf>
    <xf numFmtId="37" fontId="8" fillId="0" borderId="53" xfId="76" applyFont="1" applyFill="1" applyBorder="1" applyAlignment="1" applyProtection="1" quotePrefix="1">
      <alignment horizontal="center" vertical="center"/>
      <protection/>
    </xf>
    <xf numFmtId="37" fontId="8" fillId="0" borderId="57" xfId="76" applyFont="1" applyFill="1" applyBorder="1" applyAlignment="1" applyProtection="1" quotePrefix="1">
      <alignment horizontal="center" vertical="center"/>
      <protection/>
    </xf>
    <xf numFmtId="37" fontId="8" fillId="0" borderId="15" xfId="76" applyFont="1" applyFill="1" applyBorder="1" applyAlignment="1" applyProtection="1" quotePrefix="1">
      <alignment horizontal="center" vertical="center"/>
      <protection/>
    </xf>
    <xf numFmtId="183" fontId="8" fillId="0" borderId="22" xfId="68" applyNumberFormat="1" applyFont="1" applyBorder="1" applyAlignment="1">
      <alignment vertical="center"/>
      <protection/>
    </xf>
    <xf numFmtId="0" fontId="10" fillId="0" borderId="0" xfId="69" applyFont="1" applyFill="1" applyAlignment="1" quotePrefix="1">
      <alignment vertical="center"/>
      <protection/>
    </xf>
    <xf numFmtId="0" fontId="0" fillId="0" borderId="0" xfId="69" applyFont="1">
      <alignment/>
      <protection/>
    </xf>
    <xf numFmtId="0" fontId="5" fillId="0" borderId="0" xfId="69" applyFont="1" applyFill="1" applyAlignment="1">
      <alignment vertical="center"/>
      <protection/>
    </xf>
    <xf numFmtId="0" fontId="8" fillId="0" borderId="0" xfId="78" applyFont="1">
      <alignment/>
      <protection/>
    </xf>
    <xf numFmtId="0" fontId="8" fillId="0" borderId="38" xfId="78" applyFont="1" applyBorder="1">
      <alignment/>
      <protection/>
    </xf>
    <xf numFmtId="0" fontId="8" fillId="0" borderId="0" xfId="78" applyFont="1" applyBorder="1">
      <alignment/>
      <protection/>
    </xf>
    <xf numFmtId="0" fontId="8" fillId="0" borderId="0" xfId="78" applyFont="1" applyBorder="1" applyAlignment="1">
      <alignment horizontal="right"/>
      <protection/>
    </xf>
    <xf numFmtId="0" fontId="8" fillId="0" borderId="48" xfId="78" applyFont="1" applyBorder="1" applyAlignment="1">
      <alignment vertical="center"/>
      <protection/>
    </xf>
    <xf numFmtId="0" fontId="8" fillId="0" borderId="72" xfId="78" applyFont="1" applyBorder="1" applyAlignment="1" applyProtection="1">
      <alignment horizontal="right" vertical="center"/>
      <protection/>
    </xf>
    <xf numFmtId="0" fontId="8" fillId="0" borderId="38" xfId="78" applyFont="1" applyBorder="1" applyAlignment="1">
      <alignment vertical="center"/>
      <protection/>
    </xf>
    <xf numFmtId="0" fontId="8" fillId="0" borderId="23" xfId="78" applyFont="1" applyBorder="1" applyAlignment="1" applyProtection="1" quotePrefix="1">
      <alignment horizontal="center" vertical="center"/>
      <protection/>
    </xf>
    <xf numFmtId="0" fontId="8" fillId="0" borderId="69" xfId="78" applyFont="1" applyBorder="1" applyAlignment="1" applyProtection="1" quotePrefix="1">
      <alignment horizontal="center" vertical="center"/>
      <protection/>
    </xf>
    <xf numFmtId="0" fontId="8" fillId="0" borderId="76" xfId="78" applyFont="1" applyBorder="1" applyAlignment="1" applyProtection="1" quotePrefix="1">
      <alignment horizontal="center" vertical="center"/>
      <protection/>
    </xf>
    <xf numFmtId="0" fontId="8" fillId="0" borderId="52" xfId="78" applyFont="1" applyBorder="1" applyAlignment="1">
      <alignment vertical="center"/>
      <protection/>
    </xf>
    <xf numFmtId="0" fontId="8" fillId="0" borderId="11" xfId="78" applyFont="1" applyBorder="1" applyAlignment="1" applyProtection="1">
      <alignment horizontal="left" vertical="center"/>
      <protection/>
    </xf>
    <xf numFmtId="182" fontId="8" fillId="0" borderId="25" xfId="69" applyNumberFormat="1" applyFont="1" applyBorder="1" applyAlignment="1">
      <alignment vertical="center"/>
      <protection/>
    </xf>
    <xf numFmtId="182" fontId="8" fillId="0" borderId="25" xfId="69" applyNumberFormat="1" applyFont="1" applyFill="1" applyBorder="1" applyAlignment="1">
      <alignment vertical="center"/>
      <protection/>
    </xf>
    <xf numFmtId="183" fontId="8" fillId="0" borderId="25" xfId="69" applyNumberFormat="1" applyFont="1" applyBorder="1" applyAlignment="1">
      <alignment vertical="center"/>
      <protection/>
    </xf>
    <xf numFmtId="183" fontId="8" fillId="0" borderId="63" xfId="69" applyNumberFormat="1" applyFont="1" applyBorder="1" applyAlignment="1">
      <alignment vertical="center"/>
      <protection/>
    </xf>
    <xf numFmtId="183" fontId="8" fillId="0" borderId="77" xfId="69" applyNumberFormat="1" applyFont="1" applyBorder="1" applyAlignment="1">
      <alignment vertical="center"/>
      <protection/>
    </xf>
    <xf numFmtId="0" fontId="8" fillId="0" borderId="52" xfId="78" applyFont="1" applyBorder="1" applyAlignment="1" applyProtection="1">
      <alignment horizontal="center" vertical="center"/>
      <protection/>
    </xf>
    <xf numFmtId="182" fontId="8" fillId="0" borderId="13" xfId="69" applyNumberFormat="1" applyFont="1" applyBorder="1" applyAlignment="1">
      <alignment vertical="center"/>
      <protection/>
    </xf>
    <xf numFmtId="182" fontId="8" fillId="0" borderId="13" xfId="69" applyNumberFormat="1" applyFont="1" applyFill="1" applyBorder="1" applyAlignment="1">
      <alignment vertical="center"/>
      <protection/>
    </xf>
    <xf numFmtId="183" fontId="8" fillId="0" borderId="13" xfId="69" applyNumberFormat="1" applyFont="1" applyBorder="1" applyAlignment="1">
      <alignment vertical="center"/>
      <protection/>
    </xf>
    <xf numFmtId="183" fontId="8" fillId="0" borderId="0" xfId="69" applyNumberFormat="1" applyFont="1" applyBorder="1" applyAlignment="1">
      <alignment vertical="center"/>
      <protection/>
    </xf>
    <xf numFmtId="183" fontId="8" fillId="0" borderId="78" xfId="69" applyNumberFormat="1" applyFont="1" applyBorder="1" applyAlignment="1">
      <alignment vertical="center"/>
      <protection/>
    </xf>
    <xf numFmtId="0" fontId="8" fillId="0" borderId="49" xfId="78" applyFont="1" applyBorder="1" applyAlignment="1">
      <alignment vertical="center"/>
      <protection/>
    </xf>
    <xf numFmtId="0" fontId="8" fillId="0" borderId="53" xfId="78" applyFont="1" applyBorder="1" applyAlignment="1" applyProtection="1">
      <alignment horizontal="left" vertical="center"/>
      <protection/>
    </xf>
    <xf numFmtId="182" fontId="8" fillId="0" borderId="26" xfId="69" applyNumberFormat="1" applyFont="1" applyBorder="1" applyAlignment="1">
      <alignment vertical="center"/>
      <protection/>
    </xf>
    <xf numFmtId="182" fontId="8" fillId="0" borderId="26" xfId="69" applyNumberFormat="1" applyFont="1" applyFill="1" applyBorder="1" applyAlignment="1">
      <alignment vertical="center"/>
      <protection/>
    </xf>
    <xf numFmtId="183" fontId="8" fillId="0" borderId="26" xfId="69" applyNumberFormat="1" applyFont="1" applyBorder="1" applyAlignment="1">
      <alignment vertical="center"/>
      <protection/>
    </xf>
    <xf numFmtId="183" fontId="8" fillId="0" borderId="38" xfId="69" applyNumberFormat="1" applyFont="1" applyBorder="1" applyAlignment="1">
      <alignment vertical="center"/>
      <protection/>
    </xf>
    <xf numFmtId="183" fontId="8" fillId="0" borderId="58" xfId="69" applyNumberFormat="1" applyFont="1" applyBorder="1" applyAlignment="1">
      <alignment vertical="center"/>
      <protection/>
    </xf>
    <xf numFmtId="0" fontId="8" fillId="0" borderId="57" xfId="78" applyFont="1" applyBorder="1" applyAlignment="1">
      <alignment vertical="center"/>
      <protection/>
    </xf>
    <xf numFmtId="0" fontId="8" fillId="0" borderId="15" xfId="78" applyFont="1" applyBorder="1" applyAlignment="1" applyProtection="1">
      <alignment horizontal="left" vertical="center"/>
      <protection/>
    </xf>
    <xf numFmtId="182" fontId="8" fillId="0" borderId="17" xfId="69" applyNumberFormat="1" applyFont="1" applyBorder="1" applyAlignment="1">
      <alignment vertical="center"/>
      <protection/>
    </xf>
    <xf numFmtId="182" fontId="8" fillId="0" borderId="17" xfId="69" applyNumberFormat="1" applyFont="1" applyFill="1" applyBorder="1" applyAlignment="1">
      <alignment vertical="center"/>
      <protection/>
    </xf>
    <xf numFmtId="183" fontId="8" fillId="0" borderId="17" xfId="69" applyNumberFormat="1" applyFont="1" applyBorder="1" applyAlignment="1">
      <alignment vertical="center"/>
      <protection/>
    </xf>
    <xf numFmtId="183" fontId="8" fillId="0" borderId="10" xfId="69" applyNumberFormat="1" applyFont="1" applyBorder="1" applyAlignment="1">
      <alignment vertical="center"/>
      <protection/>
    </xf>
    <xf numFmtId="183" fontId="8" fillId="0" borderId="79" xfId="69" applyNumberFormat="1" applyFont="1" applyBorder="1" applyAlignment="1">
      <alignment vertical="center"/>
      <protection/>
    </xf>
    <xf numFmtId="0" fontId="10" fillId="0" borderId="0" xfId="70" applyFont="1" applyFill="1" applyAlignment="1" quotePrefix="1">
      <alignment vertical="center"/>
      <protection/>
    </xf>
    <xf numFmtId="0" fontId="0" fillId="0" borderId="0" xfId="70" applyFont="1">
      <alignment/>
      <protection/>
    </xf>
    <xf numFmtId="0" fontId="5" fillId="0" borderId="0" xfId="70" applyFont="1" applyFill="1" applyAlignment="1">
      <alignment vertical="center"/>
      <protection/>
    </xf>
    <xf numFmtId="0" fontId="8" fillId="0" borderId="56" xfId="78" applyFont="1" applyBorder="1" applyAlignment="1" applyProtection="1" quotePrefix="1">
      <alignment horizontal="center" vertical="center"/>
      <protection/>
    </xf>
    <xf numFmtId="0" fontId="8" fillId="0" borderId="49" xfId="78" applyFont="1" applyBorder="1" applyAlignment="1" applyProtection="1">
      <alignment horizontal="left" vertical="center"/>
      <protection/>
    </xf>
    <xf numFmtId="182" fontId="8" fillId="0" borderId="23" xfId="70" applyNumberFormat="1" applyFont="1" applyBorder="1" applyAlignment="1">
      <alignment vertical="center"/>
      <protection/>
    </xf>
    <xf numFmtId="182" fontId="8" fillId="0" borderId="23" xfId="70" applyNumberFormat="1" applyFont="1" applyFill="1" applyBorder="1" applyAlignment="1">
      <alignment vertical="center"/>
      <protection/>
    </xf>
    <xf numFmtId="183" fontId="8" fillId="0" borderId="23" xfId="70" applyNumberFormat="1" applyFont="1" applyBorder="1" applyAlignment="1">
      <alignment vertical="center"/>
      <protection/>
    </xf>
    <xf numFmtId="183" fontId="8" fillId="0" borderId="76" xfId="70" applyNumberFormat="1" applyFont="1" applyBorder="1" applyAlignment="1">
      <alignment vertical="center"/>
      <protection/>
    </xf>
    <xf numFmtId="182" fontId="8" fillId="0" borderId="13" xfId="70" applyNumberFormat="1" applyFont="1" applyBorder="1" applyAlignment="1">
      <alignment vertical="center"/>
      <protection/>
    </xf>
    <xf numFmtId="182" fontId="8" fillId="0" borderId="13" xfId="70" applyNumberFormat="1" applyFont="1" applyFill="1" applyBorder="1" applyAlignment="1">
      <alignment vertical="center"/>
      <protection/>
    </xf>
    <xf numFmtId="183" fontId="8" fillId="0" borderId="13" xfId="70" applyNumberFormat="1" applyFont="1" applyBorder="1" applyAlignment="1">
      <alignment vertical="center"/>
      <protection/>
    </xf>
    <xf numFmtId="183" fontId="8" fillId="0" borderId="0" xfId="70" applyNumberFormat="1" applyFont="1" applyBorder="1" applyAlignment="1">
      <alignment vertical="center"/>
      <protection/>
    </xf>
    <xf numFmtId="183" fontId="8" fillId="0" borderId="78" xfId="70" applyNumberFormat="1" applyFont="1" applyBorder="1" applyAlignment="1">
      <alignment vertical="center"/>
      <protection/>
    </xf>
    <xf numFmtId="182" fontId="8" fillId="0" borderId="26" xfId="70" applyNumberFormat="1" applyFont="1" applyBorder="1" applyAlignment="1">
      <alignment vertical="center"/>
      <protection/>
    </xf>
    <xf numFmtId="182" fontId="8" fillId="0" borderId="26" xfId="70" applyNumberFormat="1" applyFont="1" applyFill="1" applyBorder="1" applyAlignment="1">
      <alignment vertical="center"/>
      <protection/>
    </xf>
    <xf numFmtId="183" fontId="8" fillId="0" borderId="26" xfId="70" applyNumberFormat="1" applyFont="1" applyBorder="1" applyAlignment="1">
      <alignment vertical="center"/>
      <protection/>
    </xf>
    <xf numFmtId="0" fontId="8" fillId="0" borderId="52" xfId="78" applyFont="1" applyBorder="1" applyAlignment="1" applyProtection="1" quotePrefix="1">
      <alignment horizontal="left" vertical="center"/>
      <protection/>
    </xf>
    <xf numFmtId="0" fontId="8" fillId="0" borderId="0" xfId="78" applyFont="1" applyBorder="1" applyAlignment="1">
      <alignment vertical="center"/>
      <protection/>
    </xf>
    <xf numFmtId="183" fontId="8" fillId="0" borderId="13" xfId="70" applyNumberFormat="1" applyFont="1" applyFill="1" applyBorder="1" applyAlignment="1">
      <alignment vertical="center"/>
      <protection/>
    </xf>
    <xf numFmtId="0" fontId="8" fillId="0" borderId="57" xfId="78" applyFont="1" applyBorder="1" applyAlignment="1" applyProtection="1" quotePrefix="1">
      <alignment horizontal="left" vertical="center"/>
      <protection/>
    </xf>
    <xf numFmtId="0" fontId="8" fillId="0" borderId="10" xfId="78" applyFont="1" applyBorder="1" applyAlignment="1">
      <alignment vertical="center"/>
      <protection/>
    </xf>
    <xf numFmtId="183" fontId="8" fillId="0" borderId="17" xfId="70" applyNumberFormat="1" applyFont="1" applyBorder="1" applyAlignment="1">
      <alignment vertical="center"/>
      <protection/>
    </xf>
    <xf numFmtId="0" fontId="8" fillId="0" borderId="0" xfId="78" applyFont="1" applyAlignment="1">
      <alignment/>
      <protection/>
    </xf>
    <xf numFmtId="37" fontId="8" fillId="0" borderId="0" xfId="76" applyFont="1" applyAlignment="1">
      <alignment/>
      <protection/>
    </xf>
    <xf numFmtId="0" fontId="10" fillId="0" borderId="0" xfId="71" applyFont="1" applyFill="1" applyAlignment="1" quotePrefix="1">
      <alignment vertical="center"/>
      <protection/>
    </xf>
    <xf numFmtId="0" fontId="0" fillId="0" borderId="0" xfId="71" applyFont="1">
      <alignment/>
      <protection/>
    </xf>
    <xf numFmtId="0" fontId="5" fillId="0" borderId="0" xfId="71" applyFont="1" applyFill="1" applyAlignment="1">
      <alignment vertical="center"/>
      <protection/>
    </xf>
    <xf numFmtId="0" fontId="8" fillId="0" borderId="0" xfId="78" applyFont="1" applyBorder="1" applyAlignment="1" quotePrefix="1">
      <alignment horizontal="right"/>
      <protection/>
    </xf>
    <xf numFmtId="0" fontId="8" fillId="0" borderId="53" xfId="78" applyFont="1" applyBorder="1" applyAlignment="1" applyProtection="1" quotePrefix="1">
      <alignment horizontal="center" vertical="center"/>
      <protection/>
    </xf>
    <xf numFmtId="0" fontId="8" fillId="0" borderId="26" xfId="78" applyFont="1" applyBorder="1" applyAlignment="1" applyProtection="1" quotePrefix="1">
      <alignment horizontal="center" vertical="center"/>
      <protection/>
    </xf>
    <xf numFmtId="0" fontId="8" fillId="0" borderId="38" xfId="78" applyFont="1" applyBorder="1" applyAlignment="1" applyProtection="1" quotePrefix="1">
      <alignment horizontal="center" vertical="center"/>
      <protection/>
    </xf>
    <xf numFmtId="0" fontId="8" fillId="0" borderId="32" xfId="78" applyFont="1" applyBorder="1" applyAlignment="1" applyProtection="1" quotePrefix="1">
      <alignment horizontal="center" vertical="center"/>
      <protection/>
    </xf>
    <xf numFmtId="182" fontId="8" fillId="0" borderId="25" xfId="71" applyNumberFormat="1" applyFont="1" applyBorder="1" applyAlignment="1">
      <alignment vertical="center"/>
      <protection/>
    </xf>
    <xf numFmtId="183" fontId="8" fillId="0" borderId="25" xfId="71" applyNumberFormat="1" applyFont="1" applyBorder="1" applyAlignment="1">
      <alignment vertical="center"/>
      <protection/>
    </xf>
    <xf numFmtId="183" fontId="8" fillId="0" borderId="63" xfId="71" applyNumberFormat="1" applyFont="1" applyBorder="1" applyAlignment="1">
      <alignment vertical="center"/>
      <protection/>
    </xf>
    <xf numFmtId="183" fontId="8" fillId="0" borderId="62" xfId="71" applyNumberFormat="1" applyFont="1" applyBorder="1" applyAlignment="1">
      <alignment vertical="center"/>
      <protection/>
    </xf>
    <xf numFmtId="183" fontId="8" fillId="0" borderId="33" xfId="71" applyNumberFormat="1" applyFont="1" applyBorder="1" applyAlignment="1">
      <alignment vertical="center"/>
      <protection/>
    </xf>
    <xf numFmtId="182" fontId="8" fillId="0" borderId="13" xfId="71" applyNumberFormat="1" applyFont="1" applyBorder="1" applyAlignment="1">
      <alignment vertical="center"/>
      <protection/>
    </xf>
    <xf numFmtId="183" fontId="8" fillId="0" borderId="13" xfId="71" applyNumberFormat="1" applyFont="1" applyBorder="1" applyAlignment="1">
      <alignment vertical="center"/>
      <protection/>
    </xf>
    <xf numFmtId="183" fontId="8" fillId="0" borderId="0" xfId="71" applyNumberFormat="1" applyFont="1" applyBorder="1" applyAlignment="1">
      <alignment vertical="center"/>
      <protection/>
    </xf>
    <xf numFmtId="183" fontId="8" fillId="0" borderId="11" xfId="71" applyNumberFormat="1" applyFont="1" applyBorder="1" applyAlignment="1">
      <alignment vertical="center"/>
      <protection/>
    </xf>
    <xf numFmtId="183" fontId="8" fillId="0" borderId="14" xfId="71" applyNumberFormat="1" applyFont="1" applyBorder="1" applyAlignment="1">
      <alignment vertical="center"/>
      <protection/>
    </xf>
    <xf numFmtId="183" fontId="8" fillId="0" borderId="26" xfId="71" applyNumberFormat="1" applyFont="1" applyBorder="1" applyAlignment="1">
      <alignment vertical="center"/>
      <protection/>
    </xf>
    <xf numFmtId="183" fontId="8" fillId="0" borderId="38" xfId="71" applyNumberFormat="1" applyFont="1" applyBorder="1" applyAlignment="1">
      <alignment vertical="center"/>
      <protection/>
    </xf>
    <xf numFmtId="183" fontId="8" fillId="0" borderId="53" xfId="71" applyNumberFormat="1" applyFont="1" applyBorder="1" applyAlignment="1">
      <alignment vertical="center"/>
      <protection/>
    </xf>
    <xf numFmtId="183" fontId="8" fillId="0" borderId="35" xfId="71" applyNumberFormat="1" applyFont="1" applyBorder="1" applyAlignment="1">
      <alignment vertical="center"/>
      <protection/>
    </xf>
    <xf numFmtId="0" fontId="8" fillId="0" borderId="11" xfId="78" applyFont="1" applyBorder="1" applyAlignment="1" applyProtection="1" quotePrefix="1">
      <alignment horizontal="center" vertical="center"/>
      <protection/>
    </xf>
    <xf numFmtId="182" fontId="8" fillId="0" borderId="17" xfId="71" applyNumberFormat="1" applyFont="1" applyBorder="1" applyAlignment="1">
      <alignment vertical="center"/>
      <protection/>
    </xf>
    <xf numFmtId="183" fontId="8" fillId="0" borderId="17" xfId="71" applyNumberFormat="1" applyFont="1" applyBorder="1" applyAlignment="1">
      <alignment vertical="center"/>
      <protection/>
    </xf>
    <xf numFmtId="183" fontId="8" fillId="0" borderId="10" xfId="71" applyNumberFormat="1" applyFont="1" applyBorder="1" applyAlignment="1">
      <alignment vertical="center"/>
      <protection/>
    </xf>
    <xf numFmtId="183" fontId="8" fillId="0" borderId="15" xfId="71" applyNumberFormat="1" applyFont="1" applyBorder="1" applyAlignment="1">
      <alignment vertical="center"/>
      <protection/>
    </xf>
    <xf numFmtId="183" fontId="8" fillId="0" borderId="18" xfId="71" applyNumberFormat="1" applyFont="1" applyBorder="1" applyAlignment="1">
      <alignment vertical="center"/>
      <protection/>
    </xf>
    <xf numFmtId="0" fontId="10" fillId="0" borderId="0" xfId="72" applyFont="1" applyFill="1" applyAlignment="1" quotePrefix="1">
      <alignment vertical="center"/>
      <protection/>
    </xf>
    <xf numFmtId="0" fontId="0" fillId="0" borderId="0" xfId="72" applyFont="1" applyFill="1">
      <alignment/>
      <protection/>
    </xf>
    <xf numFmtId="0" fontId="5" fillId="0" borderId="0" xfId="72" applyFont="1" applyFill="1" applyAlignment="1">
      <alignment vertical="center"/>
      <protection/>
    </xf>
    <xf numFmtId="178" fontId="0" fillId="0" borderId="0" xfId="48" applyNumberFormat="1" applyFont="1" applyFill="1" applyAlignment="1">
      <alignment/>
    </xf>
    <xf numFmtId="37" fontId="8" fillId="0" borderId="0" xfId="76" applyFont="1" applyFill="1" applyAlignment="1" applyProtection="1" quotePrefix="1">
      <alignment horizontal="left" vertical="center"/>
      <protection/>
    </xf>
    <xf numFmtId="37" fontId="8" fillId="0" borderId="0" xfId="76" applyFont="1" applyFill="1">
      <alignment/>
      <protection/>
    </xf>
    <xf numFmtId="37" fontId="8" fillId="0" borderId="0" xfId="76" applyFont="1" applyFill="1" applyAlignment="1" applyProtection="1" quotePrefix="1">
      <alignment horizontal="left"/>
      <protection/>
    </xf>
    <xf numFmtId="37" fontId="8" fillId="0" borderId="38" xfId="76" applyFont="1" applyFill="1" applyBorder="1">
      <alignment/>
      <protection/>
    </xf>
    <xf numFmtId="37" fontId="8" fillId="0" borderId="11" xfId="76" applyFont="1" applyFill="1" applyBorder="1" applyAlignment="1">
      <alignment vertical="center"/>
      <protection/>
    </xf>
    <xf numFmtId="0" fontId="14" fillId="0" borderId="0" xfId="72" applyFill="1">
      <alignment/>
      <protection/>
    </xf>
    <xf numFmtId="37" fontId="8" fillId="0" borderId="0" xfId="76" applyFont="1" applyFill="1" applyAlignment="1">
      <alignment vertical="center"/>
      <protection/>
    </xf>
    <xf numFmtId="37" fontId="8" fillId="0" borderId="35" xfId="76" applyFont="1" applyFill="1" applyBorder="1" applyAlignment="1" applyProtection="1">
      <alignment horizontal="center" vertical="center"/>
      <protection/>
    </xf>
    <xf numFmtId="187" fontId="8" fillId="0" borderId="25" xfId="72" applyNumberFormat="1" applyFont="1" applyFill="1" applyBorder="1" applyAlignment="1">
      <alignment vertical="center"/>
      <protection/>
    </xf>
    <xf numFmtId="187" fontId="8" fillId="0" borderId="33" xfId="72" applyNumberFormat="1" applyFont="1" applyFill="1" applyBorder="1" applyAlignment="1">
      <alignment vertical="center"/>
      <protection/>
    </xf>
    <xf numFmtId="39" fontId="8" fillId="0" borderId="0" xfId="76" applyNumberFormat="1" applyFont="1" applyFill="1" applyBorder="1" applyAlignment="1">
      <alignment vertical="center"/>
      <protection/>
    </xf>
    <xf numFmtId="39" fontId="8" fillId="0" borderId="0" xfId="76" applyNumberFormat="1" applyFont="1" applyFill="1" applyAlignment="1">
      <alignment vertical="center"/>
      <protection/>
    </xf>
    <xf numFmtId="187" fontId="8" fillId="0" borderId="26" xfId="72" applyNumberFormat="1" applyFont="1" applyFill="1" applyBorder="1" applyAlignment="1">
      <alignment vertical="center"/>
      <protection/>
    </xf>
    <xf numFmtId="183" fontId="8" fillId="0" borderId="26" xfId="72" applyNumberFormat="1" applyFont="1" applyFill="1" applyBorder="1" applyAlignment="1">
      <alignment vertical="center"/>
      <protection/>
    </xf>
    <xf numFmtId="183" fontId="8" fillId="0" borderId="35" xfId="72" applyNumberFormat="1" applyFont="1" applyFill="1" applyBorder="1" applyAlignment="1">
      <alignment vertical="center"/>
      <protection/>
    </xf>
    <xf numFmtId="37" fontId="8" fillId="0" borderId="0" xfId="76" applyFont="1" applyFill="1" applyBorder="1" applyAlignment="1">
      <alignment vertical="center"/>
      <protection/>
    </xf>
    <xf numFmtId="187" fontId="8" fillId="0" borderId="13" xfId="72" applyNumberFormat="1" applyFont="1" applyFill="1" applyBorder="1" applyAlignment="1">
      <alignment vertical="center"/>
      <protection/>
    </xf>
    <xf numFmtId="187" fontId="8" fillId="0" borderId="14" xfId="72" applyNumberFormat="1" applyFont="1" applyFill="1" applyBorder="1" applyAlignment="1">
      <alignment vertical="center"/>
      <protection/>
    </xf>
    <xf numFmtId="187" fontId="8" fillId="0" borderId="17" xfId="72" applyNumberFormat="1" applyFont="1" applyFill="1" applyBorder="1" applyAlignment="1">
      <alignment vertical="center"/>
      <protection/>
    </xf>
    <xf numFmtId="183" fontId="8" fillId="0" borderId="17" xfId="72" applyNumberFormat="1" applyFont="1" applyFill="1" applyBorder="1" applyAlignment="1">
      <alignment vertical="center"/>
      <protection/>
    </xf>
    <xf numFmtId="183" fontId="8" fillId="0" borderId="18" xfId="72" applyNumberFormat="1" applyFont="1" applyFill="1" applyBorder="1" applyAlignment="1">
      <alignment vertical="center"/>
      <protection/>
    </xf>
    <xf numFmtId="37" fontId="8" fillId="0" borderId="0" xfId="76" applyFont="1" applyFill="1" applyBorder="1" applyAlignment="1" applyProtection="1" quotePrefix="1">
      <alignment horizontal="center"/>
      <protection/>
    </xf>
    <xf numFmtId="177" fontId="8" fillId="0" borderId="0" xfId="76" applyNumberFormat="1" applyFont="1" applyFill="1" applyBorder="1" applyProtection="1">
      <alignment/>
      <protection/>
    </xf>
    <xf numFmtId="39" fontId="14" fillId="0" borderId="0" xfId="76" applyNumberFormat="1" applyFont="1" applyFill="1">
      <alignment/>
      <protection/>
    </xf>
    <xf numFmtId="0" fontId="10" fillId="0" borderId="0" xfId="73" applyFont="1" applyFill="1" applyAlignment="1" quotePrefix="1">
      <alignment vertical="center"/>
      <protection/>
    </xf>
    <xf numFmtId="0" fontId="0" fillId="0" borderId="0" xfId="73" applyFont="1">
      <alignment/>
      <protection/>
    </xf>
    <xf numFmtId="0" fontId="5" fillId="0" borderId="0" xfId="73" applyFont="1" applyFill="1" applyAlignment="1">
      <alignment vertical="center"/>
      <protection/>
    </xf>
    <xf numFmtId="0" fontId="8" fillId="0" borderId="38" xfId="73" applyFont="1" applyFill="1" applyBorder="1">
      <alignment/>
      <protection/>
    </xf>
    <xf numFmtId="182" fontId="8" fillId="0" borderId="23" xfId="73" applyNumberFormat="1" applyFont="1" applyBorder="1" applyAlignment="1">
      <alignment vertical="center"/>
      <protection/>
    </xf>
    <xf numFmtId="182" fontId="8" fillId="0" borderId="23" xfId="73" applyNumberFormat="1" applyFont="1" applyFill="1" applyBorder="1" applyAlignment="1">
      <alignment vertical="center"/>
      <protection/>
    </xf>
    <xf numFmtId="183" fontId="8" fillId="0" borderId="23" xfId="73" applyNumberFormat="1" applyFont="1" applyBorder="1" applyAlignment="1">
      <alignment vertical="center"/>
      <protection/>
    </xf>
    <xf numFmtId="183" fontId="8" fillId="0" borderId="32" xfId="73" applyNumberFormat="1" applyFont="1" applyBorder="1" applyAlignment="1">
      <alignment vertical="center"/>
      <protection/>
    </xf>
    <xf numFmtId="183" fontId="8" fillId="0" borderId="23" xfId="73" applyNumberFormat="1" applyFont="1" applyBorder="1" applyAlignment="1">
      <alignment horizontal="right" vertical="center"/>
      <protection/>
    </xf>
    <xf numFmtId="183" fontId="8" fillId="0" borderId="22" xfId="73" applyNumberFormat="1" applyFont="1" applyBorder="1" applyAlignment="1">
      <alignment vertical="center"/>
      <protection/>
    </xf>
    <xf numFmtId="38" fontId="8" fillId="0" borderId="24" xfId="48" applyFont="1" applyFill="1" applyBorder="1" applyAlignment="1" applyProtection="1">
      <alignment horizontal="center" vertical="center"/>
      <protection locked="0"/>
    </xf>
    <xf numFmtId="183" fontId="8" fillId="0" borderId="31" xfId="0" applyNumberFormat="1" applyFont="1" applyBorder="1" applyAlignment="1">
      <alignment horizontal="right" vertical="center"/>
    </xf>
    <xf numFmtId="183" fontId="8" fillId="0" borderId="32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38" fontId="8" fillId="0" borderId="0" xfId="48" applyFont="1" applyFill="1" applyAlignment="1">
      <alignment horizontal="center" vertical="center"/>
    </xf>
    <xf numFmtId="38" fontId="8" fillId="0" borderId="0" xfId="48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7" fontId="8" fillId="0" borderId="24" xfId="48" applyNumberFormat="1" applyFont="1" applyFill="1" applyBorder="1" applyAlignment="1" applyProtection="1">
      <alignment horizontal="center" vertical="center"/>
      <protection locked="0"/>
    </xf>
    <xf numFmtId="177" fontId="8" fillId="0" borderId="23" xfId="48" applyNumberFormat="1" applyFont="1" applyFill="1" applyBorder="1" applyAlignment="1" applyProtection="1">
      <alignment horizontal="center" vertical="center"/>
      <protection locked="0"/>
    </xf>
    <xf numFmtId="177" fontId="8" fillId="0" borderId="22" xfId="48" applyNumberFormat="1" applyFont="1" applyFill="1" applyBorder="1" applyAlignment="1" applyProtection="1">
      <alignment horizontal="center" vertical="center"/>
      <protection locked="0"/>
    </xf>
    <xf numFmtId="183" fontId="8" fillId="0" borderId="62" xfId="0" applyNumberFormat="1" applyFont="1" applyBorder="1" applyAlignment="1">
      <alignment horizontal="right" vertical="center"/>
    </xf>
    <xf numFmtId="182" fontId="8" fillId="0" borderId="80" xfId="0" applyNumberFormat="1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38" fontId="19" fillId="0" borderId="0" xfId="48" applyFont="1" applyFill="1" applyAlignment="1">
      <alignment horizontal="center" vertical="center"/>
    </xf>
    <xf numFmtId="38" fontId="19" fillId="0" borderId="0" xfId="48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64" xfId="0" applyFont="1" applyBorder="1" applyAlignment="1" applyProtection="1">
      <alignment horizontal="center" vertical="center"/>
      <protection/>
    </xf>
    <xf numFmtId="182" fontId="8" fillId="0" borderId="22" xfId="0" applyNumberFormat="1" applyFont="1" applyBorder="1" applyAlignment="1">
      <alignment vertical="center"/>
    </xf>
    <xf numFmtId="37" fontId="8" fillId="0" borderId="0" xfId="75" applyFont="1" applyAlignment="1">
      <alignment horizontal="right"/>
      <protection/>
    </xf>
    <xf numFmtId="219" fontId="8" fillId="0" borderId="26" xfId="0" applyNumberFormat="1" applyFont="1" applyBorder="1" applyAlignment="1">
      <alignment vertical="center" shrinkToFit="1"/>
    </xf>
    <xf numFmtId="37" fontId="8" fillId="0" borderId="23" xfId="75" applyFont="1" applyBorder="1" applyAlignment="1" applyProtection="1" quotePrefix="1">
      <alignment horizontal="center" vertical="center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7" fontId="19" fillId="0" borderId="0" xfId="75" applyFont="1" applyAlignment="1">
      <alignment horizontal="center" vertical="center"/>
      <protection/>
    </xf>
    <xf numFmtId="37" fontId="20" fillId="0" borderId="0" xfId="75" applyFont="1" applyAlignment="1">
      <alignment horizontal="center"/>
      <protection/>
    </xf>
    <xf numFmtId="219" fontId="8" fillId="0" borderId="22" xfId="0" applyNumberFormat="1" applyFont="1" applyBorder="1" applyAlignment="1">
      <alignment vertical="center" shrinkToFit="1"/>
    </xf>
    <xf numFmtId="219" fontId="8" fillId="0" borderId="34" xfId="0" applyNumberFormat="1" applyFont="1" applyBorder="1" applyAlignment="1">
      <alignment vertical="center" shrinkToFit="1"/>
    </xf>
    <xf numFmtId="219" fontId="8" fillId="0" borderId="35" xfId="0" applyNumberFormat="1" applyFont="1" applyBorder="1" applyAlignment="1">
      <alignment vertical="center" shrinkToFit="1"/>
    </xf>
    <xf numFmtId="39" fontId="8" fillId="0" borderId="70" xfId="75" applyNumberFormat="1" applyFont="1" applyBorder="1" applyAlignment="1">
      <alignment vertical="center"/>
      <protection/>
    </xf>
    <xf numFmtId="37" fontId="19" fillId="0" borderId="52" xfId="75" applyFont="1" applyBorder="1" applyAlignment="1">
      <alignment horizontal="center" vertical="center"/>
      <protection/>
    </xf>
    <xf numFmtId="219" fontId="8" fillId="0" borderId="14" xfId="0" applyNumberFormat="1" applyFont="1" applyBorder="1" applyAlignment="1">
      <alignment vertical="center" shrinkToFit="1"/>
    </xf>
    <xf numFmtId="37" fontId="8" fillId="0" borderId="72" xfId="75" applyFont="1" applyBorder="1" applyAlignment="1" applyProtection="1">
      <alignment horizontal="center" vertical="center"/>
      <protection/>
    </xf>
    <xf numFmtId="37" fontId="8" fillId="0" borderId="81" xfId="75" applyFont="1" applyBorder="1" applyAlignment="1" applyProtection="1" quotePrefix="1">
      <alignment horizontal="distributed" vertical="top"/>
      <protection/>
    </xf>
    <xf numFmtId="37" fontId="8" fillId="0" borderId="82" xfId="75" applyFont="1" applyBorder="1" applyAlignment="1" applyProtection="1" quotePrefix="1">
      <alignment horizontal="center" vertical="center"/>
      <protection/>
    </xf>
    <xf numFmtId="182" fontId="8" fillId="0" borderId="83" xfId="0" applyNumberFormat="1" applyFont="1" applyBorder="1" applyAlignment="1">
      <alignment vertical="center" shrinkToFit="1"/>
    </xf>
    <xf numFmtId="219" fontId="8" fillId="0" borderId="83" xfId="0" applyNumberFormat="1" applyFont="1" applyBorder="1" applyAlignment="1">
      <alignment vertical="center" shrinkToFit="1"/>
    </xf>
    <xf numFmtId="183" fontId="8" fillId="0" borderId="84" xfId="0" applyNumberFormat="1" applyFont="1" applyBorder="1" applyAlignment="1">
      <alignment vertical="center"/>
    </xf>
    <xf numFmtId="37" fontId="8" fillId="0" borderId="85" xfId="75" applyFont="1" applyBorder="1" applyAlignment="1" applyProtection="1">
      <alignment horizontal="center" vertical="center"/>
      <protection/>
    </xf>
    <xf numFmtId="37" fontId="8" fillId="0" borderId="86" xfId="75" applyFont="1" applyBorder="1" applyAlignment="1" applyProtection="1" quotePrefix="1">
      <alignment horizontal="center" vertical="center"/>
      <protection/>
    </xf>
    <xf numFmtId="182" fontId="8" fillId="0" borderId="87" xfId="0" applyNumberFormat="1" applyFont="1" applyBorder="1" applyAlignment="1">
      <alignment vertical="center"/>
    </xf>
    <xf numFmtId="183" fontId="8" fillId="0" borderId="87" xfId="0" applyNumberFormat="1" applyFont="1" applyBorder="1" applyAlignment="1">
      <alignment vertical="center"/>
    </xf>
    <xf numFmtId="183" fontId="8" fillId="0" borderId="80" xfId="0" applyNumberFormat="1" applyFont="1" applyBorder="1" applyAlignment="1">
      <alignment vertical="center"/>
    </xf>
    <xf numFmtId="37" fontId="8" fillId="0" borderId="57" xfId="75" applyFont="1" applyBorder="1" applyAlignment="1" applyProtection="1">
      <alignment horizontal="left" vertical="center"/>
      <protection/>
    </xf>
    <xf numFmtId="37" fontId="8" fillId="0" borderId="22" xfId="75" applyFont="1" applyBorder="1" applyAlignment="1">
      <alignment horizontal="center" vertical="center"/>
      <protection/>
    </xf>
    <xf numFmtId="37" fontId="8" fillId="0" borderId="15" xfId="75" applyFont="1" applyBorder="1" applyAlignment="1" applyProtection="1">
      <alignment horizontal="center" vertical="center"/>
      <protection/>
    </xf>
    <xf numFmtId="37" fontId="8" fillId="0" borderId="18" xfId="75" applyFont="1" applyBorder="1" applyAlignment="1" applyProtection="1">
      <alignment horizontal="center" vertical="center"/>
      <protection/>
    </xf>
    <xf numFmtId="178" fontId="8" fillId="0" borderId="51" xfId="48" applyNumberFormat="1" applyFont="1" applyBorder="1" applyAlignment="1" applyProtection="1">
      <alignment horizontal="distributed" vertical="center"/>
      <protection/>
    </xf>
    <xf numFmtId="178" fontId="8" fillId="0" borderId="50" xfId="48" applyNumberFormat="1" applyFont="1" applyBorder="1" applyAlignment="1" applyProtection="1">
      <alignment horizontal="distributed" vertical="center"/>
      <protection/>
    </xf>
    <xf numFmtId="178" fontId="8" fillId="0" borderId="62" xfId="48" applyNumberFormat="1" applyFont="1" applyBorder="1" applyAlignment="1" applyProtection="1">
      <alignment vertical="center"/>
      <protection/>
    </xf>
    <xf numFmtId="177" fontId="8" fillId="0" borderId="25" xfId="48" applyNumberFormat="1" applyFont="1" applyBorder="1" applyAlignment="1" applyProtection="1" quotePrefix="1">
      <alignment horizontal="right" vertical="center"/>
      <protection/>
    </xf>
    <xf numFmtId="177" fontId="8" fillId="0" borderId="25" xfId="48" applyNumberFormat="1" applyFont="1" applyBorder="1" applyAlignment="1" applyProtection="1">
      <alignment vertical="center"/>
      <protection/>
    </xf>
    <xf numFmtId="177" fontId="8" fillId="0" borderId="33" xfId="48" applyNumberFormat="1" applyFont="1" applyBorder="1" applyAlignment="1" applyProtection="1">
      <alignment vertical="center"/>
      <protection/>
    </xf>
    <xf numFmtId="224" fontId="8" fillId="0" borderId="13" xfId="0" applyNumberFormat="1" applyFont="1" applyBorder="1" applyAlignment="1">
      <alignment vertical="center"/>
    </xf>
    <xf numFmtId="178" fontId="8" fillId="0" borderId="38" xfId="48" applyNumberFormat="1" applyFont="1" applyBorder="1" applyAlignment="1" applyProtection="1" quotePrefix="1">
      <alignment horizontal="right"/>
      <protection/>
    </xf>
    <xf numFmtId="178" fontId="19" fillId="0" borderId="0" xfId="48" applyNumberFormat="1" applyFont="1" applyAlignment="1">
      <alignment horizontal="center" vertical="center"/>
    </xf>
    <xf numFmtId="178" fontId="5" fillId="0" borderId="0" xfId="48" applyNumberFormat="1" applyFont="1" applyBorder="1" applyAlignment="1" applyProtection="1">
      <alignment horizontal="left" vertical="center"/>
      <protection/>
    </xf>
    <xf numFmtId="178" fontId="8" fillId="0" borderId="88" xfId="48" applyNumberFormat="1" applyFont="1" applyBorder="1" applyAlignment="1" applyProtection="1">
      <alignment horizontal="right" vertical="center"/>
      <protection/>
    </xf>
    <xf numFmtId="178" fontId="8" fillId="0" borderId="54" xfId="48" applyNumberFormat="1" applyFont="1" applyBorder="1" applyAlignment="1" applyProtection="1">
      <alignment horizontal="left" vertical="center"/>
      <protection/>
    </xf>
    <xf numFmtId="178" fontId="8" fillId="0" borderId="55" xfId="48" applyNumberFormat="1" applyFont="1" applyBorder="1" applyAlignment="1" applyProtection="1">
      <alignment horizontal="center" vertical="center"/>
      <protection/>
    </xf>
    <xf numFmtId="178" fontId="8" fillId="0" borderId="0" xfId="48" applyNumberFormat="1" applyFont="1" applyBorder="1" applyAlignment="1" applyProtection="1" quotePrefix="1">
      <alignment horizontal="left" vertical="center"/>
      <protection/>
    </xf>
    <xf numFmtId="178" fontId="5" fillId="0" borderId="0" xfId="48" applyNumberFormat="1" applyFont="1" applyBorder="1" applyAlignment="1" applyProtection="1" quotePrefix="1">
      <alignment horizontal="left" vertical="center"/>
      <protection/>
    </xf>
    <xf numFmtId="37" fontId="5" fillId="0" borderId="0" xfId="75" applyFont="1" applyAlignment="1" applyProtection="1" quotePrefix="1">
      <alignment horizontal="left" vertical="center"/>
      <protection/>
    </xf>
    <xf numFmtId="0" fontId="8" fillId="0" borderId="49" xfId="63" applyFont="1" applyBorder="1" applyAlignment="1" applyProtection="1" quotePrefix="1">
      <alignment horizontal="center" vertical="center"/>
      <protection/>
    </xf>
    <xf numFmtId="0" fontId="8" fillId="0" borderId="0" xfId="63" applyFont="1" applyFill="1" applyBorder="1" applyAlignment="1" applyProtection="1">
      <alignment horizontal="left" vertical="center"/>
      <protection/>
    </xf>
    <xf numFmtId="0" fontId="8" fillId="0" borderId="0" xfId="63" applyFont="1" applyAlignment="1" applyProtection="1">
      <alignment horizontal="left" vertical="center"/>
      <protection/>
    </xf>
    <xf numFmtId="0" fontId="8" fillId="0" borderId="11" xfId="63" applyFont="1" applyFill="1" applyBorder="1" applyAlignment="1" applyProtection="1">
      <alignment horizontal="center" vertical="center"/>
      <protection/>
    </xf>
    <xf numFmtId="187" fontId="8" fillId="0" borderId="25" xfId="63" applyNumberFormat="1" applyFont="1" applyFill="1" applyBorder="1" applyAlignment="1">
      <alignment vertical="center" shrinkToFit="1"/>
      <protection/>
    </xf>
    <xf numFmtId="182" fontId="8" fillId="0" borderId="33" xfId="63" applyNumberFormat="1" applyFont="1" applyFill="1" applyBorder="1" applyAlignment="1">
      <alignment vertical="center" shrinkToFit="1"/>
      <protection/>
    </xf>
    <xf numFmtId="0" fontId="21" fillId="0" borderId="0" xfId="63" applyFont="1" applyAlignment="1">
      <alignment horizontal="center" vertical="center"/>
      <protection/>
    </xf>
    <xf numFmtId="37" fontId="5" fillId="0" borderId="0" xfId="76" applyFont="1" applyBorder="1" applyAlignment="1" applyProtection="1">
      <alignment horizontal="center"/>
      <protection/>
    </xf>
    <xf numFmtId="193" fontId="5" fillId="0" borderId="0" xfId="76" applyNumberFormat="1" applyFont="1" applyBorder="1" applyProtection="1">
      <alignment/>
      <protection/>
    </xf>
    <xf numFmtId="37" fontId="5" fillId="0" borderId="0" xfId="76" applyFont="1" applyBorder="1">
      <alignment/>
      <protection/>
    </xf>
    <xf numFmtId="37" fontId="5" fillId="0" borderId="0" xfId="77" applyNumberFormat="1" applyFont="1" applyBorder="1" applyProtection="1">
      <alignment/>
      <protection/>
    </xf>
    <xf numFmtId="37" fontId="8" fillId="0" borderId="0" xfId="76" applyFont="1" applyBorder="1" applyAlignment="1" applyProtection="1" quotePrefix="1">
      <alignment horizontal="left" vertical="center"/>
      <protection/>
    </xf>
    <xf numFmtId="37" fontId="8" fillId="0" borderId="0" xfId="76" applyFont="1" applyBorder="1" applyAlignment="1" applyProtection="1">
      <alignment horizontal="center" vertical="center"/>
      <protection/>
    </xf>
    <xf numFmtId="193" fontId="8" fillId="0" borderId="0" xfId="76" applyNumberFormat="1" applyFont="1" applyBorder="1" applyAlignment="1" applyProtection="1">
      <alignment vertical="center"/>
      <protection/>
    </xf>
    <xf numFmtId="37" fontId="8" fillId="0" borderId="0" xfId="77" applyNumberFormat="1" applyFont="1" applyBorder="1" applyAlignment="1" applyProtection="1">
      <alignment vertical="center"/>
      <protection/>
    </xf>
    <xf numFmtId="37" fontId="5" fillId="0" borderId="0" xfId="76" applyFont="1" applyBorder="1" applyAlignment="1" applyProtection="1" quotePrefix="1">
      <alignment horizontal="left" vertical="center"/>
      <protection/>
    </xf>
    <xf numFmtId="183" fontId="8" fillId="0" borderId="23" xfId="65" applyNumberFormat="1" applyFont="1" applyBorder="1" applyAlignment="1">
      <alignment vertical="center"/>
      <protection/>
    </xf>
    <xf numFmtId="183" fontId="8" fillId="0" borderId="32" xfId="65" applyNumberFormat="1" applyFont="1" applyBorder="1" applyAlignment="1">
      <alignment vertical="center"/>
      <protection/>
    </xf>
    <xf numFmtId="183" fontId="8" fillId="0" borderId="34" xfId="65" applyNumberFormat="1" applyFont="1" applyBorder="1" applyAlignment="1">
      <alignment vertical="center"/>
      <protection/>
    </xf>
    <xf numFmtId="37" fontId="5" fillId="0" borderId="61" xfId="76" applyFont="1" applyFill="1" applyBorder="1" applyAlignment="1" applyProtection="1">
      <alignment horizontal="left" vertical="center"/>
      <protection/>
    </xf>
    <xf numFmtId="37" fontId="5" fillId="0" borderId="63" xfId="76" applyFont="1" applyFill="1" applyBorder="1" applyAlignment="1">
      <alignment vertical="center"/>
      <protection/>
    </xf>
    <xf numFmtId="37" fontId="23" fillId="0" borderId="62" xfId="76" applyFont="1" applyFill="1" applyBorder="1" applyAlignment="1">
      <alignment horizontal="right" vertical="center"/>
      <protection/>
    </xf>
    <xf numFmtId="37" fontId="23" fillId="0" borderId="62" xfId="76" applyFont="1" applyFill="1" applyBorder="1" applyAlignment="1" applyProtection="1">
      <alignment horizontal="right" vertical="center"/>
      <protection/>
    </xf>
    <xf numFmtId="37" fontId="23" fillId="0" borderId="33" xfId="76" applyFont="1" applyFill="1" applyBorder="1" applyAlignment="1">
      <alignment horizontal="right" vertical="center"/>
      <protection/>
    </xf>
    <xf numFmtId="178" fontId="14" fillId="0" borderId="0" xfId="48" applyNumberFormat="1" applyFont="1" applyFill="1" applyAlignment="1">
      <alignment vertical="center"/>
    </xf>
    <xf numFmtId="37" fontId="8" fillId="0" borderId="0" xfId="77" applyFont="1" applyFill="1" applyAlignment="1" applyProtection="1">
      <alignment horizontal="left" vertical="center"/>
      <protection/>
    </xf>
    <xf numFmtId="37" fontId="5" fillId="0" borderId="38" xfId="76" applyFont="1" applyBorder="1" applyAlignment="1" applyProtection="1" quotePrefix="1">
      <alignment horizontal="left" vertical="center"/>
      <protection/>
    </xf>
    <xf numFmtId="0" fontId="14" fillId="0" borderId="0" xfId="67" applyBorder="1">
      <alignment/>
      <protection/>
    </xf>
    <xf numFmtId="37" fontId="8" fillId="0" borderId="49" xfId="76" applyFont="1" applyFill="1" applyBorder="1" applyAlignment="1" applyProtection="1" quotePrefix="1">
      <alignment horizontal="left" vertical="center"/>
      <protection/>
    </xf>
    <xf numFmtId="182" fontId="8" fillId="0" borderId="26" xfId="68" applyNumberFormat="1" applyFont="1" applyBorder="1" applyAlignment="1">
      <alignment vertical="center"/>
      <protection/>
    </xf>
    <xf numFmtId="183" fontId="8" fillId="0" borderId="26" xfId="68" applyNumberFormat="1" applyFont="1" applyBorder="1" applyAlignment="1">
      <alignment vertical="center"/>
      <protection/>
    </xf>
    <xf numFmtId="183" fontId="8" fillId="0" borderId="35" xfId="68" applyNumberFormat="1" applyFont="1" applyBorder="1" applyAlignment="1">
      <alignment vertical="center"/>
      <protection/>
    </xf>
    <xf numFmtId="41" fontId="8" fillId="0" borderId="13" xfId="69" applyNumberFormat="1" applyFont="1" applyFill="1" applyBorder="1" applyAlignment="1">
      <alignment vertical="center"/>
      <protection/>
    </xf>
    <xf numFmtId="0" fontId="5" fillId="0" borderId="38" xfId="68" applyFont="1" applyFill="1" applyBorder="1" applyAlignment="1" applyProtection="1" quotePrefix="1">
      <alignment horizontal="left" vertical="center"/>
      <protection/>
    </xf>
    <xf numFmtId="0" fontId="5" fillId="0" borderId="0" xfId="78" applyFont="1" applyAlignment="1" applyProtection="1" quotePrefix="1">
      <alignment horizontal="left" vertical="center"/>
      <protection/>
    </xf>
    <xf numFmtId="0" fontId="5" fillId="0" borderId="38" xfId="78" applyFont="1" applyBorder="1" applyAlignment="1" applyProtection="1" quotePrefix="1">
      <alignment horizontal="left" vertical="center"/>
      <protection/>
    </xf>
    <xf numFmtId="0" fontId="8" fillId="0" borderId="30" xfId="78" applyFont="1" applyBorder="1" applyAlignment="1" applyProtection="1" quotePrefix="1">
      <alignment horizontal="distributed" vertical="center"/>
      <protection/>
    </xf>
    <xf numFmtId="0" fontId="8" fillId="0" borderId="0" xfId="78" applyFont="1" applyAlignment="1">
      <alignment vertical="center"/>
      <protection/>
    </xf>
    <xf numFmtId="183" fontId="8" fillId="0" borderId="13" xfId="70" applyNumberFormat="1" applyFont="1" applyBorder="1" applyAlignment="1">
      <alignment horizontal="right" vertical="center"/>
      <protection/>
    </xf>
    <xf numFmtId="183" fontId="8" fillId="0" borderId="25" xfId="70" applyNumberFormat="1" applyFont="1" applyBorder="1" applyAlignment="1">
      <alignment vertical="center"/>
      <protection/>
    </xf>
    <xf numFmtId="183" fontId="8" fillId="0" borderId="33" xfId="70" applyNumberFormat="1" applyFont="1" applyBorder="1" applyAlignment="1">
      <alignment vertical="center"/>
      <protection/>
    </xf>
    <xf numFmtId="183" fontId="8" fillId="0" borderId="14" xfId="70" applyNumberFormat="1" applyFont="1" applyBorder="1" applyAlignment="1">
      <alignment vertical="center"/>
      <protection/>
    </xf>
    <xf numFmtId="183" fontId="8" fillId="0" borderId="18" xfId="70" applyNumberFormat="1" applyFont="1" applyBorder="1" applyAlignment="1">
      <alignment vertical="center"/>
      <protection/>
    </xf>
    <xf numFmtId="0" fontId="8" fillId="0" borderId="57" xfId="78" applyFont="1" applyBorder="1" applyAlignment="1" applyProtection="1">
      <alignment horizontal="center" vertical="center"/>
      <protection/>
    </xf>
    <xf numFmtId="0" fontId="8" fillId="0" borderId="11" xfId="78" applyFont="1" applyBorder="1" applyAlignment="1" applyProtection="1" quotePrefix="1">
      <alignment vertical="center"/>
      <protection/>
    </xf>
    <xf numFmtId="0" fontId="8" fillId="0" borderId="15" xfId="78" applyFont="1" applyBorder="1" applyAlignment="1" applyProtection="1">
      <alignment vertical="center"/>
      <protection/>
    </xf>
    <xf numFmtId="37" fontId="5" fillId="0" borderId="0" xfId="76" applyFont="1" applyFill="1" applyAlignment="1" applyProtection="1" quotePrefix="1">
      <alignment horizontal="left" vertical="center"/>
      <protection/>
    </xf>
    <xf numFmtId="37" fontId="5" fillId="0" borderId="0" xfId="76" applyFont="1" applyFill="1" applyBorder="1" applyAlignment="1" applyProtection="1" quotePrefix="1">
      <alignment vertical="center"/>
      <protection/>
    </xf>
    <xf numFmtId="37" fontId="5" fillId="0" borderId="38" xfId="76" applyFont="1" applyFill="1" applyBorder="1" applyAlignment="1" applyProtection="1">
      <alignment horizontal="left" vertical="center"/>
      <protection/>
    </xf>
    <xf numFmtId="37" fontId="8" fillId="0" borderId="38" xfId="76" applyFont="1" applyFill="1" applyBorder="1" applyAlignment="1" applyProtection="1" quotePrefix="1">
      <alignment horizontal="left" vertical="center"/>
      <protection/>
    </xf>
    <xf numFmtId="37" fontId="8" fillId="0" borderId="38" xfId="76" applyFont="1" applyFill="1" applyBorder="1" applyAlignment="1" applyProtection="1" quotePrefix="1">
      <alignment horizontal="right" vertical="center"/>
      <protection/>
    </xf>
    <xf numFmtId="37" fontId="5" fillId="0" borderId="38" xfId="76" applyFont="1" applyFill="1" applyBorder="1" applyAlignment="1" applyProtection="1" quotePrefix="1">
      <alignment horizontal="left" vertical="center"/>
      <protection/>
    </xf>
    <xf numFmtId="37" fontId="5" fillId="0" borderId="38" xfId="76" applyFont="1" applyFill="1" applyBorder="1" applyAlignment="1" applyProtection="1" quotePrefix="1">
      <alignment horizontal="right" vertical="center"/>
      <protection/>
    </xf>
    <xf numFmtId="182" fontId="8" fillId="0" borderId="26" xfId="73" applyNumberFormat="1" applyFont="1" applyBorder="1" applyAlignment="1">
      <alignment vertical="center"/>
      <protection/>
    </xf>
    <xf numFmtId="182" fontId="8" fillId="0" borderId="26" xfId="73" applyNumberFormat="1" applyFont="1" applyFill="1" applyBorder="1" applyAlignment="1">
      <alignment vertical="center"/>
      <protection/>
    </xf>
    <xf numFmtId="183" fontId="8" fillId="0" borderId="26" xfId="73" applyNumberFormat="1" applyFont="1" applyBorder="1" applyAlignment="1">
      <alignment vertical="center"/>
      <protection/>
    </xf>
    <xf numFmtId="183" fontId="8" fillId="0" borderId="35" xfId="73" applyNumberFormat="1" applyFont="1" applyBorder="1" applyAlignment="1">
      <alignment vertical="center"/>
      <protection/>
    </xf>
    <xf numFmtId="0" fontId="5" fillId="0" borderId="38" xfId="73" applyFont="1" applyFill="1" applyBorder="1" applyAlignment="1" applyProtection="1">
      <alignment horizontal="left"/>
      <protection/>
    </xf>
    <xf numFmtId="0" fontId="5" fillId="0" borderId="38" xfId="73" applyFont="1" applyFill="1" applyBorder="1" applyAlignment="1" applyProtection="1">
      <alignment horizontal="left" vertical="center"/>
      <protection/>
    </xf>
    <xf numFmtId="183" fontId="8" fillId="0" borderId="22" xfId="73" applyNumberFormat="1" applyFont="1" applyBorder="1" applyAlignment="1">
      <alignment horizontal="right" vertical="center"/>
      <protection/>
    </xf>
    <xf numFmtId="178" fontId="5" fillId="0" borderId="0" xfId="48" applyNumberFormat="1" applyFont="1" applyAlignment="1">
      <alignment vertical="center"/>
    </xf>
    <xf numFmtId="38" fontId="8" fillId="0" borderId="0" xfId="48" applyFont="1" applyAlignment="1">
      <alignment/>
    </xf>
    <xf numFmtId="38" fontId="24" fillId="0" borderId="0" xfId="48" applyFont="1" applyAlignment="1">
      <alignment/>
    </xf>
    <xf numFmtId="38" fontId="24" fillId="0" borderId="0" xfId="48" applyFont="1" applyAlignment="1">
      <alignment vertical="center"/>
    </xf>
    <xf numFmtId="38" fontId="8" fillId="0" borderId="0" xfId="48" applyFont="1" applyAlignment="1">
      <alignment shrinkToFit="1"/>
    </xf>
    <xf numFmtId="38" fontId="8" fillId="0" borderId="88" xfId="48" applyFont="1" applyBorder="1" applyAlignment="1">
      <alignment vertical="center"/>
    </xf>
    <xf numFmtId="38" fontId="8" fillId="0" borderId="16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51" xfId="48" applyFont="1" applyBorder="1" applyAlignment="1">
      <alignment horizontal="distributed" vertical="center"/>
    </xf>
    <xf numFmtId="38" fontId="8" fillId="0" borderId="13" xfId="48" applyFont="1" applyBorder="1" applyAlignment="1">
      <alignment horizontal="distributed" vertical="center"/>
    </xf>
    <xf numFmtId="38" fontId="8" fillId="0" borderId="13" xfId="48" applyFont="1" applyBorder="1" applyAlignment="1" quotePrefix="1">
      <alignment horizontal="left" vertical="center" wrapText="1" shrinkToFit="1"/>
    </xf>
    <xf numFmtId="38" fontId="8" fillId="0" borderId="13" xfId="48" applyFont="1" applyBorder="1" applyAlignment="1" quotePrefix="1">
      <alignment horizontal="left" vertical="center"/>
    </xf>
    <xf numFmtId="38" fontId="8" fillId="0" borderId="13" xfId="48" applyFont="1" applyBorder="1" applyAlignment="1" quotePrefix="1">
      <alignment horizontal="distributed" vertical="center" wrapText="1"/>
    </xf>
    <xf numFmtId="38" fontId="8" fillId="0" borderId="13" xfId="48" applyFont="1" applyBorder="1" applyAlignment="1" quotePrefix="1">
      <alignment vertical="center"/>
    </xf>
    <xf numFmtId="38" fontId="8" fillId="0" borderId="13" xfId="48" applyFont="1" applyBorder="1" applyAlignment="1">
      <alignment horizontal="center" vertical="center"/>
    </xf>
    <xf numFmtId="38" fontId="8" fillId="0" borderId="13" xfId="48" applyFont="1" applyBorder="1" applyAlignment="1" quotePrefix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54" xfId="48" applyFont="1" applyBorder="1" applyAlignment="1">
      <alignment horizontal="distributed" vertical="center"/>
    </xf>
    <xf numFmtId="38" fontId="8" fillId="0" borderId="26" xfId="48" applyFont="1" applyBorder="1" applyAlignment="1">
      <alignment vertical="center"/>
    </xf>
    <xf numFmtId="38" fontId="8" fillId="0" borderId="26" xfId="48" applyFont="1" applyBorder="1" applyAlignment="1">
      <alignment horizontal="distributed" vertical="center"/>
    </xf>
    <xf numFmtId="38" fontId="8" fillId="0" borderId="26" xfId="48" applyFont="1" applyBorder="1" applyAlignment="1" quotePrefix="1">
      <alignment horizontal="distributed" vertical="center"/>
    </xf>
    <xf numFmtId="38" fontId="19" fillId="0" borderId="26" xfId="48" applyFont="1" applyBorder="1" applyAlignment="1" quotePrefix="1">
      <alignment horizontal="left" vertical="center"/>
    </xf>
    <xf numFmtId="38" fontId="8" fillId="0" borderId="26" xfId="48" applyFont="1" applyBorder="1" applyAlignment="1" quotePrefix="1">
      <alignment horizontal="left" vertical="center"/>
    </xf>
    <xf numFmtId="38" fontId="23" fillId="0" borderId="26" xfId="48" applyFont="1" applyBorder="1" applyAlignment="1" quotePrefix="1">
      <alignment horizontal="distributed" vertical="center" wrapText="1"/>
    </xf>
    <xf numFmtId="38" fontId="8" fillId="0" borderId="26" xfId="48" applyFont="1" applyBorder="1" applyAlignment="1">
      <alignment horizontal="distributed" vertical="center" wrapText="1"/>
    </xf>
    <xf numFmtId="38" fontId="8" fillId="0" borderId="26" xfId="48" applyFont="1" applyBorder="1" applyAlignment="1">
      <alignment horizontal="center" vertical="center"/>
    </xf>
    <xf numFmtId="38" fontId="8" fillId="0" borderId="26" xfId="48" applyFont="1" applyBorder="1" applyAlignment="1" quotePrefix="1">
      <alignment horizontal="center" vertical="center"/>
    </xf>
    <xf numFmtId="38" fontId="8" fillId="0" borderId="35" xfId="48" applyFont="1" applyBorder="1" applyAlignment="1">
      <alignment horizontal="center" vertical="center"/>
    </xf>
    <xf numFmtId="49" fontId="8" fillId="33" borderId="89" xfId="48" applyNumberFormat="1" applyFont="1" applyFill="1" applyBorder="1" applyAlignment="1">
      <alignment horizontal="center" vertical="center" shrinkToFit="1"/>
    </xf>
    <xf numFmtId="49" fontId="8" fillId="33" borderId="23" xfId="48" applyNumberFormat="1" applyFont="1" applyFill="1" applyBorder="1" applyAlignment="1">
      <alignment horizontal="center" vertical="center" shrinkToFit="1"/>
    </xf>
    <xf numFmtId="49" fontId="8" fillId="33" borderId="32" xfId="48" applyNumberFormat="1" applyFont="1" applyFill="1" applyBorder="1" applyAlignment="1">
      <alignment horizontal="center" vertical="center" shrinkToFit="1"/>
    </xf>
    <xf numFmtId="38" fontId="8" fillId="0" borderId="0" xfId="48" applyFont="1" applyAlignment="1">
      <alignment horizontal="center" vertical="center"/>
    </xf>
    <xf numFmtId="182" fontId="8" fillId="0" borderId="13" xfId="48" applyNumberFormat="1" applyFont="1" applyBorder="1" applyAlignment="1">
      <alignment vertical="center" shrinkToFit="1"/>
    </xf>
    <xf numFmtId="182" fontId="8" fillId="0" borderId="25" xfId="48" applyNumberFormat="1" applyFont="1" applyBorder="1" applyAlignment="1">
      <alignment vertical="center" shrinkToFit="1"/>
    </xf>
    <xf numFmtId="182" fontId="8" fillId="0" borderId="33" xfId="48" applyNumberFormat="1" applyFont="1" applyBorder="1" applyAlignment="1">
      <alignment vertical="center" shrinkToFit="1"/>
    </xf>
    <xf numFmtId="182" fontId="8" fillId="0" borderId="14" xfId="48" applyNumberFormat="1" applyFont="1" applyBorder="1" applyAlignment="1">
      <alignment vertical="center" shrinkToFit="1"/>
    </xf>
    <xf numFmtId="226" fontId="8" fillId="0" borderId="90" xfId="0" applyNumberFormat="1" applyFont="1" applyBorder="1" applyAlignment="1">
      <alignment horizontal="distributed" vertical="center"/>
    </xf>
    <xf numFmtId="182" fontId="8" fillId="0" borderId="91" xfId="48" applyNumberFormat="1" applyFont="1" applyBorder="1" applyAlignment="1">
      <alignment vertical="center" shrinkToFit="1"/>
    </xf>
    <xf numFmtId="182" fontId="8" fillId="0" borderId="92" xfId="48" applyNumberFormat="1" applyFont="1" applyBorder="1" applyAlignment="1">
      <alignment vertical="center" shrinkToFit="1"/>
    </xf>
    <xf numFmtId="38" fontId="8" fillId="0" borderId="51" xfId="48" applyFont="1" applyBorder="1" applyAlignment="1">
      <alignment horizontal="distributed" vertical="center" wrapText="1"/>
    </xf>
    <xf numFmtId="38" fontId="8" fillId="0" borderId="54" xfId="48" applyFont="1" applyBorder="1" applyAlignment="1">
      <alignment horizontal="distributed" vertical="center" wrapText="1"/>
    </xf>
    <xf numFmtId="182" fontId="8" fillId="0" borderId="26" xfId="48" applyNumberFormat="1" applyFont="1" applyBorder="1" applyAlignment="1">
      <alignment vertical="center" shrinkToFit="1"/>
    </xf>
    <xf numFmtId="182" fontId="8" fillId="0" borderId="35" xfId="48" applyNumberFormat="1" applyFont="1" applyBorder="1" applyAlignment="1">
      <alignment vertical="center" shrinkToFit="1"/>
    </xf>
    <xf numFmtId="38" fontId="8" fillId="0" borderId="29" xfId="48" applyFont="1" applyBorder="1" applyAlignment="1">
      <alignment horizontal="distributed" vertical="center"/>
    </xf>
    <xf numFmtId="182" fontId="8" fillId="0" borderId="17" xfId="48" applyNumberFormat="1" applyFont="1" applyBorder="1" applyAlignment="1">
      <alignment vertical="center" shrinkToFit="1"/>
    </xf>
    <xf numFmtId="182" fontId="8" fillId="0" borderId="18" xfId="48" applyNumberFormat="1" applyFont="1" applyBorder="1" applyAlignment="1">
      <alignment vertical="center" shrinkToFit="1"/>
    </xf>
    <xf numFmtId="38" fontId="8" fillId="0" borderId="93" xfId="48" applyFont="1" applyFill="1" applyBorder="1" applyAlignment="1">
      <alignment horizontal="distributed" vertical="center"/>
    </xf>
    <xf numFmtId="182" fontId="8" fillId="0" borderId="19" xfId="48" applyNumberFormat="1" applyFont="1" applyFill="1" applyBorder="1" applyAlignment="1">
      <alignment vertical="center" shrinkToFit="1"/>
    </xf>
    <xf numFmtId="182" fontId="8" fillId="0" borderId="24" xfId="48" applyNumberFormat="1" applyFont="1" applyFill="1" applyBorder="1" applyAlignment="1">
      <alignment vertical="center" shrinkToFit="1"/>
    </xf>
    <xf numFmtId="182" fontId="8" fillId="0" borderId="60" xfId="48" applyNumberFormat="1" applyFont="1" applyFill="1" applyBorder="1" applyAlignment="1">
      <alignment vertical="center" shrinkToFit="1"/>
    </xf>
    <xf numFmtId="38" fontId="8" fillId="0" borderId="55" xfId="48" applyFont="1" applyFill="1" applyBorder="1" applyAlignment="1">
      <alignment horizontal="distributed" vertical="center"/>
    </xf>
    <xf numFmtId="182" fontId="8" fillId="0" borderId="22" xfId="48" applyNumberFormat="1" applyFont="1" applyFill="1" applyBorder="1" applyAlignment="1">
      <alignment vertical="center" shrinkToFit="1"/>
    </xf>
    <xf numFmtId="182" fontId="8" fillId="0" borderId="34" xfId="48" applyNumberFormat="1" applyFont="1" applyFill="1" applyBorder="1" applyAlignment="1">
      <alignment vertical="center" shrinkToFit="1"/>
    </xf>
    <xf numFmtId="182" fontId="8" fillId="0" borderId="73" xfId="48" applyNumberFormat="1" applyFont="1" applyBorder="1" applyAlignment="1">
      <alignment vertical="center" shrinkToFit="1"/>
    </xf>
    <xf numFmtId="182" fontId="8" fillId="0" borderId="79" xfId="48" applyNumberFormat="1" applyFont="1" applyBorder="1" applyAlignment="1">
      <alignment vertical="center" shrinkToFit="1"/>
    </xf>
    <xf numFmtId="38" fontId="8" fillId="0" borderId="25" xfId="48" applyFont="1" applyBorder="1" applyAlignment="1" quotePrefix="1">
      <alignment horizontal="left" vertical="center"/>
    </xf>
    <xf numFmtId="182" fontId="8" fillId="0" borderId="75" xfId="48" applyNumberFormat="1" applyFont="1" applyBorder="1" applyAlignment="1">
      <alignment vertical="center" shrinkToFit="1"/>
    </xf>
    <xf numFmtId="182" fontId="8" fillId="0" borderId="78" xfId="48" applyNumberFormat="1" applyFont="1" applyBorder="1" applyAlignment="1">
      <alignment vertical="center" shrinkToFit="1"/>
    </xf>
    <xf numFmtId="182" fontId="8" fillId="0" borderId="41" xfId="48" applyNumberFormat="1" applyFont="1" applyBorder="1" applyAlignment="1">
      <alignment vertical="center" shrinkToFit="1"/>
    </xf>
    <xf numFmtId="182" fontId="8" fillId="0" borderId="58" xfId="48" applyNumberFormat="1" applyFont="1" applyBorder="1" applyAlignment="1">
      <alignment vertical="center" shrinkToFit="1"/>
    </xf>
    <xf numFmtId="38" fontId="8" fillId="0" borderId="0" xfId="48" applyFont="1" applyAlignment="1">
      <alignment horizontal="right"/>
    </xf>
    <xf numFmtId="38" fontId="8" fillId="0" borderId="89" xfId="48" applyFont="1" applyBorder="1" applyAlignment="1">
      <alignment horizontal="distributed" vertical="center"/>
    </xf>
    <xf numFmtId="182" fontId="8" fillId="0" borderId="30" xfId="48" applyNumberFormat="1" applyFont="1" applyBorder="1" applyAlignment="1">
      <alignment vertical="center" shrinkToFit="1"/>
    </xf>
    <xf numFmtId="182" fontId="8" fillId="0" borderId="23" xfId="48" applyNumberFormat="1" applyFont="1" applyBorder="1" applyAlignment="1">
      <alignment vertical="center" shrinkToFit="1"/>
    </xf>
    <xf numFmtId="182" fontId="8" fillId="0" borderId="76" xfId="48" applyNumberFormat="1" applyFont="1" applyBorder="1" applyAlignment="1">
      <alignment vertical="center" shrinkToFit="1"/>
    </xf>
    <xf numFmtId="38" fontId="19" fillId="0" borderId="0" xfId="48" applyFont="1" applyAlignment="1">
      <alignment horizontal="center" vertical="center"/>
    </xf>
    <xf numFmtId="182" fontId="8" fillId="0" borderId="25" xfId="48" applyNumberFormat="1" applyFont="1" applyBorder="1" applyAlignment="1">
      <alignment vertical="center"/>
    </xf>
    <xf numFmtId="182" fontId="8" fillId="0" borderId="13" xfId="48" applyNumberFormat="1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38" fontId="19" fillId="0" borderId="0" xfId="48" applyFont="1" applyBorder="1" applyAlignment="1">
      <alignment horizontal="center" vertical="center"/>
    </xf>
    <xf numFmtId="38" fontId="8" fillId="0" borderId="50" xfId="48" applyFont="1" applyBorder="1" applyAlignment="1">
      <alignment horizontal="distributed" vertical="center"/>
    </xf>
    <xf numFmtId="182" fontId="8" fillId="0" borderId="26" xfId="48" applyNumberFormat="1" applyFont="1" applyBorder="1" applyAlignment="1">
      <alignment vertical="center"/>
    </xf>
    <xf numFmtId="182" fontId="8" fillId="0" borderId="15" xfId="48" applyNumberFormat="1" applyFont="1" applyBorder="1" applyAlignment="1">
      <alignment vertical="center" shrinkToFit="1"/>
    </xf>
    <xf numFmtId="49" fontId="27" fillId="0" borderId="0" xfId="48" applyNumberFormat="1" applyFont="1" applyFill="1" applyBorder="1" applyAlignment="1">
      <alignment horizontal="distributed" vertical="center" shrinkToFit="1"/>
    </xf>
    <xf numFmtId="49" fontId="29" fillId="0" borderId="0" xfId="50" applyNumberFormat="1" applyFont="1" applyAlignment="1">
      <alignment vertical="center"/>
    </xf>
    <xf numFmtId="49" fontId="27" fillId="0" borderId="0" xfId="48" applyNumberFormat="1" applyFont="1" applyFill="1" applyBorder="1" applyAlignment="1">
      <alignment vertical="center" wrapText="1"/>
    </xf>
    <xf numFmtId="49" fontId="21" fillId="0" borderId="0" xfId="48" applyNumberFormat="1" applyFont="1" applyAlignment="1">
      <alignment horizontal="center" vertical="center"/>
    </xf>
    <xf numFmtId="49" fontId="30" fillId="0" borderId="0" xfId="48" applyNumberFormat="1" applyFont="1" applyAlignment="1">
      <alignment vertical="center"/>
    </xf>
    <xf numFmtId="49" fontId="27" fillId="0" borderId="0" xfId="48" applyNumberFormat="1" applyFont="1" applyFill="1" applyBorder="1" applyAlignment="1">
      <alignment horizontal="distributed" vertical="center"/>
    </xf>
    <xf numFmtId="49" fontId="29" fillId="0" borderId="0" xfId="48" applyNumberFormat="1" applyFont="1" applyAlignment="1">
      <alignment vertical="center"/>
    </xf>
    <xf numFmtId="49" fontId="27" fillId="0" borderId="51" xfId="48" applyNumberFormat="1" applyFont="1" applyFill="1" applyBorder="1" applyAlignment="1">
      <alignment horizontal="distributed" vertical="center" shrinkToFit="1"/>
    </xf>
    <xf numFmtId="182" fontId="27" fillId="0" borderId="25" xfId="48" applyNumberFormat="1" applyFont="1" applyFill="1" applyBorder="1" applyAlignment="1">
      <alignment horizontal="center" vertical="center" wrapText="1"/>
    </xf>
    <xf numFmtId="182" fontId="8" fillId="0" borderId="33" xfId="48" applyNumberFormat="1" applyFont="1" applyBorder="1" applyAlignment="1">
      <alignment vertical="center"/>
    </xf>
    <xf numFmtId="182" fontId="21" fillId="0" borderId="0" xfId="48" applyNumberFormat="1" applyFont="1" applyAlignment="1">
      <alignment horizontal="center" vertical="center"/>
    </xf>
    <xf numFmtId="182" fontId="30" fillId="0" borderId="0" xfId="48" applyNumberFormat="1" applyFont="1" applyAlignment="1">
      <alignment vertical="center"/>
    </xf>
    <xf numFmtId="182" fontId="27" fillId="0" borderId="13" xfId="48" applyNumberFormat="1" applyFont="1" applyFill="1" applyBorder="1" applyAlignment="1">
      <alignment horizontal="center" vertical="center" wrapText="1"/>
    </xf>
    <xf numFmtId="182" fontId="8" fillId="0" borderId="14" xfId="48" applyNumberFormat="1" applyFont="1" applyBorder="1" applyAlignment="1">
      <alignment vertical="center"/>
    </xf>
    <xf numFmtId="49" fontId="27" fillId="0" borderId="54" xfId="48" applyNumberFormat="1" applyFont="1" applyFill="1" applyBorder="1" applyAlignment="1">
      <alignment horizontal="distributed" vertical="center" shrinkToFit="1"/>
    </xf>
    <xf numFmtId="182" fontId="27" fillId="0" borderId="26" xfId="48" applyNumberFormat="1" applyFont="1" applyFill="1" applyBorder="1" applyAlignment="1">
      <alignment horizontal="center" vertical="center" wrapText="1"/>
    </xf>
    <xf numFmtId="182" fontId="8" fillId="0" borderId="35" xfId="48" applyNumberFormat="1" applyFont="1" applyBorder="1" applyAlignment="1">
      <alignment vertical="center"/>
    </xf>
    <xf numFmtId="49" fontId="27" fillId="0" borderId="55" xfId="48" applyNumberFormat="1" applyFont="1" applyFill="1" applyBorder="1" applyAlignment="1">
      <alignment horizontal="distributed" vertical="center" shrinkToFit="1"/>
    </xf>
    <xf numFmtId="182" fontId="8" fillId="0" borderId="22" xfId="48" applyNumberFormat="1" applyFont="1" applyBorder="1" applyAlignment="1">
      <alignment vertical="center"/>
    </xf>
    <xf numFmtId="182" fontId="8" fillId="0" borderId="34" xfId="48" applyNumberFormat="1" applyFont="1" applyBorder="1" applyAlignment="1">
      <alignment vertical="center"/>
    </xf>
    <xf numFmtId="182" fontId="27" fillId="0" borderId="0" xfId="48" applyNumberFormat="1" applyFont="1" applyFill="1" applyBorder="1" applyAlignment="1">
      <alignment vertical="center" wrapText="1"/>
    </xf>
    <xf numFmtId="49" fontId="27" fillId="0" borderId="0" xfId="48" applyNumberFormat="1" applyFont="1" applyAlignment="1">
      <alignment horizontal="distributed" vertical="center" shrinkToFit="1"/>
    </xf>
    <xf numFmtId="182" fontId="27" fillId="0" borderId="0" xfId="48" applyNumberFormat="1" applyFont="1" applyAlignment="1">
      <alignment vertical="center" shrinkToFit="1"/>
    </xf>
    <xf numFmtId="38" fontId="31" fillId="0" borderId="0" xfId="48" applyFont="1" applyAlignment="1">
      <alignment/>
    </xf>
    <xf numFmtId="178" fontId="8" fillId="0" borderId="62" xfId="48" applyNumberFormat="1" applyFont="1" applyBorder="1" applyAlignment="1" applyProtection="1">
      <alignment vertical="center" shrinkToFit="1"/>
      <protection/>
    </xf>
    <xf numFmtId="208" fontId="8" fillId="0" borderId="11" xfId="48" applyNumberFormat="1" applyFont="1" applyBorder="1" applyAlignment="1" applyProtection="1">
      <alignment vertical="center" shrinkToFit="1"/>
      <protection/>
    </xf>
    <xf numFmtId="224" fontId="8" fillId="0" borderId="13" xfId="0" applyNumberFormat="1" applyFont="1" applyBorder="1" applyAlignment="1">
      <alignment vertical="center" shrinkToFit="1"/>
    </xf>
    <xf numFmtId="178" fontId="12" fillId="0" borderId="0" xfId="48" applyNumberFormat="1" applyFont="1" applyAlignment="1">
      <alignment/>
    </xf>
    <xf numFmtId="178" fontId="71" fillId="0" borderId="0" xfId="48" applyNumberFormat="1" applyFont="1" applyAlignment="1">
      <alignment/>
    </xf>
    <xf numFmtId="183" fontId="8" fillId="0" borderId="77" xfId="0" applyNumberFormat="1" applyFont="1" applyBorder="1" applyAlignment="1">
      <alignment vertical="center"/>
    </xf>
    <xf numFmtId="183" fontId="8" fillId="0" borderId="78" xfId="0" applyNumberFormat="1" applyFont="1" applyBorder="1" applyAlignment="1">
      <alignment vertical="center"/>
    </xf>
    <xf numFmtId="183" fontId="8" fillId="0" borderId="94" xfId="0" applyNumberFormat="1" applyFont="1" applyBorder="1" applyAlignment="1">
      <alignment vertical="center"/>
    </xf>
    <xf numFmtId="183" fontId="8" fillId="0" borderId="39" xfId="0" applyNumberFormat="1" applyFont="1" applyBorder="1" applyAlignment="1">
      <alignment vertical="center"/>
    </xf>
    <xf numFmtId="183" fontId="8" fillId="0" borderId="75" xfId="0" applyNumberFormat="1" applyFont="1" applyBorder="1" applyAlignment="1">
      <alignment vertical="center"/>
    </xf>
    <xf numFmtId="183" fontId="8" fillId="0" borderId="40" xfId="0" applyNumberFormat="1" applyFont="1" applyBorder="1" applyAlignment="1">
      <alignment vertical="center"/>
    </xf>
    <xf numFmtId="38" fontId="8" fillId="0" borderId="23" xfId="48" applyFont="1" applyBorder="1" applyAlignment="1">
      <alignment horizontal="center" vertical="center"/>
    </xf>
    <xf numFmtId="178" fontId="8" fillId="0" borderId="23" xfId="48" applyNumberFormat="1" applyFont="1" applyBorder="1" applyAlignment="1">
      <alignment horizontal="center" vertical="center"/>
    </xf>
    <xf numFmtId="178" fontId="8" fillId="0" borderId="23" xfId="48" applyNumberFormat="1" applyFont="1" applyBorder="1" applyAlignment="1">
      <alignment vertical="center"/>
    </xf>
    <xf numFmtId="178" fontId="8" fillId="0" borderId="23" xfId="48" applyNumberFormat="1" applyFont="1" applyBorder="1" applyAlignment="1">
      <alignment horizontal="center" vertical="center" wrapText="1"/>
    </xf>
    <xf numFmtId="178" fontId="26" fillId="0" borderId="23" xfId="48" applyNumberFormat="1" applyFont="1" applyBorder="1" applyAlignment="1">
      <alignment horizontal="center" vertical="center" wrapText="1"/>
    </xf>
    <xf numFmtId="0" fontId="72" fillId="0" borderId="0" xfId="61" applyFont="1" applyAlignment="1">
      <alignment vertical="center"/>
      <protection/>
    </xf>
    <xf numFmtId="0" fontId="71" fillId="0" borderId="0" xfId="63" applyFont="1">
      <alignment/>
      <protection/>
    </xf>
    <xf numFmtId="37" fontId="73" fillId="0" borderId="0" xfId="76" applyFont="1" applyAlignment="1">
      <alignment wrapText="1"/>
      <protection/>
    </xf>
    <xf numFmtId="37" fontId="35" fillId="0" borderId="23" xfId="76" applyFont="1" applyFill="1" applyBorder="1" applyAlignment="1">
      <alignment vertical="center"/>
      <protection/>
    </xf>
    <xf numFmtId="0" fontId="19" fillId="0" borderId="0" xfId="0" applyFont="1" applyAlignment="1">
      <alignment horizontal="center" vertical="center"/>
    </xf>
    <xf numFmtId="0" fontId="28" fillId="34" borderId="95" xfId="74" applyFont="1" applyFill="1" applyBorder="1" applyAlignment="1">
      <alignment horizontal="center" vertical="center"/>
      <protection/>
    </xf>
    <xf numFmtId="0" fontId="28" fillId="34" borderId="95" xfId="74" applyFont="1" applyFill="1" applyBorder="1" applyAlignment="1">
      <alignment horizontal="left" vertical="center"/>
      <protection/>
    </xf>
    <xf numFmtId="0" fontId="28" fillId="34" borderId="96" xfId="74" applyFont="1" applyFill="1" applyBorder="1" applyAlignment="1">
      <alignment horizontal="center" vertical="center"/>
      <protection/>
    </xf>
    <xf numFmtId="0" fontId="28" fillId="34" borderId="97" xfId="74" applyFont="1" applyFill="1" applyBorder="1" applyAlignment="1">
      <alignment horizontal="center" vertical="center"/>
      <protection/>
    </xf>
    <xf numFmtId="0" fontId="28" fillId="34" borderId="98" xfId="74" applyFont="1" applyFill="1" applyBorder="1" applyAlignment="1">
      <alignment horizontal="center" vertical="center" shrinkToFit="1"/>
      <protection/>
    </xf>
    <xf numFmtId="0" fontId="28" fillId="0" borderId="23" xfId="74" applyFont="1" applyFill="1" applyBorder="1" applyAlignment="1">
      <alignment horizontal="left" vertical="center" wrapText="1"/>
      <protection/>
    </xf>
    <xf numFmtId="0" fontId="28" fillId="0" borderId="23" xfId="74" applyFont="1" applyFill="1" applyBorder="1" applyAlignment="1">
      <alignment horizontal="center" vertical="center" wrapText="1"/>
      <protection/>
    </xf>
    <xf numFmtId="3" fontId="28" fillId="0" borderId="97" xfId="79" applyNumberFormat="1" applyFont="1" applyFill="1" applyBorder="1" applyAlignment="1">
      <alignment horizontal="right" vertical="center" wrapText="1"/>
      <protection/>
    </xf>
    <xf numFmtId="3" fontId="28" fillId="0" borderId="56" xfId="74" applyNumberFormat="1" applyFont="1" applyFill="1" applyBorder="1" applyAlignment="1">
      <alignment horizontal="right" vertical="center" wrapText="1"/>
      <protection/>
    </xf>
    <xf numFmtId="3" fontId="28" fillId="0" borderId="99" xfId="74" applyNumberFormat="1" applyFont="1" applyFill="1" applyBorder="1" applyAlignment="1">
      <alignment horizontal="right" vertical="center" wrapText="1"/>
      <protection/>
    </xf>
    <xf numFmtId="4" fontId="0" fillId="0" borderId="0" xfId="0" applyNumberFormat="1" applyAlignment="1">
      <alignment vertical="center"/>
    </xf>
    <xf numFmtId="3" fontId="28" fillId="0" borderId="99" xfId="74" applyNumberFormat="1" applyFont="1" applyFill="1" applyBorder="1" applyAlignment="1">
      <alignment vertical="center" wrapText="1"/>
      <protection/>
    </xf>
    <xf numFmtId="0" fontId="28" fillId="0" borderId="100" xfId="74" applyFont="1" applyFill="1" applyBorder="1" applyAlignment="1">
      <alignment horizontal="left" vertical="center" wrapText="1"/>
      <protection/>
    </xf>
    <xf numFmtId="0" fontId="28" fillId="0" borderId="101" xfId="74" applyFont="1" applyFill="1" applyBorder="1" applyAlignment="1">
      <alignment vertical="center" wrapText="1"/>
      <protection/>
    </xf>
    <xf numFmtId="0" fontId="28" fillId="0" borderId="101" xfId="74" applyFont="1" applyFill="1" applyBorder="1" applyAlignment="1">
      <alignment horizontal="left" vertical="center" wrapText="1"/>
      <protection/>
    </xf>
    <xf numFmtId="0" fontId="28" fillId="0" borderId="42" xfId="74" applyFont="1" applyFill="1" applyBorder="1" applyAlignment="1">
      <alignment horizontal="right" vertical="center"/>
      <protection/>
    </xf>
    <xf numFmtId="3" fontId="28" fillId="0" borderId="27" xfId="74" applyNumberFormat="1" applyFont="1" applyFill="1" applyBorder="1" applyAlignment="1">
      <alignment vertical="center" wrapText="1"/>
      <protection/>
    </xf>
    <xf numFmtId="3" fontId="28" fillId="0" borderId="100" xfId="74" applyNumberFormat="1" applyFont="1" applyFill="1" applyBorder="1" applyAlignment="1">
      <alignment horizontal="right" vertical="center" wrapText="1"/>
      <protection/>
    </xf>
    <xf numFmtId="3" fontId="28" fillId="0" borderId="102" xfId="74" applyNumberFormat="1" applyFont="1" applyFill="1" applyBorder="1" applyAlignment="1">
      <alignment horizontal="right" vertical="center" wrapText="1"/>
      <protection/>
    </xf>
    <xf numFmtId="3" fontId="28" fillId="0" borderId="23" xfId="79" applyNumberFormat="1" applyFont="1" applyFill="1" applyBorder="1" applyAlignment="1">
      <alignment horizontal="right" vertical="center" wrapText="1"/>
      <protection/>
    </xf>
    <xf numFmtId="3" fontId="28" fillId="0" borderId="103" xfId="79" applyNumberFormat="1" applyFont="1" applyFill="1" applyBorder="1" applyAlignment="1">
      <alignment horizontal="right" vertical="center" wrapText="1"/>
      <protection/>
    </xf>
    <xf numFmtId="37" fontId="4" fillId="0" borderId="23" xfId="76" applyFont="1" applyFill="1" applyBorder="1" applyAlignment="1">
      <alignment vertical="center" wrapText="1"/>
      <protection/>
    </xf>
    <xf numFmtId="37" fontId="71" fillId="0" borderId="0" xfId="76" applyFont="1" applyAlignment="1">
      <alignment horizontal="center" vertical="center"/>
      <protection/>
    </xf>
    <xf numFmtId="37" fontId="73" fillId="0" borderId="0" xfId="76" applyFont="1" applyAlignment="1">
      <alignment horizontal="center" wrapText="1"/>
      <protection/>
    </xf>
    <xf numFmtId="37" fontId="74" fillId="0" borderId="0" xfId="76" applyFont="1" applyAlignment="1">
      <alignment horizontal="center" vertical="center"/>
      <protection/>
    </xf>
    <xf numFmtId="38" fontId="5" fillId="0" borderId="0" xfId="48" applyFont="1" applyAlignment="1" quotePrefix="1">
      <alignment horizontal="left"/>
    </xf>
    <xf numFmtId="38" fontId="5" fillId="0" borderId="0" xfId="48" applyFont="1" applyAlignment="1">
      <alignment horizontal="left"/>
    </xf>
    <xf numFmtId="38" fontId="8" fillId="0" borderId="88" xfId="48" applyFont="1" applyBorder="1" applyAlignment="1">
      <alignment horizontal="right" vertical="center"/>
    </xf>
    <xf numFmtId="0" fontId="8" fillId="0" borderId="72" xfId="0" applyFont="1" applyBorder="1" applyAlignment="1" quotePrefix="1">
      <alignment horizontal="centerContinuous" vertical="center"/>
    </xf>
    <xf numFmtId="0" fontId="8" fillId="0" borderId="72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104" xfId="0" applyFont="1" applyBorder="1" applyAlignment="1">
      <alignment horizontal="centerContinuous" vertical="center"/>
    </xf>
    <xf numFmtId="38" fontId="8" fillId="0" borderId="75" xfId="48" applyFont="1" applyBorder="1" applyAlignment="1" quotePrefix="1">
      <alignment horizontal="left" vertical="center"/>
    </xf>
    <xf numFmtId="38" fontId="8" fillId="0" borderId="0" xfId="48" applyFont="1" applyBorder="1" applyAlignment="1" quotePrefix="1">
      <alignment horizontal="centerContinuous" vertical="center"/>
    </xf>
    <xf numFmtId="38" fontId="8" fillId="0" borderId="75" xfId="48" applyFont="1" applyBorder="1" applyAlignment="1" quotePrefix="1">
      <alignment horizontal="centerContinuous" vertical="center"/>
    </xf>
    <xf numFmtId="38" fontId="8" fillId="0" borderId="0" xfId="48" applyFont="1" applyBorder="1" applyAlignment="1" quotePrefix="1">
      <alignment horizontal="left" vertical="center"/>
    </xf>
    <xf numFmtId="38" fontId="8" fillId="0" borderId="75" xfId="48" applyFont="1" applyBorder="1" applyAlignment="1" quotePrefix="1">
      <alignment vertical="center"/>
    </xf>
    <xf numFmtId="38" fontId="8" fillId="0" borderId="75" xfId="48" applyFont="1" applyBorder="1" applyAlignment="1" quotePrefix="1">
      <alignment horizontal="center" vertical="center"/>
    </xf>
    <xf numFmtId="38" fontId="8" fillId="0" borderId="75" xfId="48" applyFont="1" applyBorder="1" applyAlignment="1">
      <alignment horizontal="left" vertical="center"/>
    </xf>
    <xf numFmtId="38" fontId="8" fillId="0" borderId="25" xfId="48" applyFont="1" applyBorder="1" applyAlignment="1" quotePrefix="1">
      <alignment horizontal="centerContinuous" vertical="center" shrinkToFit="1"/>
    </xf>
    <xf numFmtId="38" fontId="8" fillId="0" borderId="25" xfId="48" applyFont="1" applyBorder="1" applyAlignment="1" quotePrefix="1">
      <alignment horizontal="center" vertical="center"/>
    </xf>
    <xf numFmtId="38" fontId="8" fillId="0" borderId="56" xfId="48" applyFont="1" applyBorder="1" applyAlignment="1" quotePrefix="1">
      <alignment horizontal="centerContinuous" vertical="center"/>
    </xf>
    <xf numFmtId="38" fontId="8" fillId="0" borderId="69" xfId="48" applyFont="1" applyBorder="1" applyAlignment="1" quotePrefix="1">
      <alignment horizontal="centerContinuous" vertical="center"/>
    </xf>
    <xf numFmtId="38" fontId="8" fillId="0" borderId="30" xfId="48" applyFont="1" applyBorder="1" applyAlignment="1" quotePrefix="1">
      <alignment horizontal="centerContinuous" vertical="center"/>
    </xf>
    <xf numFmtId="38" fontId="8" fillId="0" borderId="56" xfId="48" applyFont="1" applyBorder="1" applyAlignment="1">
      <alignment horizontal="centerContinuous" vertical="center"/>
    </xf>
    <xf numFmtId="38" fontId="8" fillId="0" borderId="62" xfId="48" applyFont="1" applyBorder="1" applyAlignment="1" quotePrefix="1">
      <alignment horizontal="centerContinuous" vertical="center" shrinkToFit="1"/>
    </xf>
    <xf numFmtId="38" fontId="8" fillId="0" borderId="39" xfId="48" applyFont="1" applyBorder="1" applyAlignment="1" quotePrefix="1">
      <alignment horizontal="centerContinuous" vertical="center" shrinkToFit="1"/>
    </xf>
    <xf numFmtId="0" fontId="8" fillId="0" borderId="69" xfId="0" applyFont="1" applyBorder="1" applyAlignment="1" quotePrefix="1">
      <alignment horizontal="centerContinuous" vertical="center"/>
    </xf>
    <xf numFmtId="0" fontId="8" fillId="0" borderId="69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Continuous" vertical="center"/>
    </xf>
    <xf numFmtId="0" fontId="8" fillId="0" borderId="25" xfId="0" applyFont="1" applyBorder="1" applyAlignment="1" quotePrefix="1">
      <alignment horizontal="left" vertical="center"/>
    </xf>
    <xf numFmtId="0" fontId="8" fillId="0" borderId="56" xfId="0" applyFont="1" applyBorder="1" applyAlignment="1" quotePrefix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8" fillId="0" borderId="41" xfId="0" applyFont="1" applyBorder="1" applyAlignment="1">
      <alignment horizontal="centerContinuous" vertical="center"/>
    </xf>
    <xf numFmtId="0" fontId="8" fillId="0" borderId="39" xfId="0" applyFont="1" applyBorder="1" applyAlignment="1" quotePrefix="1">
      <alignment horizontal="left" vertical="center"/>
    </xf>
    <xf numFmtId="0" fontId="8" fillId="0" borderId="77" xfId="0" applyFont="1" applyBorder="1" applyAlignment="1" quotePrefix="1">
      <alignment horizontal="left" vertical="center"/>
    </xf>
    <xf numFmtId="38" fontId="8" fillId="0" borderId="51" xfId="48" applyFont="1" applyBorder="1" applyAlignment="1">
      <alignment vertical="center"/>
    </xf>
    <xf numFmtId="38" fontId="23" fillId="0" borderId="75" xfId="48" applyFont="1" applyBorder="1" applyAlignment="1">
      <alignment vertical="center" shrinkToFit="1"/>
    </xf>
    <xf numFmtId="38" fontId="8" fillId="0" borderId="0" xfId="48" applyFont="1" applyBorder="1" applyAlignment="1">
      <alignment horizontal="center" vertical="center"/>
    </xf>
    <xf numFmtId="38" fontId="8" fillId="0" borderId="75" xfId="48" applyFont="1" applyBorder="1" applyAlignment="1">
      <alignment horizontal="center" vertical="center"/>
    </xf>
    <xf numFmtId="38" fontId="8" fillId="0" borderId="11" xfId="48" applyFont="1" applyBorder="1" applyAlignment="1">
      <alignment horizontal="centerContinuous" vertical="center"/>
    </xf>
    <xf numFmtId="38" fontId="8" fillId="0" borderId="11" xfId="48" applyFont="1" applyBorder="1" applyAlignment="1">
      <alignment horizontal="center" vertical="center"/>
    </xf>
    <xf numFmtId="38" fontId="8" fillId="0" borderId="63" xfId="48" applyFont="1" applyBorder="1" applyAlignment="1">
      <alignment horizontal="center" vertical="center"/>
    </xf>
    <xf numFmtId="38" fontId="8" fillId="0" borderId="39" xfId="48" applyFont="1" applyBorder="1" applyAlignment="1">
      <alignment horizontal="center" vertical="center"/>
    </xf>
    <xf numFmtId="0" fontId="8" fillId="0" borderId="75" xfId="0" applyFont="1" applyBorder="1" applyAlignment="1" quotePrefix="1">
      <alignment horizontal="left" vertical="center" shrinkToFit="1"/>
    </xf>
    <xf numFmtId="0" fontId="8" fillId="0" borderId="75" xfId="0" applyFont="1" applyBorder="1" applyAlignment="1">
      <alignment vertical="center"/>
    </xf>
    <xf numFmtId="0" fontId="8" fillId="0" borderId="75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 quotePrefix="1">
      <alignment horizontal="centerContinuous" vertical="center"/>
    </xf>
    <xf numFmtId="0" fontId="8" fillId="0" borderId="75" xfId="0" applyFont="1" applyBorder="1" applyAlignment="1">
      <alignment horizontal="centerContinuous" vertical="center"/>
    </xf>
    <xf numFmtId="0" fontId="8" fillId="0" borderId="0" xfId="0" applyFont="1" applyAlignment="1" quotePrefix="1">
      <alignment horizontal="centerContinuous" vertical="center"/>
    </xf>
    <xf numFmtId="0" fontId="8" fillId="0" borderId="75" xfId="0" applyFont="1" applyBorder="1" applyAlignment="1">
      <alignment horizontal="center" vertical="center"/>
    </xf>
    <xf numFmtId="0" fontId="8" fillId="0" borderId="78" xfId="0" applyFont="1" applyBorder="1" applyAlignment="1">
      <alignment horizontal="distributed" vertical="center"/>
    </xf>
    <xf numFmtId="38" fontId="8" fillId="0" borderId="54" xfId="48" applyFont="1" applyBorder="1" applyAlignment="1">
      <alignment vertical="center"/>
    </xf>
    <xf numFmtId="38" fontId="8" fillId="0" borderId="41" xfId="48" applyFont="1" applyBorder="1" applyAlignment="1">
      <alignment horizontal="center" vertical="center"/>
    </xf>
    <xf numFmtId="38" fontId="23" fillId="0" borderId="41" xfId="48" applyFont="1" applyBorder="1" applyAlignment="1" quotePrefix="1">
      <alignment horizontal="center" vertical="center"/>
    </xf>
    <xf numFmtId="38" fontId="8" fillId="0" borderId="30" xfId="48" applyFont="1" applyBorder="1" applyAlignment="1">
      <alignment horizontal="center" vertical="center"/>
    </xf>
    <xf numFmtId="38" fontId="8" fillId="0" borderId="41" xfId="48" applyFont="1" applyBorder="1" applyAlignment="1" quotePrefix="1">
      <alignment horizontal="center" vertical="center"/>
    </xf>
    <xf numFmtId="38" fontId="19" fillId="0" borderId="41" xfId="48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41" xfId="0" applyFont="1" applyBorder="1" applyAlignment="1" quotePrefix="1">
      <alignment horizontal="center" vertical="center"/>
    </xf>
    <xf numFmtId="0" fontId="8" fillId="0" borderId="26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8" xfId="0" applyFont="1" applyBorder="1" applyAlignment="1">
      <alignment vertical="center"/>
    </xf>
    <xf numFmtId="49" fontId="8" fillId="33" borderId="89" xfId="48" applyNumberFormat="1" applyFont="1" applyFill="1" applyBorder="1" applyAlignment="1">
      <alignment vertical="center" shrinkToFit="1"/>
    </xf>
    <xf numFmtId="49" fontId="8" fillId="33" borderId="30" xfId="48" applyNumberFormat="1" applyFont="1" applyFill="1" applyBorder="1" applyAlignment="1">
      <alignment horizontal="center" vertical="center" shrinkToFit="1"/>
    </xf>
    <xf numFmtId="49" fontId="8" fillId="33" borderId="30" xfId="48" applyNumberFormat="1" applyFont="1" applyFill="1" applyBorder="1" applyAlignment="1">
      <alignment horizontal="right" vertical="center" shrinkToFit="1"/>
    </xf>
    <xf numFmtId="49" fontId="8" fillId="33" borderId="56" xfId="48" applyNumberFormat="1" applyFont="1" applyFill="1" applyBorder="1" applyAlignment="1">
      <alignment horizontal="center" vertical="center" shrinkToFit="1"/>
    </xf>
    <xf numFmtId="49" fontId="8" fillId="33" borderId="30" xfId="0" applyNumberFormat="1" applyFont="1" applyFill="1" applyBorder="1" applyAlignment="1">
      <alignment horizontal="right" vertical="center" shrinkToFit="1"/>
    </xf>
    <xf numFmtId="49" fontId="8" fillId="33" borderId="30" xfId="0" applyNumberFormat="1" applyFont="1" applyFill="1" applyBorder="1" applyAlignment="1">
      <alignment horizontal="center" vertical="center" shrinkToFit="1"/>
    </xf>
    <xf numFmtId="49" fontId="8" fillId="33" borderId="23" xfId="0" applyNumberFormat="1" applyFont="1" applyFill="1" applyBorder="1" applyAlignment="1">
      <alignment horizontal="center" vertical="center" shrinkToFit="1"/>
    </xf>
    <xf numFmtId="49" fontId="8" fillId="33" borderId="76" xfId="0" applyNumberFormat="1" applyFont="1" applyFill="1" applyBorder="1" applyAlignment="1">
      <alignment vertical="center" shrinkToFit="1"/>
    </xf>
    <xf numFmtId="49" fontId="8" fillId="0" borderId="0" xfId="0" applyNumberFormat="1" applyFont="1" applyAlignment="1">
      <alignment vertical="center" shrinkToFit="1"/>
    </xf>
    <xf numFmtId="183" fontId="8" fillId="0" borderId="13" xfId="0" applyNumberFormat="1" applyFont="1" applyBorder="1" applyAlignment="1">
      <alignment vertical="center" shrinkToFit="1"/>
    </xf>
    <xf numFmtId="187" fontId="8" fillId="0" borderId="13" xfId="0" applyNumberFormat="1" applyFont="1" applyBorder="1" applyAlignment="1">
      <alignment vertical="center" shrinkToFit="1"/>
    </xf>
    <xf numFmtId="228" fontId="8" fillId="0" borderId="13" xfId="0" applyNumberFormat="1" applyFont="1" applyBorder="1" applyAlignment="1" quotePrefix="1">
      <alignment horizontal="center" vertical="center" shrinkToFit="1"/>
    </xf>
    <xf numFmtId="182" fontId="8" fillId="0" borderId="14" xfId="0" applyNumberFormat="1" applyFont="1" applyBorder="1" applyAlignment="1">
      <alignment vertical="center" shrinkToFit="1"/>
    </xf>
    <xf numFmtId="183" fontId="8" fillId="0" borderId="26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 shrinkToFit="1"/>
    </xf>
    <xf numFmtId="228" fontId="8" fillId="0" borderId="26" xfId="0" applyNumberFormat="1" applyFont="1" applyBorder="1" applyAlignment="1" quotePrefix="1">
      <alignment horizontal="center" vertical="center" shrinkToFit="1"/>
    </xf>
    <xf numFmtId="182" fontId="8" fillId="0" borderId="35" xfId="0" applyNumberFormat="1" applyFont="1" applyBorder="1" applyAlignment="1">
      <alignment vertical="center" shrinkToFit="1"/>
    </xf>
    <xf numFmtId="183" fontId="8" fillId="0" borderId="17" xfId="0" applyNumberFormat="1" applyFont="1" applyBorder="1" applyAlignment="1">
      <alignment vertical="center" shrinkToFit="1"/>
    </xf>
    <xf numFmtId="182" fontId="8" fillId="0" borderId="17" xfId="0" applyNumberFormat="1" applyFont="1" applyBorder="1" applyAlignment="1">
      <alignment vertical="center" shrinkToFit="1"/>
    </xf>
    <xf numFmtId="0" fontId="8" fillId="0" borderId="17" xfId="0" applyFont="1" applyBorder="1" applyAlignment="1">
      <alignment horizontal="right" vertical="center" shrinkToFit="1"/>
    </xf>
    <xf numFmtId="187" fontId="8" fillId="0" borderId="17" xfId="0" applyNumberFormat="1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182" fontId="8" fillId="0" borderId="18" xfId="0" applyNumberFormat="1" applyFont="1" applyBorder="1" applyAlignment="1">
      <alignment vertical="center" shrinkToFit="1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 quotePrefix="1">
      <alignment horizontal="left"/>
    </xf>
    <xf numFmtId="49" fontId="8" fillId="35" borderId="30" xfId="48" applyNumberFormat="1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/>
    </xf>
    <xf numFmtId="183" fontId="8" fillId="0" borderId="14" xfId="70" applyNumberFormat="1" applyFont="1" applyBorder="1" applyAlignment="1">
      <alignment horizontal="right" vertical="center"/>
      <protection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7" fillId="0" borderId="0" xfId="0" applyFont="1" applyAlignment="1">
      <alignment vertical="center"/>
    </xf>
    <xf numFmtId="0" fontId="37" fillId="0" borderId="105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center"/>
    </xf>
    <xf numFmtId="0" fontId="37" fillId="0" borderId="108" xfId="0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10" xfId="0" applyFont="1" applyBorder="1" applyAlignment="1">
      <alignment horizontal="left" vertical="center" shrinkToFit="1"/>
    </xf>
    <xf numFmtId="0" fontId="37" fillId="0" borderId="111" xfId="0" applyFont="1" applyBorder="1" applyAlignment="1">
      <alignment vertical="center" shrinkToFit="1"/>
    </xf>
    <xf numFmtId="0" fontId="37" fillId="0" borderId="112" xfId="0" applyFont="1" applyBorder="1" applyAlignment="1">
      <alignment vertical="center"/>
    </xf>
    <xf numFmtId="0" fontId="37" fillId="0" borderId="113" xfId="0" applyFont="1" applyBorder="1" applyAlignment="1">
      <alignment vertical="center"/>
    </xf>
    <xf numFmtId="0" fontId="37" fillId="0" borderId="114" xfId="0" applyFont="1" applyBorder="1" applyAlignment="1">
      <alignment vertical="center"/>
    </xf>
    <xf numFmtId="0" fontId="37" fillId="0" borderId="115" xfId="0" applyFont="1" applyBorder="1" applyAlignment="1">
      <alignment vertical="center"/>
    </xf>
    <xf numFmtId="0" fontId="37" fillId="0" borderId="116" xfId="0" applyFont="1" applyBorder="1" applyAlignment="1">
      <alignment vertical="center"/>
    </xf>
    <xf numFmtId="0" fontId="4" fillId="0" borderId="117" xfId="0" applyFont="1" applyBorder="1" applyAlignment="1">
      <alignment vertical="center" shrinkToFit="1"/>
    </xf>
    <xf numFmtId="38" fontId="4" fillId="0" borderId="118" xfId="48" applyFont="1" applyBorder="1" applyAlignment="1">
      <alignment vertical="center"/>
    </xf>
    <xf numFmtId="38" fontId="4" fillId="0" borderId="119" xfId="48" applyFont="1" applyBorder="1" applyAlignment="1">
      <alignment vertical="center"/>
    </xf>
    <xf numFmtId="217" fontId="4" fillId="0" borderId="119" xfId="48" applyNumberFormat="1" applyFont="1" applyBorder="1" applyAlignment="1">
      <alignment vertical="center"/>
    </xf>
    <xf numFmtId="216" fontId="4" fillId="0" borderId="120" xfId="42" applyNumberFormat="1" applyFont="1" applyBorder="1" applyAlignment="1">
      <alignment vertical="center" shrinkToFit="1"/>
    </xf>
    <xf numFmtId="216" fontId="4" fillId="0" borderId="120" xfId="42" applyNumberFormat="1" applyFont="1" applyBorder="1" applyAlignment="1">
      <alignment vertical="center"/>
    </xf>
    <xf numFmtId="38" fontId="4" fillId="0" borderId="121" xfId="48" applyFont="1" applyBorder="1" applyAlignment="1">
      <alignment vertical="center"/>
    </xf>
    <xf numFmtId="38" fontId="4" fillId="0" borderId="122" xfId="48" applyFont="1" applyBorder="1" applyAlignment="1">
      <alignment vertical="center"/>
    </xf>
    <xf numFmtId="217" fontId="4" fillId="0" borderId="119" xfId="48" applyNumberFormat="1" applyFont="1" applyBorder="1" applyAlignment="1">
      <alignment vertical="center" shrinkToFit="1"/>
    </xf>
    <xf numFmtId="0" fontId="4" fillId="0" borderId="118" xfId="0" applyFont="1" applyBorder="1" applyAlignment="1">
      <alignment horizontal="center" vertical="center" shrinkToFit="1"/>
    </xf>
    <xf numFmtId="38" fontId="4" fillId="36" borderId="105" xfId="48" applyFont="1" applyFill="1" applyBorder="1" applyAlignment="1">
      <alignment vertical="center" shrinkToFit="1"/>
    </xf>
    <xf numFmtId="38" fontId="4" fillId="36" borderId="106" xfId="48" applyFont="1" applyFill="1" applyBorder="1" applyAlignment="1">
      <alignment vertical="center" shrinkToFit="1"/>
    </xf>
    <xf numFmtId="217" fontId="4" fillId="36" borderId="106" xfId="48" applyNumberFormat="1" applyFont="1" applyFill="1" applyBorder="1" applyAlignment="1">
      <alignment vertical="center" shrinkToFit="1"/>
    </xf>
    <xf numFmtId="216" fontId="4" fillId="36" borderId="107" xfId="42" applyNumberFormat="1" applyFont="1" applyFill="1" applyBorder="1" applyAlignment="1">
      <alignment vertical="center" shrinkToFit="1"/>
    </xf>
    <xf numFmtId="38" fontId="4" fillId="36" borderId="108" xfId="48" applyFont="1" applyFill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72" fillId="0" borderId="0" xfId="0" applyFont="1" applyAlignment="1">
      <alignment horizontal="left" vertical="center"/>
    </xf>
    <xf numFmtId="0" fontId="37" fillId="0" borderId="123" xfId="0" applyFont="1" applyBorder="1" applyAlignment="1">
      <alignment horizontal="center" vertical="center"/>
    </xf>
    <xf numFmtId="0" fontId="37" fillId="0" borderId="124" xfId="0" applyFont="1" applyBorder="1" applyAlignment="1">
      <alignment horizontal="center" vertical="center"/>
    </xf>
    <xf numFmtId="0" fontId="37" fillId="0" borderId="125" xfId="0" applyFont="1" applyBorder="1" applyAlignment="1">
      <alignment vertical="center"/>
    </xf>
    <xf numFmtId="0" fontId="37" fillId="0" borderId="126" xfId="0" applyFont="1" applyBorder="1" applyAlignment="1">
      <alignment vertical="center"/>
    </xf>
    <xf numFmtId="0" fontId="13" fillId="0" borderId="117" xfId="0" applyFont="1" applyBorder="1" applyAlignment="1">
      <alignment vertical="center" shrinkToFit="1"/>
    </xf>
    <xf numFmtId="38" fontId="13" fillId="0" borderId="118" xfId="48" applyFont="1" applyBorder="1" applyAlignment="1">
      <alignment vertical="center" shrinkToFit="1"/>
    </xf>
    <xf numFmtId="38" fontId="13" fillId="0" borderId="119" xfId="48" applyFont="1" applyBorder="1" applyAlignment="1">
      <alignment vertical="center" shrinkToFit="1"/>
    </xf>
    <xf numFmtId="217" fontId="13" fillId="0" borderId="119" xfId="48" applyNumberFormat="1" applyFont="1" applyBorder="1" applyAlignment="1">
      <alignment vertical="center" shrinkToFit="1"/>
    </xf>
    <xf numFmtId="216" fontId="13" fillId="0" borderId="120" xfId="42" applyNumberFormat="1" applyFont="1" applyBorder="1" applyAlignment="1">
      <alignment vertical="center" shrinkToFit="1"/>
    </xf>
    <xf numFmtId="216" fontId="13" fillId="0" borderId="122" xfId="42" applyNumberFormat="1" applyFont="1" applyBorder="1" applyAlignment="1">
      <alignment vertical="center" shrinkToFit="1"/>
    </xf>
    <xf numFmtId="38" fontId="13" fillId="0" borderId="127" xfId="48" applyFont="1" applyBorder="1" applyAlignment="1">
      <alignment vertical="center" shrinkToFit="1"/>
    </xf>
    <xf numFmtId="216" fontId="13" fillId="0" borderId="128" xfId="42" applyNumberFormat="1" applyFont="1" applyBorder="1" applyAlignment="1">
      <alignment vertical="center" shrinkToFit="1"/>
    </xf>
    <xf numFmtId="38" fontId="13" fillId="0" borderId="121" xfId="48" applyFont="1" applyBorder="1" applyAlignment="1">
      <alignment vertical="center" shrinkToFit="1"/>
    </xf>
    <xf numFmtId="0" fontId="13" fillId="0" borderId="118" xfId="0" applyFont="1" applyBorder="1" applyAlignment="1">
      <alignment horizontal="center" vertical="center" shrinkToFit="1"/>
    </xf>
    <xf numFmtId="38" fontId="13" fillId="36" borderId="105" xfId="48" applyFont="1" applyFill="1" applyBorder="1" applyAlignment="1">
      <alignment vertical="center" shrinkToFit="1"/>
    </xf>
    <xf numFmtId="38" fontId="13" fillId="36" borderId="106" xfId="48" applyFont="1" applyFill="1" applyBorder="1" applyAlignment="1">
      <alignment vertical="center" shrinkToFit="1"/>
    </xf>
    <xf numFmtId="217" fontId="13" fillId="36" borderId="106" xfId="48" applyNumberFormat="1" applyFont="1" applyFill="1" applyBorder="1" applyAlignment="1">
      <alignment vertical="center" shrinkToFit="1"/>
    </xf>
    <xf numFmtId="216" fontId="13" fillId="36" borderId="107" xfId="42" applyNumberFormat="1" applyFont="1" applyFill="1" applyBorder="1" applyAlignment="1">
      <alignment vertical="center" shrinkToFit="1"/>
    </xf>
    <xf numFmtId="216" fontId="13" fillId="36" borderId="109" xfId="42" applyNumberFormat="1" applyFont="1" applyFill="1" applyBorder="1" applyAlignment="1">
      <alignment vertical="center" shrinkToFit="1"/>
    </xf>
    <xf numFmtId="38" fontId="13" fillId="36" borderId="129" xfId="48" applyFont="1" applyFill="1" applyBorder="1" applyAlignment="1">
      <alignment vertical="center" shrinkToFit="1"/>
    </xf>
    <xf numFmtId="38" fontId="13" fillId="36" borderId="130" xfId="48" applyFont="1" applyFill="1" applyBorder="1" applyAlignment="1">
      <alignment vertical="center" shrinkToFit="1"/>
    </xf>
    <xf numFmtId="217" fontId="13" fillId="36" borderId="130" xfId="48" applyNumberFormat="1" applyFont="1" applyFill="1" applyBorder="1" applyAlignment="1">
      <alignment vertical="center" shrinkToFit="1"/>
    </xf>
    <xf numFmtId="216" fontId="13" fillId="36" borderId="131" xfId="42" applyNumberFormat="1" applyFont="1" applyFill="1" applyBorder="1" applyAlignment="1">
      <alignment vertical="center" shrinkToFit="1"/>
    </xf>
    <xf numFmtId="38" fontId="13" fillId="36" borderId="108" xfId="48" applyFont="1" applyFill="1" applyBorder="1" applyAlignment="1">
      <alignment vertical="center" shrinkToFit="1"/>
    </xf>
    <xf numFmtId="37" fontId="72" fillId="0" borderId="0" xfId="77" applyFont="1" applyFill="1" applyAlignment="1" applyProtection="1">
      <alignment horizontal="left" vertical="center"/>
      <protection/>
    </xf>
    <xf numFmtId="38" fontId="12" fillId="0" borderId="93" xfId="48" applyFont="1" applyBorder="1" applyAlignment="1">
      <alignment horizontal="center" vertical="center"/>
    </xf>
    <xf numFmtId="38" fontId="12" fillId="0" borderId="89" xfId="48" applyFont="1" applyBorder="1" applyAlignment="1">
      <alignment horizontal="center" vertical="center"/>
    </xf>
    <xf numFmtId="38" fontId="12" fillId="0" borderId="55" xfId="48" applyFont="1" applyBorder="1" applyAlignment="1">
      <alignment horizontal="center" vertical="center"/>
    </xf>
    <xf numFmtId="38" fontId="12" fillId="0" borderId="54" xfId="48" applyFont="1" applyBorder="1" applyAlignment="1">
      <alignment horizontal="center" vertical="center"/>
    </xf>
    <xf numFmtId="38" fontId="12" fillId="0" borderId="50" xfId="48" applyFont="1" applyBorder="1" applyAlignment="1">
      <alignment horizontal="center" vertical="center"/>
    </xf>
    <xf numFmtId="38" fontId="8" fillId="0" borderId="88" xfId="48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12" fillId="0" borderId="132" xfId="48" applyFont="1" applyBorder="1" applyAlignment="1">
      <alignment horizontal="center" vertical="center"/>
    </xf>
    <xf numFmtId="38" fontId="12" fillId="0" borderId="133" xfId="48" applyFont="1" applyBorder="1" applyAlignment="1">
      <alignment horizontal="center" vertical="center" wrapText="1"/>
    </xf>
    <xf numFmtId="38" fontId="12" fillId="0" borderId="133" xfId="48" applyFont="1" applyBorder="1" applyAlignment="1">
      <alignment horizontal="center" vertical="center"/>
    </xf>
    <xf numFmtId="38" fontId="8" fillId="0" borderId="16" xfId="48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13" fillId="0" borderId="51" xfId="48" applyFont="1" applyBorder="1" applyAlignment="1">
      <alignment horizontal="center" vertical="center"/>
    </xf>
    <xf numFmtId="38" fontId="13" fillId="0" borderId="29" xfId="48" applyFont="1" applyBorder="1" applyAlignment="1">
      <alignment horizontal="center" vertical="center"/>
    </xf>
    <xf numFmtId="38" fontId="13" fillId="0" borderId="88" xfId="48" applyFont="1" applyBorder="1" applyAlignment="1">
      <alignment horizontal="center" vertical="center"/>
    </xf>
    <xf numFmtId="38" fontId="13" fillId="0" borderId="134" xfId="48" applyFont="1" applyBorder="1" applyAlignment="1">
      <alignment horizontal="center" vertical="center"/>
    </xf>
    <xf numFmtId="38" fontId="13" fillId="0" borderId="135" xfId="48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distributed" vertical="center"/>
      <protection/>
    </xf>
    <xf numFmtId="0" fontId="0" fillId="0" borderId="51" xfId="0" applyBorder="1" applyAlignment="1">
      <alignment horizontal="distributed" vertical="center"/>
    </xf>
    <xf numFmtId="178" fontId="8" fillId="0" borderId="16" xfId="0" applyNumberFormat="1" applyFont="1" applyBorder="1" applyAlignment="1" applyProtection="1" quotePrefix="1">
      <alignment horizontal="center" vertical="center"/>
      <protection/>
    </xf>
    <xf numFmtId="0" fontId="14" fillId="0" borderId="26" xfId="0" applyFont="1" applyBorder="1" applyAlignment="1">
      <alignment vertical="center"/>
    </xf>
    <xf numFmtId="0" fontId="8" fillId="0" borderId="59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60" xfId="0" applyBorder="1" applyAlignment="1">
      <alignment vertical="center"/>
    </xf>
    <xf numFmtId="178" fontId="8" fillId="0" borderId="26" xfId="0" applyNumberFormat="1" applyFont="1" applyBorder="1" applyAlignment="1" applyProtection="1" quotePrefix="1">
      <alignment horizontal="center" vertical="center"/>
      <protection/>
    </xf>
    <xf numFmtId="177" fontId="8" fillId="0" borderId="59" xfId="0" applyNumberFormat="1" applyFont="1" applyBorder="1" applyAlignment="1" applyProtection="1">
      <alignment horizontal="center" vertical="center"/>
      <protection/>
    </xf>
    <xf numFmtId="177" fontId="8" fillId="0" borderId="20" xfId="0" applyNumberFormat="1" applyFont="1" applyBorder="1" applyAlignment="1" applyProtection="1">
      <alignment horizontal="center" vertical="center"/>
      <protection/>
    </xf>
    <xf numFmtId="37" fontId="8" fillId="0" borderId="16" xfId="75" applyFont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vertical="center"/>
    </xf>
    <xf numFmtId="37" fontId="8" fillId="0" borderId="51" xfId="75" applyFont="1" applyBorder="1" applyAlignment="1">
      <alignment horizontal="distributed" vertical="center" wrapText="1"/>
      <protection/>
    </xf>
    <xf numFmtId="38" fontId="8" fillId="0" borderId="59" xfId="48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8" fillId="0" borderId="24" xfId="48" applyFon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8" fillId="0" borderId="23" xfId="48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8" fillId="0" borderId="16" xfId="48" applyNumberFormat="1" applyFont="1" applyBorder="1" applyAlignment="1" applyProtection="1" quotePrefix="1">
      <alignment horizontal="center" vertical="center"/>
      <protection/>
    </xf>
    <xf numFmtId="178" fontId="8" fillId="0" borderId="59" xfId="48" applyNumberFormat="1" applyFont="1" applyBorder="1" applyAlignment="1" applyProtection="1" quotePrefix="1">
      <alignment horizontal="center" vertical="center"/>
      <protection/>
    </xf>
    <xf numFmtId="177" fontId="8" fillId="0" borderId="59" xfId="48" applyNumberFormat="1" applyFont="1" applyBorder="1" applyAlignment="1" applyProtection="1" quotePrefix="1">
      <alignment horizontal="center" vertical="center"/>
      <protection/>
    </xf>
    <xf numFmtId="178" fontId="8" fillId="0" borderId="51" xfId="48" applyNumberFormat="1" applyFont="1" applyBorder="1" applyAlignment="1" applyProtection="1">
      <alignment horizontal="distributed" vertical="center"/>
      <protection/>
    </xf>
    <xf numFmtId="0" fontId="14" fillId="0" borderId="51" xfId="0" applyFont="1" applyBorder="1" applyAlignment="1">
      <alignment horizontal="distributed" vertical="center"/>
    </xf>
    <xf numFmtId="178" fontId="8" fillId="0" borderId="51" xfId="48" applyNumberFormat="1" applyFont="1" applyBorder="1" applyAlignment="1" applyProtection="1">
      <alignment horizontal="center" vertical="center"/>
      <protection/>
    </xf>
    <xf numFmtId="0" fontId="12" fillId="0" borderId="51" xfId="0" applyFont="1" applyBorder="1" applyAlignment="1">
      <alignment horizontal="distributed" vertical="center"/>
    </xf>
    <xf numFmtId="177" fontId="8" fillId="0" borderId="19" xfId="48" applyNumberFormat="1" applyFont="1" applyBorder="1" applyAlignment="1" applyProtection="1" quotePrefix="1">
      <alignment horizontal="center" vertical="center"/>
      <protection/>
    </xf>
    <xf numFmtId="177" fontId="8" fillId="0" borderId="60" xfId="48" applyNumberFormat="1" applyFont="1" applyBorder="1" applyAlignment="1" applyProtection="1" quotePrefix="1">
      <alignment horizontal="center" vertical="center"/>
      <protection/>
    </xf>
    <xf numFmtId="178" fontId="8" fillId="0" borderId="20" xfId="48" applyNumberFormat="1" applyFont="1" applyBorder="1" applyAlignment="1" applyProtection="1" quotePrefix="1">
      <alignment horizontal="center" vertical="center"/>
      <protection/>
    </xf>
    <xf numFmtId="178" fontId="8" fillId="0" borderId="19" xfId="48" applyNumberFormat="1" applyFont="1" applyBorder="1" applyAlignment="1" applyProtection="1" quotePrefix="1">
      <alignment horizontal="center" vertical="center"/>
      <protection/>
    </xf>
    <xf numFmtId="178" fontId="8" fillId="0" borderId="16" xfId="48" applyNumberFormat="1" applyFont="1" applyBorder="1" applyAlignment="1" applyProtection="1">
      <alignment horizontal="center" vertical="center"/>
      <protection/>
    </xf>
    <xf numFmtId="178" fontId="8" fillId="0" borderId="12" xfId="48" applyNumberFormat="1" applyFont="1" applyBorder="1" applyAlignment="1" applyProtection="1">
      <alignment horizontal="center" vertical="center"/>
      <protection/>
    </xf>
    <xf numFmtId="0" fontId="14" fillId="0" borderId="53" xfId="0" applyFont="1" applyBorder="1" applyAlignment="1">
      <alignment vertical="center"/>
    </xf>
    <xf numFmtId="178" fontId="8" fillId="0" borderId="72" xfId="48" applyNumberFormat="1" applyFont="1" applyBorder="1" applyAlignment="1" applyProtection="1">
      <alignment horizontal="center" vertical="center"/>
      <protection/>
    </xf>
    <xf numFmtId="0" fontId="14" fillId="0" borderId="38" xfId="0" applyFont="1" applyBorder="1" applyAlignment="1">
      <alignment vertical="center"/>
    </xf>
    <xf numFmtId="178" fontId="8" fillId="0" borderId="104" xfId="48" applyNumberFormat="1" applyFont="1" applyBorder="1" applyAlignment="1" applyProtection="1">
      <alignment horizontal="center" vertical="center"/>
      <protection/>
    </xf>
    <xf numFmtId="0" fontId="14" fillId="0" borderId="58" xfId="0" applyFont="1" applyBorder="1" applyAlignment="1">
      <alignment vertical="center"/>
    </xf>
    <xf numFmtId="178" fontId="8" fillId="0" borderId="136" xfId="48" applyNumberFormat="1" applyFont="1" applyFill="1" applyBorder="1" applyAlignment="1">
      <alignment horizontal="center" vertical="center"/>
    </xf>
    <xf numFmtId="178" fontId="8" fillId="0" borderId="60" xfId="48" applyNumberFormat="1" applyFont="1" applyFill="1" applyBorder="1" applyAlignment="1">
      <alignment horizontal="center" vertical="center"/>
    </xf>
    <xf numFmtId="178" fontId="8" fillId="0" borderId="52" xfId="48" applyNumberFormat="1" applyFont="1" applyBorder="1" applyAlignment="1" applyProtection="1">
      <alignment horizontal="center" vertical="center"/>
      <protection/>
    </xf>
    <xf numFmtId="178" fontId="8" fillId="0" borderId="75" xfId="48" applyNumberFormat="1" applyFont="1" applyBorder="1" applyAlignment="1" applyProtection="1">
      <alignment horizontal="center" vertical="center"/>
      <protection/>
    </xf>
    <xf numFmtId="178" fontId="8" fillId="0" borderId="61" xfId="48" applyNumberFormat="1" applyFont="1" applyBorder="1" applyAlignment="1" applyProtection="1">
      <alignment horizontal="center" vertical="center"/>
      <protection/>
    </xf>
    <xf numFmtId="178" fontId="8" fillId="0" borderId="39" xfId="48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178" fontId="8" fillId="0" borderId="49" xfId="48" applyNumberFormat="1" applyFont="1" applyBorder="1" applyAlignment="1" applyProtection="1">
      <alignment horizontal="center" vertical="center"/>
      <protection/>
    </xf>
    <xf numFmtId="178" fontId="8" fillId="0" borderId="41" xfId="48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78" fontId="8" fillId="0" borderId="23" xfId="48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8" fillId="0" borderId="51" xfId="61" applyFont="1" applyBorder="1" applyAlignment="1" applyProtection="1" quotePrefix="1">
      <alignment horizontal="center" vertical="center"/>
      <protection/>
    </xf>
    <xf numFmtId="0" fontId="14" fillId="0" borderId="29" xfId="61" applyBorder="1" applyAlignment="1">
      <alignment vertical="center"/>
      <protection/>
    </xf>
    <xf numFmtId="0" fontId="8" fillId="0" borderId="50" xfId="61" applyFont="1" applyBorder="1" applyAlignment="1" applyProtection="1" quotePrefix="1">
      <alignment horizontal="center" vertical="center"/>
      <protection/>
    </xf>
    <xf numFmtId="0" fontId="8" fillId="0" borderId="54" xfId="61" applyFont="1" applyBorder="1" applyAlignment="1" applyProtection="1" quotePrefix="1">
      <alignment horizontal="center" vertical="center"/>
      <protection/>
    </xf>
    <xf numFmtId="0" fontId="8" fillId="0" borderId="61" xfId="62" applyFont="1" applyBorder="1" applyAlignment="1" applyProtection="1" quotePrefix="1">
      <alignment horizontal="center" vertical="center"/>
      <protection/>
    </xf>
    <xf numFmtId="0" fontId="14" fillId="0" borderId="39" xfId="62" applyBorder="1" applyAlignment="1">
      <alignment vertical="center"/>
      <protection/>
    </xf>
    <xf numFmtId="0" fontId="14" fillId="0" borderId="49" xfId="62" applyBorder="1" applyAlignment="1">
      <alignment vertical="center"/>
      <protection/>
    </xf>
    <xf numFmtId="0" fontId="14" fillId="0" borderId="41" xfId="62" applyBorder="1" applyAlignment="1">
      <alignment vertical="center"/>
      <protection/>
    </xf>
    <xf numFmtId="0" fontId="8" fillId="0" borderId="51" xfId="63" applyFont="1" applyFill="1" applyBorder="1" applyAlignment="1" applyProtection="1" quotePrefix="1">
      <alignment horizontal="center" vertical="center"/>
      <protection/>
    </xf>
    <xf numFmtId="0" fontId="14" fillId="0" borderId="51" xfId="63" applyFill="1" applyBorder="1" applyAlignment="1">
      <alignment vertical="center"/>
      <protection/>
    </xf>
    <xf numFmtId="37" fontId="5" fillId="0" borderId="59" xfId="76" applyFont="1" applyBorder="1" applyAlignment="1" applyProtection="1">
      <alignment horizontal="center" vertical="center"/>
      <protection/>
    </xf>
    <xf numFmtId="37" fontId="5" fillId="0" borderId="20" xfId="76" applyFont="1" applyBorder="1" applyAlignment="1" applyProtection="1">
      <alignment horizontal="center" vertical="center"/>
      <protection/>
    </xf>
    <xf numFmtId="37" fontId="5" fillId="0" borderId="60" xfId="76" applyFont="1" applyBorder="1" applyAlignment="1" applyProtection="1">
      <alignment horizontal="center" vertical="center"/>
      <protection/>
    </xf>
    <xf numFmtId="37" fontId="5" fillId="0" borderId="52" xfId="76" applyFont="1" applyFill="1" applyBorder="1" applyAlignment="1" applyProtection="1" quotePrefix="1">
      <alignment horizontal="center" vertical="center"/>
      <protection/>
    </xf>
    <xf numFmtId="0" fontId="14" fillId="0" borderId="75" xfId="64" applyFill="1" applyBorder="1" applyAlignment="1">
      <alignment vertical="center"/>
      <protection/>
    </xf>
    <xf numFmtId="0" fontId="14" fillId="0" borderId="57" xfId="64" applyFill="1" applyBorder="1" applyAlignment="1">
      <alignment vertical="center"/>
      <protection/>
    </xf>
    <xf numFmtId="0" fontId="14" fillId="0" borderId="73" xfId="64" applyFill="1" applyBorder="1" applyAlignment="1">
      <alignment vertical="center"/>
      <protection/>
    </xf>
    <xf numFmtId="37" fontId="5" fillId="0" borderId="16" xfId="76" applyFont="1" applyBorder="1" applyAlignment="1" applyProtection="1">
      <alignment horizontal="center" vertical="center"/>
      <protection/>
    </xf>
    <xf numFmtId="0" fontId="14" fillId="0" borderId="26" xfId="64" applyBorder="1" applyAlignment="1">
      <alignment vertical="center"/>
      <protection/>
    </xf>
    <xf numFmtId="37" fontId="5" fillId="0" borderId="61" xfId="76" applyFont="1" applyBorder="1" applyAlignment="1" applyProtection="1" quotePrefix="1">
      <alignment horizontal="center" vertical="center"/>
      <protection/>
    </xf>
    <xf numFmtId="0" fontId="14" fillId="0" borderId="39" xfId="64" applyBorder="1" applyAlignment="1">
      <alignment vertical="center"/>
      <protection/>
    </xf>
    <xf numFmtId="0" fontId="14" fillId="0" borderId="49" xfId="64" applyBorder="1" applyAlignment="1">
      <alignment vertical="center"/>
      <protection/>
    </xf>
    <xf numFmtId="0" fontId="14" fillId="0" borderId="41" xfId="64" applyBorder="1" applyAlignment="1">
      <alignment vertical="center"/>
      <protection/>
    </xf>
    <xf numFmtId="37" fontId="5" fillId="0" borderId="52" xfId="76" applyFont="1" applyBorder="1" applyAlignment="1" applyProtection="1" quotePrefix="1">
      <alignment horizontal="center" vertical="center"/>
      <protection/>
    </xf>
    <xf numFmtId="0" fontId="14" fillId="0" borderId="75" xfId="64" applyBorder="1" applyAlignment="1">
      <alignment vertical="center"/>
      <protection/>
    </xf>
    <xf numFmtId="0" fontId="14" fillId="0" borderId="52" xfId="64" applyBorder="1" applyAlignment="1">
      <alignment vertical="center"/>
      <protection/>
    </xf>
    <xf numFmtId="37" fontId="5" fillId="0" borderId="61" xfId="76" applyFont="1" applyFill="1" applyBorder="1" applyAlignment="1" applyProtection="1" quotePrefix="1">
      <alignment horizontal="center" vertical="center"/>
      <protection/>
    </xf>
    <xf numFmtId="0" fontId="14" fillId="0" borderId="39" xfId="64" applyFill="1" applyBorder="1" applyAlignment="1">
      <alignment vertical="center"/>
      <protection/>
    </xf>
    <xf numFmtId="0" fontId="14" fillId="0" borderId="49" xfId="64" applyFill="1" applyBorder="1" applyAlignment="1">
      <alignment vertical="center"/>
      <protection/>
    </xf>
    <xf numFmtId="0" fontId="14" fillId="0" borderId="41" xfId="64" applyFill="1" applyBorder="1" applyAlignment="1">
      <alignment vertical="center"/>
      <protection/>
    </xf>
    <xf numFmtId="37" fontId="5" fillId="0" borderId="49" xfId="76" applyFont="1" applyFill="1" applyBorder="1" applyAlignment="1" applyProtection="1" quotePrefix="1">
      <alignment horizontal="center" vertical="center"/>
      <protection/>
    </xf>
    <xf numFmtId="37" fontId="5" fillId="0" borderId="41" xfId="76" applyFont="1" applyFill="1" applyBorder="1" applyAlignment="1" applyProtection="1" quotePrefix="1">
      <alignment horizontal="center" vertical="center"/>
      <protection/>
    </xf>
    <xf numFmtId="37" fontId="5" fillId="0" borderId="137" xfId="76" applyFont="1" applyFill="1" applyBorder="1" applyAlignment="1" applyProtection="1" quotePrefix="1">
      <alignment horizontal="center" vertical="center"/>
      <protection/>
    </xf>
    <xf numFmtId="37" fontId="5" fillId="0" borderId="30" xfId="76" applyFont="1" applyFill="1" applyBorder="1" applyAlignment="1" applyProtection="1" quotePrefix="1">
      <alignment horizontal="center" vertical="center"/>
      <protection/>
    </xf>
    <xf numFmtId="37" fontId="5" fillId="0" borderId="14" xfId="77" applyFont="1" applyFill="1" applyBorder="1" applyAlignment="1" applyProtection="1" quotePrefix="1">
      <alignment horizontal="center" vertical="center"/>
      <protection/>
    </xf>
    <xf numFmtId="37" fontId="8" fillId="0" borderId="59" xfId="76" applyFont="1" applyBorder="1" applyAlignment="1" applyProtection="1">
      <alignment horizontal="center" vertical="center"/>
      <protection/>
    </xf>
    <xf numFmtId="37" fontId="8" fillId="0" borderId="20" xfId="76" applyFont="1" applyBorder="1" applyAlignment="1" applyProtection="1">
      <alignment horizontal="center" vertical="center"/>
      <protection/>
    </xf>
    <xf numFmtId="37" fontId="8" fillId="0" borderId="60" xfId="76" applyFont="1" applyBorder="1" applyAlignment="1" applyProtection="1">
      <alignment horizontal="center" vertical="center"/>
      <protection/>
    </xf>
    <xf numFmtId="37" fontId="8" fillId="0" borderId="16" xfId="76" applyFont="1" applyBorder="1" applyAlignment="1" applyProtection="1">
      <alignment horizontal="center" vertical="center"/>
      <protection/>
    </xf>
    <xf numFmtId="0" fontId="14" fillId="0" borderId="26" xfId="67" applyFont="1" applyBorder="1" applyAlignment="1">
      <alignment vertical="center"/>
      <protection/>
    </xf>
    <xf numFmtId="37" fontId="8" fillId="0" borderId="137" xfId="76" applyFont="1" applyFill="1" applyBorder="1" applyAlignment="1" applyProtection="1" quotePrefix="1">
      <alignment horizontal="center" vertical="center"/>
      <protection/>
    </xf>
    <xf numFmtId="0" fontId="14" fillId="0" borderId="30" xfId="68" applyFont="1" applyFill="1" applyBorder="1" applyAlignment="1">
      <alignment vertical="center"/>
      <protection/>
    </xf>
    <xf numFmtId="37" fontId="8" fillId="0" borderId="49" xfId="76" applyFont="1" applyFill="1" applyBorder="1" applyAlignment="1" applyProtection="1" quotePrefix="1">
      <alignment horizontal="center" vertical="center"/>
      <protection/>
    </xf>
    <xf numFmtId="0" fontId="14" fillId="0" borderId="41" xfId="68" applyFont="1" applyFill="1" applyBorder="1" applyAlignment="1">
      <alignment vertical="center"/>
      <protection/>
    </xf>
    <xf numFmtId="0" fontId="8" fillId="0" borderId="16" xfId="78" applyFont="1" applyBorder="1" applyAlignment="1" applyProtection="1" quotePrefix="1">
      <alignment horizontal="center" vertical="center"/>
      <protection/>
    </xf>
    <xf numFmtId="0" fontId="14" fillId="0" borderId="26" xfId="69" applyFont="1" applyBorder="1" applyAlignment="1">
      <alignment vertical="center"/>
      <protection/>
    </xf>
    <xf numFmtId="0" fontId="8" fillId="0" borderId="16" xfId="78" applyFont="1" applyFill="1" applyBorder="1" applyAlignment="1" applyProtection="1" quotePrefix="1">
      <alignment horizontal="center" vertical="center"/>
      <protection/>
    </xf>
    <xf numFmtId="0" fontId="14" fillId="0" borderId="26" xfId="69" applyFont="1" applyFill="1" applyBorder="1" applyAlignment="1">
      <alignment vertical="center"/>
      <protection/>
    </xf>
    <xf numFmtId="0" fontId="12" fillId="0" borderId="59" xfId="69" applyFont="1" applyBorder="1" applyAlignment="1">
      <alignment horizontal="center" vertical="center"/>
      <protection/>
    </xf>
    <xf numFmtId="0" fontId="14" fillId="0" borderId="20" xfId="69" applyBorder="1" applyAlignment="1">
      <alignment horizontal="center" vertical="center"/>
      <protection/>
    </xf>
    <xf numFmtId="0" fontId="14" fillId="0" borderId="60" xfId="69" applyBorder="1" applyAlignment="1">
      <alignment horizontal="center" vertical="center"/>
      <protection/>
    </xf>
    <xf numFmtId="38" fontId="5" fillId="0" borderId="59" xfId="48" applyFont="1" applyBorder="1" applyAlignment="1" quotePrefix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38" fontId="8" fillId="0" borderId="62" xfId="48" applyFont="1" applyBorder="1" applyAlignment="1">
      <alignment horizontal="center" vertical="center" shrinkToFit="1"/>
    </xf>
    <xf numFmtId="38" fontId="8" fillId="0" borderId="53" xfId="48" applyFont="1" applyBorder="1" applyAlignment="1">
      <alignment horizontal="center" vertical="center" shrinkToFit="1"/>
    </xf>
    <xf numFmtId="38" fontId="8" fillId="0" borderId="25" xfId="48" applyFont="1" applyBorder="1" applyAlignment="1">
      <alignment horizontal="center" vertical="center"/>
    </xf>
    <xf numFmtId="38" fontId="8" fillId="0" borderId="26" xfId="48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0" fontId="8" fillId="0" borderId="61" xfId="78" applyFont="1" applyBorder="1" applyAlignment="1" applyProtection="1">
      <alignment horizontal="center" vertical="center"/>
      <protection/>
    </xf>
    <xf numFmtId="0" fontId="8" fillId="0" borderId="51" xfId="78" applyFont="1" applyBorder="1" applyAlignment="1" applyProtection="1">
      <alignment horizontal="center" vertical="center"/>
      <protection/>
    </xf>
    <xf numFmtId="0" fontId="8" fillId="0" borderId="54" xfId="78" applyFont="1" applyBorder="1" applyAlignment="1" applyProtection="1">
      <alignment horizontal="center" vertical="center"/>
      <protection/>
    </xf>
    <xf numFmtId="0" fontId="8" fillId="0" borderId="137" xfId="78" applyFont="1" applyBorder="1" applyAlignment="1" applyProtection="1">
      <alignment horizontal="center" vertical="center"/>
      <protection/>
    </xf>
    <xf numFmtId="0" fontId="8" fillId="0" borderId="30" xfId="78" applyFont="1" applyBorder="1" applyAlignment="1" applyProtection="1">
      <alignment horizontal="center" vertical="center"/>
      <protection/>
    </xf>
    <xf numFmtId="0" fontId="14" fillId="0" borderId="26" xfId="70" applyFont="1" applyBorder="1" applyAlignment="1">
      <alignment vertical="center"/>
      <protection/>
    </xf>
    <xf numFmtId="0" fontId="14" fillId="0" borderId="26" xfId="70" applyFont="1" applyFill="1" applyBorder="1" applyAlignment="1">
      <alignment vertical="center"/>
      <protection/>
    </xf>
    <xf numFmtId="0" fontId="12" fillId="0" borderId="59" xfId="70" applyFont="1" applyBorder="1" applyAlignment="1">
      <alignment horizontal="center" vertical="center"/>
      <protection/>
    </xf>
    <xf numFmtId="0" fontId="14" fillId="0" borderId="20" xfId="70" applyBorder="1" applyAlignment="1">
      <alignment horizontal="center" vertical="center"/>
      <protection/>
    </xf>
    <xf numFmtId="0" fontId="14" fillId="0" borderId="60" xfId="70" applyBorder="1" applyAlignment="1">
      <alignment horizontal="center" vertical="center"/>
      <protection/>
    </xf>
    <xf numFmtId="0" fontId="37" fillId="0" borderId="110" xfId="0" applyFont="1" applyBorder="1" applyAlignment="1">
      <alignment horizontal="center" vertical="center"/>
    </xf>
    <xf numFmtId="0" fontId="37" fillId="0" borderId="138" xfId="0" applyFont="1" applyBorder="1" applyAlignment="1">
      <alignment horizontal="center" vertical="center"/>
    </xf>
    <xf numFmtId="0" fontId="37" fillId="0" borderId="139" xfId="0" applyFont="1" applyBorder="1" applyAlignment="1">
      <alignment horizontal="center" vertical="center"/>
    </xf>
    <xf numFmtId="0" fontId="37" fillId="0" borderId="118" xfId="0" applyFont="1" applyBorder="1" applyAlignment="1">
      <alignment horizontal="center" vertical="center"/>
    </xf>
    <xf numFmtId="0" fontId="37" fillId="0" borderId="119" xfId="0" applyFont="1" applyBorder="1" applyAlignment="1">
      <alignment horizontal="center" vertical="center"/>
    </xf>
    <xf numFmtId="0" fontId="37" fillId="0" borderId="12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140" xfId="0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 shrinkToFit="1"/>
    </xf>
    <xf numFmtId="0" fontId="4" fillId="0" borderId="142" xfId="0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38" fontId="37" fillId="0" borderId="143" xfId="48" applyFont="1" applyBorder="1" applyAlignment="1">
      <alignment horizontal="center" vertical="center" shrinkToFit="1"/>
    </xf>
    <xf numFmtId="38" fontId="37" fillId="0" borderId="142" xfId="48" applyFont="1" applyBorder="1" applyAlignment="1">
      <alignment horizontal="center" vertical="center" shrinkToFit="1"/>
    </xf>
    <xf numFmtId="38" fontId="37" fillId="0" borderId="144" xfId="48" applyFont="1" applyBorder="1" applyAlignment="1">
      <alignment horizontal="center" vertical="center" shrinkToFit="1"/>
    </xf>
    <xf numFmtId="38" fontId="37" fillId="0" borderId="139" xfId="48" applyFont="1" applyBorder="1" applyAlignment="1">
      <alignment horizontal="center" vertical="center" shrinkToFit="1"/>
    </xf>
    <xf numFmtId="38" fontId="37" fillId="0" borderId="120" xfId="48" applyFont="1" applyBorder="1" applyAlignment="1">
      <alignment horizontal="center" vertical="center" shrinkToFit="1"/>
    </xf>
    <xf numFmtId="38" fontId="37" fillId="0" borderId="107" xfId="48" applyFont="1" applyBorder="1" applyAlignment="1">
      <alignment horizontal="center" vertical="center" shrinkToFit="1"/>
    </xf>
    <xf numFmtId="0" fontId="4" fillId="36" borderId="145" xfId="0" applyFont="1" applyFill="1" applyBorder="1" applyAlignment="1">
      <alignment horizontal="center" vertical="center" shrinkToFit="1"/>
    </xf>
    <xf numFmtId="0" fontId="4" fillId="36" borderId="146" xfId="0" applyFont="1" applyFill="1" applyBorder="1" applyAlignment="1">
      <alignment horizontal="center" vertical="center" shrinkToFit="1"/>
    </xf>
    <xf numFmtId="0" fontId="37" fillId="0" borderId="147" xfId="0" applyFont="1" applyBorder="1" applyAlignment="1">
      <alignment horizontal="center" vertical="center"/>
    </xf>
    <xf numFmtId="0" fontId="37" fillId="0" borderId="122" xfId="0" applyFont="1" applyBorder="1" applyAlignment="1">
      <alignment horizontal="center" vertical="center"/>
    </xf>
    <xf numFmtId="0" fontId="37" fillId="0" borderId="148" xfId="0" applyFont="1" applyBorder="1" applyAlignment="1">
      <alignment horizontal="center" vertical="center"/>
    </xf>
    <xf numFmtId="0" fontId="37" fillId="0" borderId="149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37" fillId="0" borderId="127" xfId="0" applyFont="1" applyBorder="1" applyAlignment="1">
      <alignment horizontal="center" vertical="center"/>
    </xf>
    <xf numFmtId="0" fontId="37" fillId="0" borderId="128" xfId="0" applyFont="1" applyBorder="1" applyAlignment="1">
      <alignment horizontal="center" vertical="center"/>
    </xf>
    <xf numFmtId="0" fontId="37" fillId="0" borderId="151" xfId="0" applyFont="1" applyBorder="1" applyAlignment="1">
      <alignment horizontal="center" vertical="center"/>
    </xf>
    <xf numFmtId="0" fontId="37" fillId="0" borderId="121" xfId="0" applyFont="1" applyBorder="1" applyAlignment="1">
      <alignment horizontal="center" vertical="center"/>
    </xf>
    <xf numFmtId="0" fontId="14" fillId="0" borderId="26" xfId="71" applyFont="1" applyBorder="1" applyAlignment="1">
      <alignment vertical="center"/>
      <protection/>
    </xf>
    <xf numFmtId="0" fontId="12" fillId="0" borderId="20" xfId="70" applyFont="1" applyBorder="1" applyAlignment="1">
      <alignment horizontal="center" vertical="center"/>
      <protection/>
    </xf>
    <xf numFmtId="0" fontId="12" fillId="0" borderId="60" xfId="70" applyFont="1" applyBorder="1" applyAlignment="1">
      <alignment horizontal="center" vertical="center"/>
      <protection/>
    </xf>
    <xf numFmtId="0" fontId="13" fillId="0" borderId="141" xfId="0" applyFont="1" applyBorder="1" applyAlignment="1">
      <alignment horizontal="center" vertical="center" shrinkToFit="1"/>
    </xf>
    <xf numFmtId="0" fontId="13" fillId="0" borderId="142" xfId="0" applyFont="1" applyBorder="1" applyAlignment="1">
      <alignment horizontal="center" vertical="center" shrinkToFit="1"/>
    </xf>
    <xf numFmtId="0" fontId="13" fillId="0" borderId="112" xfId="0" applyFont="1" applyBorder="1" applyAlignment="1">
      <alignment horizontal="center" vertical="center" shrinkToFit="1"/>
    </xf>
    <xf numFmtId="0" fontId="13" fillId="36" borderId="145" xfId="0" applyFont="1" applyFill="1" applyBorder="1" applyAlignment="1">
      <alignment horizontal="center" vertical="center" shrinkToFit="1"/>
    </xf>
    <xf numFmtId="0" fontId="13" fillId="36" borderId="146" xfId="0" applyFont="1" applyFill="1" applyBorder="1" applyAlignment="1">
      <alignment horizontal="center" vertical="center" shrinkToFit="1"/>
    </xf>
    <xf numFmtId="37" fontId="8" fillId="0" borderId="59" xfId="76" applyFont="1" applyFill="1" applyBorder="1" applyAlignment="1" applyProtection="1">
      <alignment horizontal="center" vertical="center"/>
      <protection/>
    </xf>
    <xf numFmtId="37" fontId="8" fillId="0" borderId="20" xfId="76" applyFont="1" applyFill="1" applyBorder="1" applyAlignment="1" applyProtection="1">
      <alignment horizontal="center" vertical="center"/>
      <protection/>
    </xf>
    <xf numFmtId="37" fontId="8" fillId="0" borderId="60" xfId="76" applyFont="1" applyFill="1" applyBorder="1" applyAlignment="1" applyProtection="1">
      <alignment horizontal="center" vertical="center"/>
      <protection/>
    </xf>
    <xf numFmtId="37" fontId="8" fillId="0" borderId="16" xfId="76" applyFont="1" applyFill="1" applyBorder="1" applyAlignment="1" applyProtection="1">
      <alignment horizontal="center" vertical="center"/>
      <protection/>
    </xf>
    <xf numFmtId="37" fontId="8" fillId="0" borderId="26" xfId="76" applyFont="1" applyFill="1" applyBorder="1" applyAlignment="1" applyProtection="1">
      <alignment horizontal="center" vertical="center"/>
      <protection/>
    </xf>
    <xf numFmtId="37" fontId="8" fillId="0" borderId="61" xfId="76" applyFont="1" applyFill="1" applyBorder="1" applyAlignment="1" applyProtection="1" quotePrefix="1">
      <alignment horizontal="center" vertical="center"/>
      <protection/>
    </xf>
    <xf numFmtId="0" fontId="14" fillId="0" borderId="39" xfId="72" applyFont="1" applyFill="1" applyBorder="1" applyAlignment="1">
      <alignment vertical="center"/>
      <protection/>
    </xf>
    <xf numFmtId="0" fontId="14" fillId="0" borderId="49" xfId="72" applyFont="1" applyFill="1" applyBorder="1" applyAlignment="1">
      <alignment vertical="center"/>
      <protection/>
    </xf>
    <xf numFmtId="0" fontId="14" fillId="0" borderId="41" xfId="72" applyFont="1" applyFill="1" applyBorder="1" applyAlignment="1">
      <alignment vertical="center"/>
      <protection/>
    </xf>
    <xf numFmtId="37" fontId="8" fillId="0" borderId="52" xfId="76" applyFont="1" applyFill="1" applyBorder="1" applyAlignment="1" applyProtection="1" quotePrefix="1">
      <alignment horizontal="center" vertical="center"/>
      <protection/>
    </xf>
    <xf numFmtId="0" fontId="14" fillId="0" borderId="75" xfId="72" applyFont="1" applyFill="1" applyBorder="1" applyAlignment="1">
      <alignment vertical="center"/>
      <protection/>
    </xf>
    <xf numFmtId="0" fontId="14" fillId="0" borderId="57" xfId="72" applyFont="1" applyFill="1" applyBorder="1" applyAlignment="1">
      <alignment vertical="center"/>
      <protection/>
    </xf>
    <xf numFmtId="0" fontId="14" fillId="0" borderId="73" xfId="72" applyFont="1" applyFill="1" applyBorder="1" applyAlignment="1">
      <alignment vertical="center"/>
      <protection/>
    </xf>
    <xf numFmtId="0" fontId="14" fillId="0" borderId="26" xfId="72" applyFont="1" applyFill="1" applyBorder="1" applyAlignment="1">
      <alignment vertical="center"/>
      <protection/>
    </xf>
    <xf numFmtId="37" fontId="8" fillId="0" borderId="19" xfId="76" applyFont="1" applyFill="1" applyBorder="1" applyAlignment="1" applyProtection="1">
      <alignment horizontal="center" vertical="center"/>
      <protection/>
    </xf>
    <xf numFmtId="0" fontId="14" fillId="0" borderId="41" xfId="73" applyFont="1" applyFill="1" applyBorder="1" applyAlignment="1">
      <alignment vertical="center"/>
      <protection/>
    </xf>
    <xf numFmtId="0" fontId="14" fillId="0" borderId="30" xfId="73" applyFont="1" applyFill="1" applyBorder="1" applyAlignment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事業別表行列一覧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020301m_a" xfId="61"/>
    <cellStyle name="標準_01020301m_b" xfId="62"/>
    <cellStyle name="標準_01020301m_c" xfId="63"/>
    <cellStyle name="標準_01020301m_d" xfId="64"/>
    <cellStyle name="標準_01020301m_e" xfId="65"/>
    <cellStyle name="標準_01020301m_f" xfId="66"/>
    <cellStyle name="標準_01020301n_a" xfId="67"/>
    <cellStyle name="標準_01020301n_b" xfId="68"/>
    <cellStyle name="標準_01020301o_a" xfId="69"/>
    <cellStyle name="標準_01020301p_a" xfId="70"/>
    <cellStyle name="標準_01020301p_b" xfId="71"/>
    <cellStyle name="標準_01020301q_a" xfId="72"/>
    <cellStyle name="標準_01020301q_b" xfId="73"/>
    <cellStyle name="標準_Sheet3" xfId="74"/>
    <cellStyle name="標準_カのウ" xfId="75"/>
    <cellStyle name="標準_セソ" xfId="76"/>
    <cellStyle name="標準_セのカ" xfId="77"/>
    <cellStyle name="標準_タチ" xfId="78"/>
    <cellStyle name="標準_データ" xfId="79"/>
    <cellStyle name="良い" xfId="8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219075</xdr:rowOff>
    </xdr:from>
    <xdr:to>
      <xdr:col>1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981075"/>
          <a:ext cx="13620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1123950"/>
          <a:ext cx="13335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12001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9525</xdr:rowOff>
    </xdr:to>
    <xdr:sp>
      <xdr:nvSpPr>
        <xdr:cNvPr id="4" name="Freeform 4"/>
        <xdr:cNvSpPr>
          <a:spLocks/>
        </xdr:cNvSpPr>
      </xdr:nvSpPr>
      <xdr:spPr>
        <a:xfrm>
          <a:off x="9525" y="1200150"/>
          <a:ext cx="1323975" cy="885825"/>
        </a:xfrm>
        <a:custGeom>
          <a:pathLst>
            <a:path h="93" w="126">
              <a:moveTo>
                <a:pt x="0" y="0"/>
              </a:moveTo>
              <a:lnTo>
                <a:pt x="126" y="9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9525</xdr:colOff>
      <xdr:row>4</xdr:row>
      <xdr:rowOff>0</xdr:rowOff>
    </xdr:from>
    <xdr:to>
      <xdr:col>19</xdr:col>
      <xdr:colOff>0</xdr:colOff>
      <xdr:row>6</xdr:row>
      <xdr:rowOff>9525</xdr:rowOff>
    </xdr:to>
    <xdr:sp>
      <xdr:nvSpPr>
        <xdr:cNvPr id="5" name="Freeform 4"/>
        <xdr:cNvSpPr>
          <a:spLocks/>
        </xdr:cNvSpPr>
      </xdr:nvSpPr>
      <xdr:spPr>
        <a:xfrm>
          <a:off x="12839700" y="1200150"/>
          <a:ext cx="1323975" cy="885825"/>
        </a:xfrm>
        <a:custGeom>
          <a:pathLst>
            <a:path h="93" w="126">
              <a:moveTo>
                <a:pt x="0" y="0"/>
              </a:moveTo>
              <a:lnTo>
                <a:pt x="126" y="9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4" name="Freeform 5"/>
        <xdr:cNvSpPr>
          <a:spLocks/>
        </xdr:cNvSpPr>
      </xdr:nvSpPr>
      <xdr:spPr>
        <a:xfrm>
          <a:off x="0" y="1209675"/>
          <a:ext cx="1790700" cy="866775"/>
        </a:xfrm>
        <a:custGeom>
          <a:pathLst>
            <a:path h="91" w="128">
              <a:moveTo>
                <a:pt x="0" y="0"/>
              </a:moveTo>
              <a:lnTo>
                <a:pt x="128" y="9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0" y="0"/>
          <a:ext cx="0" cy="0"/>
        </a:xfrm>
        <a:custGeom>
          <a:pathLst>
            <a:path h="93" w="126">
              <a:moveTo>
                <a:pt x="0" y="0"/>
              </a:moveTo>
              <a:lnTo>
                <a:pt x="126" y="9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6</xdr:row>
      <xdr:rowOff>0</xdr:rowOff>
    </xdr:to>
    <xdr:sp>
      <xdr:nvSpPr>
        <xdr:cNvPr id="5" name="Freeform 5"/>
        <xdr:cNvSpPr>
          <a:spLocks/>
        </xdr:cNvSpPr>
      </xdr:nvSpPr>
      <xdr:spPr>
        <a:xfrm>
          <a:off x="0" y="1209675"/>
          <a:ext cx="0" cy="866775"/>
        </a:xfrm>
        <a:custGeom>
          <a:pathLst>
            <a:path h="91" w="128">
              <a:moveTo>
                <a:pt x="0" y="0"/>
              </a:moveTo>
              <a:lnTo>
                <a:pt x="128" y="9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2</xdr:col>
      <xdr:colOff>0</xdr:colOff>
      <xdr:row>5</xdr:row>
      <xdr:rowOff>428625</xdr:rowOff>
    </xdr:to>
    <xdr:sp>
      <xdr:nvSpPr>
        <xdr:cNvPr id="6" name="Freeform 6"/>
        <xdr:cNvSpPr>
          <a:spLocks/>
        </xdr:cNvSpPr>
      </xdr:nvSpPr>
      <xdr:spPr>
        <a:xfrm>
          <a:off x="0" y="1209675"/>
          <a:ext cx="1990725" cy="857250"/>
        </a:xfrm>
        <a:custGeom>
          <a:pathLst>
            <a:path h="90" w="139">
              <a:moveTo>
                <a:pt x="139" y="90"/>
              </a:moveTo>
              <a:lnTo>
                <a:pt x="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66850"/>
          <a:ext cx="1857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058275" y="14668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8679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238125</xdr:rowOff>
    </xdr:to>
    <xdr:sp>
      <xdr:nvSpPr>
        <xdr:cNvPr id="2" name="Line 2"/>
        <xdr:cNvSpPr>
          <a:spLocks/>
        </xdr:cNvSpPr>
      </xdr:nvSpPr>
      <xdr:spPr>
        <a:xfrm flipH="1" flipV="1">
          <a:off x="0" y="1466850"/>
          <a:ext cx="1857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125075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9525</xdr:colOff>
      <xdr:row>8</xdr:row>
      <xdr:rowOff>0</xdr:rowOff>
    </xdr:to>
    <xdr:sp>
      <xdr:nvSpPr>
        <xdr:cNvPr id="2" name="Freeform 2"/>
        <xdr:cNvSpPr>
          <a:spLocks/>
        </xdr:cNvSpPr>
      </xdr:nvSpPr>
      <xdr:spPr>
        <a:xfrm>
          <a:off x="0" y="1457325"/>
          <a:ext cx="1866900" cy="866775"/>
        </a:xfrm>
        <a:custGeom>
          <a:pathLst>
            <a:path h="81" w="179">
              <a:moveTo>
                <a:pt x="0" y="0"/>
              </a:moveTo>
              <a:lnTo>
                <a:pt x="179" y="8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1</xdr:col>
      <xdr:colOff>9525</xdr:colOff>
      <xdr:row>7</xdr:row>
      <xdr:rowOff>38100</xdr:rowOff>
    </xdr:to>
    <xdr:sp>
      <xdr:nvSpPr>
        <xdr:cNvPr id="3" name="Freeform 3"/>
        <xdr:cNvSpPr>
          <a:spLocks/>
        </xdr:cNvSpPr>
      </xdr:nvSpPr>
      <xdr:spPr>
        <a:xfrm>
          <a:off x="9525" y="1457325"/>
          <a:ext cx="447675" cy="552450"/>
        </a:xfrm>
        <a:custGeom>
          <a:pathLst>
            <a:path h="58" w="43">
              <a:moveTo>
                <a:pt x="43" y="58"/>
              </a:moveTo>
              <a:lnTo>
                <a:pt x="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352425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76375"/>
          <a:ext cx="809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0</xdr:rowOff>
    </xdr:from>
    <xdr:to>
      <xdr:col>6</xdr:col>
      <xdr:colOff>723900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723900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00975" y="1762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266700</xdr:colOff>
      <xdr:row>6</xdr:row>
      <xdr:rowOff>0</xdr:rowOff>
    </xdr:from>
    <xdr:to>
      <xdr:col>8</xdr:col>
      <xdr:colOff>723900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8772525" y="1762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485900"/>
          <a:ext cx="1257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0</xdr:colOff>
      <xdr:row>8</xdr:row>
      <xdr:rowOff>238125</xdr:rowOff>
    </xdr:to>
    <xdr:sp>
      <xdr:nvSpPr>
        <xdr:cNvPr id="1" name="Freeform 1"/>
        <xdr:cNvSpPr>
          <a:spLocks/>
        </xdr:cNvSpPr>
      </xdr:nvSpPr>
      <xdr:spPr>
        <a:xfrm>
          <a:off x="0" y="1485900"/>
          <a:ext cx="2609850" cy="1009650"/>
        </a:xfrm>
        <a:custGeom>
          <a:pathLst>
            <a:path h="106" w="223">
              <a:moveTo>
                <a:pt x="0" y="0"/>
              </a:moveTo>
              <a:lnTo>
                <a:pt x="223" y="106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57275"/>
          <a:ext cx="13335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8105775" y="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6</xdr:row>
      <xdr:rowOff>238125</xdr:rowOff>
    </xdr:to>
    <xdr:sp>
      <xdr:nvSpPr>
        <xdr:cNvPr id="2" name="Line 3"/>
        <xdr:cNvSpPr>
          <a:spLocks/>
        </xdr:cNvSpPr>
      </xdr:nvSpPr>
      <xdr:spPr>
        <a:xfrm>
          <a:off x="0" y="1466850"/>
          <a:ext cx="800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352425</xdr:rowOff>
    </xdr:from>
    <xdr:to>
      <xdr:col>2</xdr:col>
      <xdr:colOff>9525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46685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0</xdr:rowOff>
    </xdr:from>
    <xdr:to>
      <xdr:col>6</xdr:col>
      <xdr:colOff>723900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68008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6</xdr:row>
      <xdr:rowOff>0</xdr:rowOff>
    </xdr:from>
    <xdr:to>
      <xdr:col>7</xdr:col>
      <xdr:colOff>723900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781050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6</xdr:row>
      <xdr:rowOff>0</xdr:rowOff>
    </xdr:from>
    <xdr:to>
      <xdr:col>8</xdr:col>
      <xdr:colOff>723900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88201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1466850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466850"/>
          <a:ext cx="2590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1</xdr:col>
      <xdr:colOff>0</xdr:colOff>
      <xdr:row>26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6505575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466850"/>
          <a:ext cx="2609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2</xdr:col>
      <xdr:colOff>9525</xdr:colOff>
      <xdr:row>6</xdr:row>
      <xdr:rowOff>247650</xdr:rowOff>
    </xdr:to>
    <xdr:sp>
      <xdr:nvSpPr>
        <xdr:cNvPr id="1" name="Line 3"/>
        <xdr:cNvSpPr>
          <a:spLocks/>
        </xdr:cNvSpPr>
      </xdr:nvSpPr>
      <xdr:spPr>
        <a:xfrm>
          <a:off x="0" y="1495425"/>
          <a:ext cx="2114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6724650" y="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8</xdr:row>
      <xdr:rowOff>238125</xdr:rowOff>
    </xdr:to>
    <xdr:sp>
      <xdr:nvSpPr>
        <xdr:cNvPr id="2" name="Line 3"/>
        <xdr:cNvSpPr>
          <a:spLocks/>
        </xdr:cNvSpPr>
      </xdr:nvSpPr>
      <xdr:spPr>
        <a:xfrm>
          <a:off x="0" y="2019300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0</xdr:colOff>
      <xdr:row>17</xdr:row>
      <xdr:rowOff>238125</xdr:rowOff>
    </xdr:to>
    <xdr:sp>
      <xdr:nvSpPr>
        <xdr:cNvPr id="3" name="Line 4"/>
        <xdr:cNvSpPr>
          <a:spLocks/>
        </xdr:cNvSpPr>
      </xdr:nvSpPr>
      <xdr:spPr>
        <a:xfrm>
          <a:off x="0" y="4486275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27</xdr:row>
      <xdr:rowOff>238125</xdr:rowOff>
    </xdr:to>
    <xdr:sp>
      <xdr:nvSpPr>
        <xdr:cNvPr id="4" name="Line 5"/>
        <xdr:cNvSpPr>
          <a:spLocks/>
        </xdr:cNvSpPr>
      </xdr:nvSpPr>
      <xdr:spPr>
        <a:xfrm>
          <a:off x="0" y="7219950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0</xdr:colOff>
      <xdr:row>36</xdr:row>
      <xdr:rowOff>238125</xdr:rowOff>
    </xdr:to>
    <xdr:sp>
      <xdr:nvSpPr>
        <xdr:cNvPr id="5" name="Line 6"/>
        <xdr:cNvSpPr>
          <a:spLocks/>
        </xdr:cNvSpPr>
      </xdr:nvSpPr>
      <xdr:spPr>
        <a:xfrm>
          <a:off x="0" y="9686925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2</xdr:col>
      <xdr:colOff>0</xdr:colOff>
      <xdr:row>46</xdr:row>
      <xdr:rowOff>238125</xdr:rowOff>
    </xdr:to>
    <xdr:sp>
      <xdr:nvSpPr>
        <xdr:cNvPr id="6" name="Line 6"/>
        <xdr:cNvSpPr>
          <a:spLocks/>
        </xdr:cNvSpPr>
      </xdr:nvSpPr>
      <xdr:spPr>
        <a:xfrm>
          <a:off x="0" y="12420600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17</xdr:row>
      <xdr:rowOff>0</xdr:rowOff>
    </xdr:from>
    <xdr:to>
      <xdr:col>6</xdr:col>
      <xdr:colOff>723900</xdr:colOff>
      <xdr:row>17</xdr:row>
      <xdr:rowOff>0</xdr:rowOff>
    </xdr:to>
    <xdr:sp>
      <xdr:nvSpPr>
        <xdr:cNvPr id="1" name="Line 7"/>
        <xdr:cNvSpPr>
          <a:spLocks/>
        </xdr:cNvSpPr>
      </xdr:nvSpPr>
      <xdr:spPr>
        <a:xfrm>
          <a:off x="637222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7</xdr:col>
      <xdr:colOff>723900</xdr:colOff>
      <xdr:row>17</xdr:row>
      <xdr:rowOff>0</xdr:rowOff>
    </xdr:to>
    <xdr:sp>
      <xdr:nvSpPr>
        <xdr:cNvPr id="2" name="Line 8"/>
        <xdr:cNvSpPr>
          <a:spLocks/>
        </xdr:cNvSpPr>
      </xdr:nvSpPr>
      <xdr:spPr>
        <a:xfrm>
          <a:off x="739140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17</xdr:row>
      <xdr:rowOff>0</xdr:rowOff>
    </xdr:from>
    <xdr:to>
      <xdr:col>8</xdr:col>
      <xdr:colOff>723900</xdr:colOff>
      <xdr:row>17</xdr:row>
      <xdr:rowOff>0</xdr:rowOff>
    </xdr:to>
    <xdr:sp>
      <xdr:nvSpPr>
        <xdr:cNvPr id="3" name="Line 9"/>
        <xdr:cNvSpPr>
          <a:spLocks/>
        </xdr:cNvSpPr>
      </xdr:nvSpPr>
      <xdr:spPr>
        <a:xfrm>
          <a:off x="84105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>
          <a:off x="0" y="4895850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0</xdr:rowOff>
    </xdr:from>
    <xdr:to>
      <xdr:col>6</xdr:col>
      <xdr:colOff>723900</xdr:colOff>
      <xdr:row>27</xdr:row>
      <xdr:rowOff>0</xdr:rowOff>
    </xdr:to>
    <xdr:sp>
      <xdr:nvSpPr>
        <xdr:cNvPr id="5" name="Line 11"/>
        <xdr:cNvSpPr>
          <a:spLocks/>
        </xdr:cNvSpPr>
      </xdr:nvSpPr>
      <xdr:spPr>
        <a:xfrm>
          <a:off x="6372225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27</xdr:row>
      <xdr:rowOff>0</xdr:rowOff>
    </xdr:from>
    <xdr:to>
      <xdr:col>7</xdr:col>
      <xdr:colOff>723900</xdr:colOff>
      <xdr:row>27</xdr:row>
      <xdr:rowOff>0</xdr:rowOff>
    </xdr:to>
    <xdr:sp>
      <xdr:nvSpPr>
        <xdr:cNvPr id="6" name="Line 12"/>
        <xdr:cNvSpPr>
          <a:spLocks/>
        </xdr:cNvSpPr>
      </xdr:nvSpPr>
      <xdr:spPr>
        <a:xfrm>
          <a:off x="7391400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27</xdr:row>
      <xdr:rowOff>0</xdr:rowOff>
    </xdr:from>
    <xdr:to>
      <xdr:col>8</xdr:col>
      <xdr:colOff>723900</xdr:colOff>
      <xdr:row>27</xdr:row>
      <xdr:rowOff>0</xdr:rowOff>
    </xdr:to>
    <xdr:sp>
      <xdr:nvSpPr>
        <xdr:cNvPr id="7" name="Line 13"/>
        <xdr:cNvSpPr>
          <a:spLocks/>
        </xdr:cNvSpPr>
      </xdr:nvSpPr>
      <xdr:spPr>
        <a:xfrm>
          <a:off x="8410575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8020050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46</xdr:row>
      <xdr:rowOff>0</xdr:rowOff>
    </xdr:from>
    <xdr:to>
      <xdr:col>6</xdr:col>
      <xdr:colOff>723900</xdr:colOff>
      <xdr:row>46</xdr:row>
      <xdr:rowOff>0</xdr:rowOff>
    </xdr:to>
    <xdr:sp>
      <xdr:nvSpPr>
        <xdr:cNvPr id="9" name="Line 15"/>
        <xdr:cNvSpPr>
          <a:spLocks/>
        </xdr:cNvSpPr>
      </xdr:nvSpPr>
      <xdr:spPr>
        <a:xfrm>
          <a:off x="637222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46</xdr:row>
      <xdr:rowOff>0</xdr:rowOff>
    </xdr:from>
    <xdr:to>
      <xdr:col>7</xdr:col>
      <xdr:colOff>723900</xdr:colOff>
      <xdr:row>46</xdr:row>
      <xdr:rowOff>0</xdr:rowOff>
    </xdr:to>
    <xdr:sp>
      <xdr:nvSpPr>
        <xdr:cNvPr id="10" name="Line 16"/>
        <xdr:cNvSpPr>
          <a:spLocks/>
        </xdr:cNvSpPr>
      </xdr:nvSpPr>
      <xdr:spPr>
        <a:xfrm>
          <a:off x="7391400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46</xdr:row>
      <xdr:rowOff>0</xdr:rowOff>
    </xdr:from>
    <xdr:to>
      <xdr:col>8</xdr:col>
      <xdr:colOff>723900</xdr:colOff>
      <xdr:row>46</xdr:row>
      <xdr:rowOff>0</xdr:rowOff>
    </xdr:to>
    <xdr:sp>
      <xdr:nvSpPr>
        <xdr:cNvPr id="11" name="Line 17"/>
        <xdr:cNvSpPr>
          <a:spLocks/>
        </xdr:cNvSpPr>
      </xdr:nvSpPr>
      <xdr:spPr>
        <a:xfrm>
          <a:off x="841057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2</xdr:col>
      <xdr:colOff>0</xdr:colOff>
      <xdr:row>47</xdr:row>
      <xdr:rowOff>0</xdr:rowOff>
    </xdr:to>
    <xdr:sp>
      <xdr:nvSpPr>
        <xdr:cNvPr id="12" name="Line 18"/>
        <xdr:cNvSpPr>
          <a:spLocks/>
        </xdr:cNvSpPr>
      </xdr:nvSpPr>
      <xdr:spPr>
        <a:xfrm>
          <a:off x="0" y="14011275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8</xdr:row>
      <xdr:rowOff>0</xdr:rowOff>
    </xdr:from>
    <xdr:to>
      <xdr:col>6</xdr:col>
      <xdr:colOff>723900</xdr:colOff>
      <xdr:row>8</xdr:row>
      <xdr:rowOff>0</xdr:rowOff>
    </xdr:to>
    <xdr:sp>
      <xdr:nvSpPr>
        <xdr:cNvPr id="13" name="Line 3"/>
        <xdr:cNvSpPr>
          <a:spLocks/>
        </xdr:cNvSpPr>
      </xdr:nvSpPr>
      <xdr:spPr>
        <a:xfrm>
          <a:off x="6372225" y="2266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8</xdr:row>
      <xdr:rowOff>0</xdr:rowOff>
    </xdr:from>
    <xdr:to>
      <xdr:col>7</xdr:col>
      <xdr:colOff>723900</xdr:colOff>
      <xdr:row>8</xdr:row>
      <xdr:rowOff>0</xdr:rowOff>
    </xdr:to>
    <xdr:sp>
      <xdr:nvSpPr>
        <xdr:cNvPr id="14" name="Line 4"/>
        <xdr:cNvSpPr>
          <a:spLocks/>
        </xdr:cNvSpPr>
      </xdr:nvSpPr>
      <xdr:spPr>
        <a:xfrm>
          <a:off x="7391400" y="2266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8</xdr:row>
      <xdr:rowOff>0</xdr:rowOff>
    </xdr:from>
    <xdr:to>
      <xdr:col>8</xdr:col>
      <xdr:colOff>723900</xdr:colOff>
      <xdr:row>8</xdr:row>
      <xdr:rowOff>0</xdr:rowOff>
    </xdr:to>
    <xdr:sp>
      <xdr:nvSpPr>
        <xdr:cNvPr id="15" name="Line 5"/>
        <xdr:cNvSpPr>
          <a:spLocks/>
        </xdr:cNvSpPr>
      </xdr:nvSpPr>
      <xdr:spPr>
        <a:xfrm>
          <a:off x="8410575" y="2266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0" y="2028825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17</xdr:row>
      <xdr:rowOff>0</xdr:rowOff>
    </xdr:from>
    <xdr:to>
      <xdr:col>6</xdr:col>
      <xdr:colOff>723900</xdr:colOff>
      <xdr:row>17</xdr:row>
      <xdr:rowOff>0</xdr:rowOff>
    </xdr:to>
    <xdr:sp>
      <xdr:nvSpPr>
        <xdr:cNvPr id="17" name="Line 3"/>
        <xdr:cNvSpPr>
          <a:spLocks/>
        </xdr:cNvSpPr>
      </xdr:nvSpPr>
      <xdr:spPr>
        <a:xfrm>
          <a:off x="637222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7</xdr:col>
      <xdr:colOff>723900</xdr:colOff>
      <xdr:row>17</xdr:row>
      <xdr:rowOff>0</xdr:rowOff>
    </xdr:to>
    <xdr:sp>
      <xdr:nvSpPr>
        <xdr:cNvPr id="18" name="Line 4"/>
        <xdr:cNvSpPr>
          <a:spLocks/>
        </xdr:cNvSpPr>
      </xdr:nvSpPr>
      <xdr:spPr>
        <a:xfrm>
          <a:off x="739140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17</xdr:row>
      <xdr:rowOff>0</xdr:rowOff>
    </xdr:from>
    <xdr:to>
      <xdr:col>8</xdr:col>
      <xdr:colOff>723900</xdr:colOff>
      <xdr:row>17</xdr:row>
      <xdr:rowOff>0</xdr:rowOff>
    </xdr:to>
    <xdr:sp>
      <xdr:nvSpPr>
        <xdr:cNvPr id="19" name="Line 5"/>
        <xdr:cNvSpPr>
          <a:spLocks/>
        </xdr:cNvSpPr>
      </xdr:nvSpPr>
      <xdr:spPr>
        <a:xfrm>
          <a:off x="84105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0</xdr:rowOff>
    </xdr:from>
    <xdr:to>
      <xdr:col>6</xdr:col>
      <xdr:colOff>723900</xdr:colOff>
      <xdr:row>27</xdr:row>
      <xdr:rowOff>0</xdr:rowOff>
    </xdr:to>
    <xdr:sp>
      <xdr:nvSpPr>
        <xdr:cNvPr id="20" name="Line 7"/>
        <xdr:cNvSpPr>
          <a:spLocks/>
        </xdr:cNvSpPr>
      </xdr:nvSpPr>
      <xdr:spPr>
        <a:xfrm>
          <a:off x="6372225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27</xdr:row>
      <xdr:rowOff>0</xdr:rowOff>
    </xdr:from>
    <xdr:to>
      <xdr:col>7</xdr:col>
      <xdr:colOff>723900</xdr:colOff>
      <xdr:row>27</xdr:row>
      <xdr:rowOff>0</xdr:rowOff>
    </xdr:to>
    <xdr:sp>
      <xdr:nvSpPr>
        <xdr:cNvPr id="21" name="Line 8"/>
        <xdr:cNvSpPr>
          <a:spLocks/>
        </xdr:cNvSpPr>
      </xdr:nvSpPr>
      <xdr:spPr>
        <a:xfrm>
          <a:off x="7391400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27</xdr:row>
      <xdr:rowOff>0</xdr:rowOff>
    </xdr:from>
    <xdr:to>
      <xdr:col>8</xdr:col>
      <xdr:colOff>723900</xdr:colOff>
      <xdr:row>27</xdr:row>
      <xdr:rowOff>0</xdr:rowOff>
    </xdr:to>
    <xdr:sp>
      <xdr:nvSpPr>
        <xdr:cNvPr id="22" name="Line 9"/>
        <xdr:cNvSpPr>
          <a:spLocks/>
        </xdr:cNvSpPr>
      </xdr:nvSpPr>
      <xdr:spPr>
        <a:xfrm>
          <a:off x="8410575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0</xdr:rowOff>
    </xdr:from>
    <xdr:to>
      <xdr:col>6</xdr:col>
      <xdr:colOff>723900</xdr:colOff>
      <xdr:row>27</xdr:row>
      <xdr:rowOff>0</xdr:rowOff>
    </xdr:to>
    <xdr:sp>
      <xdr:nvSpPr>
        <xdr:cNvPr id="23" name="Line 3"/>
        <xdr:cNvSpPr>
          <a:spLocks/>
        </xdr:cNvSpPr>
      </xdr:nvSpPr>
      <xdr:spPr>
        <a:xfrm>
          <a:off x="6372225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27</xdr:row>
      <xdr:rowOff>0</xdr:rowOff>
    </xdr:from>
    <xdr:to>
      <xdr:col>7</xdr:col>
      <xdr:colOff>723900</xdr:colOff>
      <xdr:row>27</xdr:row>
      <xdr:rowOff>0</xdr:rowOff>
    </xdr:to>
    <xdr:sp>
      <xdr:nvSpPr>
        <xdr:cNvPr id="24" name="Line 4"/>
        <xdr:cNvSpPr>
          <a:spLocks/>
        </xdr:cNvSpPr>
      </xdr:nvSpPr>
      <xdr:spPr>
        <a:xfrm>
          <a:off x="7391400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27</xdr:row>
      <xdr:rowOff>0</xdr:rowOff>
    </xdr:from>
    <xdr:to>
      <xdr:col>8</xdr:col>
      <xdr:colOff>723900</xdr:colOff>
      <xdr:row>27</xdr:row>
      <xdr:rowOff>0</xdr:rowOff>
    </xdr:to>
    <xdr:sp>
      <xdr:nvSpPr>
        <xdr:cNvPr id="25" name="Line 5"/>
        <xdr:cNvSpPr>
          <a:spLocks/>
        </xdr:cNvSpPr>
      </xdr:nvSpPr>
      <xdr:spPr>
        <a:xfrm>
          <a:off x="8410575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46</xdr:row>
      <xdr:rowOff>0</xdr:rowOff>
    </xdr:from>
    <xdr:to>
      <xdr:col>6</xdr:col>
      <xdr:colOff>723900</xdr:colOff>
      <xdr:row>46</xdr:row>
      <xdr:rowOff>0</xdr:rowOff>
    </xdr:to>
    <xdr:sp>
      <xdr:nvSpPr>
        <xdr:cNvPr id="26" name="Line 11"/>
        <xdr:cNvSpPr>
          <a:spLocks/>
        </xdr:cNvSpPr>
      </xdr:nvSpPr>
      <xdr:spPr>
        <a:xfrm>
          <a:off x="637222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46</xdr:row>
      <xdr:rowOff>0</xdr:rowOff>
    </xdr:from>
    <xdr:to>
      <xdr:col>7</xdr:col>
      <xdr:colOff>723900</xdr:colOff>
      <xdr:row>46</xdr:row>
      <xdr:rowOff>0</xdr:rowOff>
    </xdr:to>
    <xdr:sp>
      <xdr:nvSpPr>
        <xdr:cNvPr id="27" name="Line 12"/>
        <xdr:cNvSpPr>
          <a:spLocks/>
        </xdr:cNvSpPr>
      </xdr:nvSpPr>
      <xdr:spPr>
        <a:xfrm>
          <a:off x="7391400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46</xdr:row>
      <xdr:rowOff>0</xdr:rowOff>
    </xdr:from>
    <xdr:to>
      <xdr:col>8</xdr:col>
      <xdr:colOff>723900</xdr:colOff>
      <xdr:row>46</xdr:row>
      <xdr:rowOff>0</xdr:rowOff>
    </xdr:to>
    <xdr:sp>
      <xdr:nvSpPr>
        <xdr:cNvPr id="28" name="Line 13"/>
        <xdr:cNvSpPr>
          <a:spLocks/>
        </xdr:cNvSpPr>
      </xdr:nvSpPr>
      <xdr:spPr>
        <a:xfrm>
          <a:off x="841057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46</xdr:row>
      <xdr:rowOff>0</xdr:rowOff>
    </xdr:from>
    <xdr:to>
      <xdr:col>6</xdr:col>
      <xdr:colOff>723900</xdr:colOff>
      <xdr:row>46</xdr:row>
      <xdr:rowOff>0</xdr:rowOff>
    </xdr:to>
    <xdr:sp>
      <xdr:nvSpPr>
        <xdr:cNvPr id="29" name="Line 7"/>
        <xdr:cNvSpPr>
          <a:spLocks/>
        </xdr:cNvSpPr>
      </xdr:nvSpPr>
      <xdr:spPr>
        <a:xfrm>
          <a:off x="637222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46</xdr:row>
      <xdr:rowOff>0</xdr:rowOff>
    </xdr:from>
    <xdr:to>
      <xdr:col>7</xdr:col>
      <xdr:colOff>723900</xdr:colOff>
      <xdr:row>46</xdr:row>
      <xdr:rowOff>0</xdr:rowOff>
    </xdr:to>
    <xdr:sp>
      <xdr:nvSpPr>
        <xdr:cNvPr id="30" name="Line 8"/>
        <xdr:cNvSpPr>
          <a:spLocks/>
        </xdr:cNvSpPr>
      </xdr:nvSpPr>
      <xdr:spPr>
        <a:xfrm>
          <a:off x="7391400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46</xdr:row>
      <xdr:rowOff>0</xdr:rowOff>
    </xdr:from>
    <xdr:to>
      <xdr:col>8</xdr:col>
      <xdr:colOff>723900</xdr:colOff>
      <xdr:row>46</xdr:row>
      <xdr:rowOff>0</xdr:rowOff>
    </xdr:to>
    <xdr:sp>
      <xdr:nvSpPr>
        <xdr:cNvPr id="31" name="Line 9"/>
        <xdr:cNvSpPr>
          <a:spLocks/>
        </xdr:cNvSpPr>
      </xdr:nvSpPr>
      <xdr:spPr>
        <a:xfrm>
          <a:off x="841057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46</xdr:row>
      <xdr:rowOff>0</xdr:rowOff>
    </xdr:from>
    <xdr:to>
      <xdr:col>6</xdr:col>
      <xdr:colOff>723900</xdr:colOff>
      <xdr:row>46</xdr:row>
      <xdr:rowOff>0</xdr:rowOff>
    </xdr:to>
    <xdr:sp>
      <xdr:nvSpPr>
        <xdr:cNvPr id="32" name="Line 3"/>
        <xdr:cNvSpPr>
          <a:spLocks/>
        </xdr:cNvSpPr>
      </xdr:nvSpPr>
      <xdr:spPr>
        <a:xfrm>
          <a:off x="637222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46</xdr:row>
      <xdr:rowOff>0</xdr:rowOff>
    </xdr:from>
    <xdr:to>
      <xdr:col>7</xdr:col>
      <xdr:colOff>723900</xdr:colOff>
      <xdr:row>46</xdr:row>
      <xdr:rowOff>0</xdr:rowOff>
    </xdr:to>
    <xdr:sp>
      <xdr:nvSpPr>
        <xdr:cNvPr id="33" name="Line 4"/>
        <xdr:cNvSpPr>
          <a:spLocks/>
        </xdr:cNvSpPr>
      </xdr:nvSpPr>
      <xdr:spPr>
        <a:xfrm>
          <a:off x="7391400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46</xdr:row>
      <xdr:rowOff>0</xdr:rowOff>
    </xdr:from>
    <xdr:to>
      <xdr:col>8</xdr:col>
      <xdr:colOff>723900</xdr:colOff>
      <xdr:row>46</xdr:row>
      <xdr:rowOff>0</xdr:rowOff>
    </xdr:to>
    <xdr:sp>
      <xdr:nvSpPr>
        <xdr:cNvPr id="34" name="Line 5"/>
        <xdr:cNvSpPr>
          <a:spLocks/>
        </xdr:cNvSpPr>
      </xdr:nvSpPr>
      <xdr:spPr>
        <a:xfrm>
          <a:off x="841057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36</xdr:row>
      <xdr:rowOff>0</xdr:rowOff>
    </xdr:from>
    <xdr:to>
      <xdr:col>6</xdr:col>
      <xdr:colOff>723900</xdr:colOff>
      <xdr:row>36</xdr:row>
      <xdr:rowOff>0</xdr:rowOff>
    </xdr:to>
    <xdr:sp>
      <xdr:nvSpPr>
        <xdr:cNvPr id="35" name="Line 11"/>
        <xdr:cNvSpPr>
          <a:spLocks/>
        </xdr:cNvSpPr>
      </xdr:nvSpPr>
      <xdr:spPr>
        <a:xfrm>
          <a:off x="6372225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36</xdr:row>
      <xdr:rowOff>0</xdr:rowOff>
    </xdr:from>
    <xdr:to>
      <xdr:col>7</xdr:col>
      <xdr:colOff>723900</xdr:colOff>
      <xdr:row>36</xdr:row>
      <xdr:rowOff>0</xdr:rowOff>
    </xdr:to>
    <xdr:sp>
      <xdr:nvSpPr>
        <xdr:cNvPr id="36" name="Line 12"/>
        <xdr:cNvSpPr>
          <a:spLocks/>
        </xdr:cNvSpPr>
      </xdr:nvSpPr>
      <xdr:spPr>
        <a:xfrm>
          <a:off x="7391400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36</xdr:row>
      <xdr:rowOff>0</xdr:rowOff>
    </xdr:from>
    <xdr:to>
      <xdr:col>8</xdr:col>
      <xdr:colOff>723900</xdr:colOff>
      <xdr:row>36</xdr:row>
      <xdr:rowOff>0</xdr:rowOff>
    </xdr:to>
    <xdr:sp>
      <xdr:nvSpPr>
        <xdr:cNvPr id="37" name="Line 13"/>
        <xdr:cNvSpPr>
          <a:spLocks/>
        </xdr:cNvSpPr>
      </xdr:nvSpPr>
      <xdr:spPr>
        <a:xfrm>
          <a:off x="8410575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38" name="Line 14"/>
        <xdr:cNvSpPr>
          <a:spLocks/>
        </xdr:cNvSpPr>
      </xdr:nvSpPr>
      <xdr:spPr>
        <a:xfrm>
          <a:off x="0" y="10877550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36</xdr:row>
      <xdr:rowOff>0</xdr:rowOff>
    </xdr:from>
    <xdr:to>
      <xdr:col>6</xdr:col>
      <xdr:colOff>723900</xdr:colOff>
      <xdr:row>36</xdr:row>
      <xdr:rowOff>0</xdr:rowOff>
    </xdr:to>
    <xdr:sp>
      <xdr:nvSpPr>
        <xdr:cNvPr id="39" name="Line 7"/>
        <xdr:cNvSpPr>
          <a:spLocks/>
        </xdr:cNvSpPr>
      </xdr:nvSpPr>
      <xdr:spPr>
        <a:xfrm>
          <a:off x="6372225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36</xdr:row>
      <xdr:rowOff>0</xdr:rowOff>
    </xdr:from>
    <xdr:to>
      <xdr:col>7</xdr:col>
      <xdr:colOff>723900</xdr:colOff>
      <xdr:row>36</xdr:row>
      <xdr:rowOff>0</xdr:rowOff>
    </xdr:to>
    <xdr:sp>
      <xdr:nvSpPr>
        <xdr:cNvPr id="40" name="Line 8"/>
        <xdr:cNvSpPr>
          <a:spLocks/>
        </xdr:cNvSpPr>
      </xdr:nvSpPr>
      <xdr:spPr>
        <a:xfrm>
          <a:off x="7391400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36</xdr:row>
      <xdr:rowOff>0</xdr:rowOff>
    </xdr:from>
    <xdr:to>
      <xdr:col>8</xdr:col>
      <xdr:colOff>723900</xdr:colOff>
      <xdr:row>36</xdr:row>
      <xdr:rowOff>0</xdr:rowOff>
    </xdr:to>
    <xdr:sp>
      <xdr:nvSpPr>
        <xdr:cNvPr id="41" name="Line 9"/>
        <xdr:cNvSpPr>
          <a:spLocks/>
        </xdr:cNvSpPr>
      </xdr:nvSpPr>
      <xdr:spPr>
        <a:xfrm>
          <a:off x="8410575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36</xdr:row>
      <xdr:rowOff>0</xdr:rowOff>
    </xdr:from>
    <xdr:to>
      <xdr:col>6</xdr:col>
      <xdr:colOff>723900</xdr:colOff>
      <xdr:row>36</xdr:row>
      <xdr:rowOff>0</xdr:rowOff>
    </xdr:to>
    <xdr:sp>
      <xdr:nvSpPr>
        <xdr:cNvPr id="42" name="Line 3"/>
        <xdr:cNvSpPr>
          <a:spLocks/>
        </xdr:cNvSpPr>
      </xdr:nvSpPr>
      <xdr:spPr>
        <a:xfrm>
          <a:off x="6372225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36</xdr:row>
      <xdr:rowOff>0</xdr:rowOff>
    </xdr:from>
    <xdr:to>
      <xdr:col>7</xdr:col>
      <xdr:colOff>723900</xdr:colOff>
      <xdr:row>36</xdr:row>
      <xdr:rowOff>0</xdr:rowOff>
    </xdr:to>
    <xdr:sp>
      <xdr:nvSpPr>
        <xdr:cNvPr id="43" name="Line 4"/>
        <xdr:cNvSpPr>
          <a:spLocks/>
        </xdr:cNvSpPr>
      </xdr:nvSpPr>
      <xdr:spPr>
        <a:xfrm>
          <a:off x="7391400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36</xdr:row>
      <xdr:rowOff>0</xdr:rowOff>
    </xdr:from>
    <xdr:to>
      <xdr:col>8</xdr:col>
      <xdr:colOff>723900</xdr:colOff>
      <xdr:row>36</xdr:row>
      <xdr:rowOff>0</xdr:rowOff>
    </xdr:to>
    <xdr:sp>
      <xdr:nvSpPr>
        <xdr:cNvPr id="44" name="Line 5"/>
        <xdr:cNvSpPr>
          <a:spLocks/>
        </xdr:cNvSpPr>
      </xdr:nvSpPr>
      <xdr:spPr>
        <a:xfrm>
          <a:off x="8410575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43000"/>
          <a:ext cx="13049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33475"/>
          <a:ext cx="1323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04950"/>
          <a:ext cx="1276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24000"/>
          <a:ext cx="14001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1533525"/>
          <a:ext cx="1371600" cy="447675"/>
        </a:xfrm>
        <a:custGeom>
          <a:pathLst>
            <a:path h="47" w="102">
              <a:moveTo>
                <a:pt x="0" y="0"/>
              </a:moveTo>
              <a:lnTo>
                <a:pt x="102" y="4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123950"/>
          <a:ext cx="11144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133475"/>
          <a:ext cx="13335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65288;&#26681;&#25312;&#65289;\&#9733;&#12473;(&#65398;)%20&#27700;&#36947;&#26009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4料金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65"/>
  <sheetViews>
    <sheetView showGridLines="0" view="pageBreakPreview" zoomScale="70" zoomScaleNormal="75" zoomScaleSheetLayoutView="70" zoomScalePageLayoutView="0" workbookViewId="0" topLeftCell="L1">
      <selection activeCell="AA10" sqref="AA10"/>
    </sheetView>
  </sheetViews>
  <sheetFormatPr defaultColWidth="10.72265625" defaultRowHeight="18"/>
  <cols>
    <col min="1" max="1" width="10.2734375" style="7" customWidth="1"/>
    <col min="2" max="2" width="7.72265625" style="7" customWidth="1"/>
    <col min="3" max="3" width="14.6328125" style="7" customWidth="1"/>
    <col min="4" max="4" width="14.8125" style="7" customWidth="1"/>
    <col min="5" max="5" width="14.72265625" style="7" customWidth="1"/>
    <col min="6" max="8" width="12.6328125" style="7" customWidth="1"/>
    <col min="9" max="9" width="15.6328125" style="7" customWidth="1"/>
    <col min="10" max="13" width="13.18359375" style="7" customWidth="1"/>
    <col min="14" max="15" width="11.90625" style="7" customWidth="1"/>
    <col min="16" max="16" width="12.18359375" style="7" customWidth="1"/>
    <col min="17" max="18" width="10.8125" style="7" customWidth="1"/>
    <col min="19" max="19" width="12.72265625" style="7" customWidth="1"/>
    <col min="20" max="20" width="13.453125" style="7" customWidth="1"/>
    <col min="21" max="21" width="13.6328125" style="7" customWidth="1"/>
    <col min="22" max="22" width="7.72265625" style="7" customWidth="1"/>
    <col min="23" max="23" width="8.8125" style="7" customWidth="1"/>
    <col min="24" max="28" width="7.72265625" style="7" customWidth="1"/>
    <col min="29" max="29" width="4.0859375" style="777" customWidth="1"/>
    <col min="30" max="16384" width="10.72265625" style="7" customWidth="1"/>
  </cols>
  <sheetData>
    <row r="1" spans="1:29" s="1" customFormat="1" ht="25.5" customHeight="1">
      <c r="A1" s="43"/>
      <c r="B1" s="8"/>
      <c r="C1" s="50" t="s">
        <v>57</v>
      </c>
      <c r="D1" s="8"/>
      <c r="E1" s="9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1"/>
      <c r="V1" s="11"/>
      <c r="W1" s="11"/>
      <c r="X1" s="11"/>
      <c r="Y1" s="11"/>
      <c r="Z1" s="11"/>
      <c r="AA1" s="11"/>
      <c r="AB1" s="11"/>
      <c r="AC1" s="774"/>
    </row>
    <row r="2" spans="1:29" s="1" customFormat="1" ht="25.5" customHeight="1">
      <c r="A2" s="13"/>
      <c r="B2" s="13"/>
      <c r="C2" s="44" t="s">
        <v>0</v>
      </c>
      <c r="D2" s="13"/>
      <c r="E2" s="11"/>
      <c r="F2" s="1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1"/>
      <c r="AA2" s="11"/>
      <c r="AB2" s="11"/>
      <c r="AC2" s="774"/>
    </row>
    <row r="3" spans="1:29" s="3" customFormat="1" ht="25.5" customHeight="1">
      <c r="A3" s="15"/>
      <c r="B3" s="15"/>
      <c r="C3" s="2" t="s">
        <v>1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775"/>
    </row>
    <row r="4" spans="1:29" s="3" customFormat="1" ht="25.5" customHeight="1" thickBot="1">
      <c r="A4" s="17"/>
      <c r="B4" s="17"/>
      <c r="C4" s="5" t="s">
        <v>2</v>
      </c>
      <c r="D4" s="17"/>
      <c r="E4" s="31"/>
      <c r="F4" s="18"/>
      <c r="G4" s="18"/>
      <c r="H4" s="18"/>
      <c r="I4" s="18"/>
      <c r="J4" s="18"/>
      <c r="K4" s="18"/>
      <c r="L4" s="19"/>
      <c r="M4" s="20"/>
      <c r="N4" s="18"/>
      <c r="O4" s="31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32" t="s">
        <v>900</v>
      </c>
      <c r="AC4" s="775"/>
    </row>
    <row r="5" spans="1:29" s="3" customFormat="1" ht="24.75" customHeight="1">
      <c r="A5" s="1192" t="s">
        <v>60</v>
      </c>
      <c r="B5" s="21"/>
      <c r="C5" s="21"/>
      <c r="D5" s="21"/>
      <c r="E5" s="21"/>
      <c r="F5" s="46"/>
      <c r="G5" s="46"/>
      <c r="H5" s="46"/>
      <c r="I5" s="21"/>
      <c r="J5" s="46"/>
      <c r="K5" s="46"/>
      <c r="L5" s="46"/>
      <c r="M5" s="45"/>
      <c r="N5" s="33"/>
      <c r="O5" s="33"/>
      <c r="P5" s="21"/>
      <c r="Q5" s="46"/>
      <c r="R5" s="33"/>
      <c r="S5" s="33"/>
      <c r="T5" s="21"/>
      <c r="U5" s="21"/>
      <c r="V5" s="47" t="s">
        <v>3</v>
      </c>
      <c r="W5" s="47" t="s">
        <v>4</v>
      </c>
      <c r="X5" s="47" t="s">
        <v>5</v>
      </c>
      <c r="Y5" s="21"/>
      <c r="Z5" s="48" t="s">
        <v>6</v>
      </c>
      <c r="AA5" s="47" t="s">
        <v>7</v>
      </c>
      <c r="AB5" s="49" t="s">
        <v>8</v>
      </c>
      <c r="AC5" s="775"/>
    </row>
    <row r="6" spans="1:29" s="3" customFormat="1" ht="24.75" customHeight="1">
      <c r="A6" s="1193"/>
      <c r="B6" s="6" t="s">
        <v>9</v>
      </c>
      <c r="C6" s="6" t="s">
        <v>10</v>
      </c>
      <c r="D6" s="6" t="s">
        <v>11</v>
      </c>
      <c r="E6" s="6" t="s">
        <v>12</v>
      </c>
      <c r="F6" s="24" t="s">
        <v>13</v>
      </c>
      <c r="G6" s="65"/>
      <c r="H6" s="24" t="s">
        <v>13</v>
      </c>
      <c r="I6" s="6" t="s">
        <v>14</v>
      </c>
      <c r="J6" s="24" t="s">
        <v>13</v>
      </c>
      <c r="K6" s="24" t="s">
        <v>13</v>
      </c>
      <c r="L6" s="24" t="s">
        <v>13</v>
      </c>
      <c r="M6" s="34" t="s">
        <v>13</v>
      </c>
      <c r="N6" s="35" t="s">
        <v>15</v>
      </c>
      <c r="O6" s="35" t="s">
        <v>16</v>
      </c>
      <c r="P6" s="6" t="s">
        <v>17</v>
      </c>
      <c r="Q6" s="24" t="s">
        <v>13</v>
      </c>
      <c r="R6" s="35" t="s">
        <v>18</v>
      </c>
      <c r="S6" s="25" t="s">
        <v>19</v>
      </c>
      <c r="T6" s="23" t="s">
        <v>20</v>
      </c>
      <c r="U6" s="6" t="s">
        <v>21</v>
      </c>
      <c r="V6" s="23" t="s">
        <v>22</v>
      </c>
      <c r="W6" s="23" t="s">
        <v>23</v>
      </c>
      <c r="X6" s="23" t="s">
        <v>24</v>
      </c>
      <c r="Y6" s="23" t="s">
        <v>25</v>
      </c>
      <c r="Z6" s="6" t="s">
        <v>26</v>
      </c>
      <c r="AA6" s="23" t="s">
        <v>27</v>
      </c>
      <c r="AB6" s="26" t="s">
        <v>28</v>
      </c>
      <c r="AC6" s="775"/>
    </row>
    <row r="7" spans="1:29" s="3" customFormat="1" ht="24.75" customHeight="1">
      <c r="A7" s="1193"/>
      <c r="B7" s="6"/>
      <c r="C7" s="6" t="s">
        <v>29</v>
      </c>
      <c r="D7" s="23" t="s">
        <v>30</v>
      </c>
      <c r="E7" s="22"/>
      <c r="F7" s="6" t="s">
        <v>31</v>
      </c>
      <c r="G7" s="34" t="s">
        <v>13</v>
      </c>
      <c r="H7" s="6" t="s">
        <v>33</v>
      </c>
      <c r="I7" s="22"/>
      <c r="J7" s="6" t="s">
        <v>34</v>
      </c>
      <c r="K7" s="6" t="s">
        <v>35</v>
      </c>
      <c r="L7" s="6" t="s">
        <v>36</v>
      </c>
      <c r="M7" s="25" t="s">
        <v>37</v>
      </c>
      <c r="N7" s="51" t="s">
        <v>38</v>
      </c>
      <c r="O7" s="35" t="s">
        <v>39</v>
      </c>
      <c r="P7" s="22"/>
      <c r="Q7" s="6" t="s">
        <v>40</v>
      </c>
      <c r="R7" s="67"/>
      <c r="S7" s="35" t="s">
        <v>41</v>
      </c>
      <c r="T7" s="22"/>
      <c r="U7" s="22"/>
      <c r="V7" s="23" t="s">
        <v>42</v>
      </c>
      <c r="W7" s="23" t="s">
        <v>42</v>
      </c>
      <c r="X7" s="23" t="s">
        <v>42</v>
      </c>
      <c r="Y7" s="22"/>
      <c r="Z7" s="23" t="s">
        <v>43</v>
      </c>
      <c r="AA7" s="23" t="s">
        <v>44</v>
      </c>
      <c r="AB7" s="26" t="s">
        <v>45</v>
      </c>
      <c r="AC7" s="775"/>
    </row>
    <row r="8" spans="1:29" s="3" customFormat="1" ht="24.75" customHeight="1" thickBot="1">
      <c r="A8" s="1194"/>
      <c r="B8" s="36"/>
      <c r="C8" s="37" t="s">
        <v>46</v>
      </c>
      <c r="D8" s="37" t="s">
        <v>47</v>
      </c>
      <c r="E8" s="28" t="s">
        <v>48</v>
      </c>
      <c r="F8" s="27"/>
      <c r="G8" s="35" t="s">
        <v>32</v>
      </c>
      <c r="H8" s="29"/>
      <c r="I8" s="28" t="s">
        <v>49</v>
      </c>
      <c r="J8" s="27"/>
      <c r="K8" s="27"/>
      <c r="L8" s="27"/>
      <c r="M8" s="38"/>
      <c r="N8" s="39" t="s">
        <v>50</v>
      </c>
      <c r="O8" s="39" t="s">
        <v>51</v>
      </c>
      <c r="P8" s="37" t="s">
        <v>52</v>
      </c>
      <c r="Q8" s="40" t="s">
        <v>53</v>
      </c>
      <c r="R8" s="41" t="s">
        <v>54</v>
      </c>
      <c r="S8" s="41" t="s">
        <v>55</v>
      </c>
      <c r="T8" s="27"/>
      <c r="U8" s="27"/>
      <c r="V8" s="27"/>
      <c r="W8" s="27"/>
      <c r="X8" s="27"/>
      <c r="Y8" s="27"/>
      <c r="Z8" s="30" t="s">
        <v>56</v>
      </c>
      <c r="AA8" s="30" t="s">
        <v>25</v>
      </c>
      <c r="AB8" s="42" t="s">
        <v>56</v>
      </c>
      <c r="AC8" s="775"/>
    </row>
    <row r="9" spans="1:29" s="3" customFormat="1" ht="23.25" customHeight="1">
      <c r="A9" s="1188" t="s">
        <v>61</v>
      </c>
      <c r="B9" s="54">
        <v>24</v>
      </c>
      <c r="C9" s="68">
        <v>29233438</v>
      </c>
      <c r="D9" s="68">
        <v>26620470</v>
      </c>
      <c r="E9" s="68">
        <v>29076838</v>
      </c>
      <c r="F9" s="68">
        <v>26870751</v>
      </c>
      <c r="G9" s="68">
        <v>26129732</v>
      </c>
      <c r="H9" s="68">
        <v>1164996</v>
      </c>
      <c r="I9" s="68">
        <v>26241833</v>
      </c>
      <c r="J9" s="68">
        <v>23134928</v>
      </c>
      <c r="K9" s="68">
        <v>5326498</v>
      </c>
      <c r="L9" s="68">
        <v>2874345</v>
      </c>
      <c r="M9" s="68">
        <v>9108545</v>
      </c>
      <c r="N9" s="68">
        <v>2874588</v>
      </c>
      <c r="O9" s="68">
        <v>39583</v>
      </c>
      <c r="P9" s="68">
        <v>156600</v>
      </c>
      <c r="Q9" s="68">
        <v>0</v>
      </c>
      <c r="R9" s="68">
        <v>378637</v>
      </c>
      <c r="S9" s="68">
        <v>2612968</v>
      </c>
      <c r="T9" s="68">
        <v>754326</v>
      </c>
      <c r="U9" s="68">
        <v>0</v>
      </c>
      <c r="V9" s="69">
        <v>1.1080338023643395</v>
      </c>
      <c r="W9" s="69">
        <v>0.028072382495003583</v>
      </c>
      <c r="X9" s="69">
        <v>0</v>
      </c>
      <c r="Y9" s="68">
        <v>16</v>
      </c>
      <c r="Z9" s="68">
        <v>3</v>
      </c>
      <c r="AA9" s="68">
        <v>3</v>
      </c>
      <c r="AB9" s="70">
        <v>0</v>
      </c>
      <c r="AC9" s="775"/>
    </row>
    <row r="10" spans="1:29" s="3" customFormat="1" ht="23.25" customHeight="1">
      <c r="A10" s="1188"/>
      <c r="B10" s="55">
        <v>23</v>
      </c>
      <c r="C10" s="53">
        <v>29499842</v>
      </c>
      <c r="D10" s="53">
        <v>26758277</v>
      </c>
      <c r="E10" s="53">
        <v>29319136</v>
      </c>
      <c r="F10" s="53">
        <v>27132721</v>
      </c>
      <c r="G10" s="53">
        <v>26285186</v>
      </c>
      <c r="H10" s="53">
        <v>1261030</v>
      </c>
      <c r="I10" s="53">
        <v>26447870</v>
      </c>
      <c r="J10" s="53">
        <v>23225863</v>
      </c>
      <c r="K10" s="53">
        <v>5511168</v>
      </c>
      <c r="L10" s="53">
        <v>3021896</v>
      </c>
      <c r="M10" s="53">
        <v>8996602</v>
      </c>
      <c r="N10" s="53">
        <v>2971104</v>
      </c>
      <c r="O10" s="53">
        <v>99838</v>
      </c>
      <c r="P10" s="53">
        <v>180706</v>
      </c>
      <c r="Q10" s="53">
        <v>1807</v>
      </c>
      <c r="R10" s="53">
        <v>310407</v>
      </c>
      <c r="S10" s="53">
        <v>2741565</v>
      </c>
      <c r="T10" s="53">
        <v>3128564</v>
      </c>
      <c r="U10" s="53">
        <v>0</v>
      </c>
      <c r="V10" s="71">
        <v>1.1085632226716178</v>
      </c>
      <c r="W10" s="71">
        <v>0.11530594369801687</v>
      </c>
      <c r="X10" s="71">
        <v>0</v>
      </c>
      <c r="Y10" s="53">
        <v>16</v>
      </c>
      <c r="Z10" s="53">
        <v>3</v>
      </c>
      <c r="AA10" s="53">
        <v>4</v>
      </c>
      <c r="AB10" s="72">
        <v>0</v>
      </c>
      <c r="AC10" s="775"/>
    </row>
    <row r="11" spans="1:29" s="3" customFormat="1" ht="23.25" customHeight="1">
      <c r="A11" s="1188"/>
      <c r="B11" s="56" t="s">
        <v>58</v>
      </c>
      <c r="C11" s="53">
        <v>-266404</v>
      </c>
      <c r="D11" s="53">
        <v>-137807</v>
      </c>
      <c r="E11" s="53">
        <v>-242298</v>
      </c>
      <c r="F11" s="53">
        <v>-261970</v>
      </c>
      <c r="G11" s="53">
        <v>-155454</v>
      </c>
      <c r="H11" s="53">
        <v>-96034</v>
      </c>
      <c r="I11" s="53">
        <v>-206037</v>
      </c>
      <c r="J11" s="53">
        <v>-90935</v>
      </c>
      <c r="K11" s="53">
        <v>-184670</v>
      </c>
      <c r="L11" s="53">
        <v>-147551</v>
      </c>
      <c r="M11" s="53">
        <v>111943</v>
      </c>
      <c r="N11" s="53">
        <v>-96516</v>
      </c>
      <c r="O11" s="53">
        <v>-60255</v>
      </c>
      <c r="P11" s="53">
        <v>-24106</v>
      </c>
      <c r="Q11" s="53">
        <v>-1807</v>
      </c>
      <c r="R11" s="53">
        <v>68230</v>
      </c>
      <c r="S11" s="53">
        <v>-128597</v>
      </c>
      <c r="T11" s="53">
        <v>-2374238</v>
      </c>
      <c r="U11" s="53">
        <v>0</v>
      </c>
      <c r="V11" s="71">
        <v>-0.05294203072783166</v>
      </c>
      <c r="W11" s="71">
        <v>-8.723356120301329</v>
      </c>
      <c r="X11" s="53">
        <v>0</v>
      </c>
      <c r="Y11" s="53">
        <v>0</v>
      </c>
      <c r="Z11" s="53">
        <v>0</v>
      </c>
      <c r="AA11" s="53">
        <v>-1</v>
      </c>
      <c r="AB11" s="72">
        <v>0</v>
      </c>
      <c r="AC11" s="775"/>
    </row>
    <row r="12" spans="1:29" s="3" customFormat="1" ht="23.25" customHeight="1" thickBot="1">
      <c r="A12" s="1191"/>
      <c r="B12" s="57" t="s">
        <v>59</v>
      </c>
      <c r="C12" s="58">
        <v>-0.009030692435573045</v>
      </c>
      <c r="D12" s="58">
        <v>-0.005150070013850294</v>
      </c>
      <c r="E12" s="58">
        <v>-0.008264158943837908</v>
      </c>
      <c r="F12" s="58">
        <v>-0.009655131897755482</v>
      </c>
      <c r="G12" s="58">
        <v>-0.005914129730716001</v>
      </c>
      <c r="H12" s="58">
        <v>-0.07615520645821273</v>
      </c>
      <c r="I12" s="58">
        <v>-0.007790305986833722</v>
      </c>
      <c r="J12" s="58">
        <v>-0.003915247411904565</v>
      </c>
      <c r="K12" s="58">
        <v>-0.03350832346246749</v>
      </c>
      <c r="L12" s="58">
        <v>-0.04882729253422355</v>
      </c>
      <c r="M12" s="58">
        <v>0.012442808962761719</v>
      </c>
      <c r="N12" s="58">
        <v>-0.03248489450386119</v>
      </c>
      <c r="O12" s="58">
        <v>-0.603527714898135</v>
      </c>
      <c r="P12" s="58">
        <v>-0.13339900169335828</v>
      </c>
      <c r="Q12" s="52">
        <v>-1</v>
      </c>
      <c r="R12" s="58">
        <v>0.2198081873153634</v>
      </c>
      <c r="S12" s="58">
        <v>-0.046906420238075695</v>
      </c>
      <c r="T12" s="58">
        <v>-0.7588906603796503</v>
      </c>
      <c r="U12" s="73">
        <v>0</v>
      </c>
      <c r="V12" s="58"/>
      <c r="W12" s="58"/>
      <c r="X12" s="58"/>
      <c r="Y12" s="58"/>
      <c r="Z12" s="58"/>
      <c r="AA12" s="58"/>
      <c r="AB12" s="74"/>
      <c r="AC12" s="775" t="s">
        <v>313</v>
      </c>
    </row>
    <row r="13" spans="1:29" s="3" customFormat="1" ht="23.25" customHeight="1">
      <c r="A13" s="1187" t="s">
        <v>62</v>
      </c>
      <c r="B13" s="54">
        <v>24</v>
      </c>
      <c r="C13" s="68">
        <v>17833</v>
      </c>
      <c r="D13" s="68">
        <v>16895</v>
      </c>
      <c r="E13" s="68">
        <v>17833</v>
      </c>
      <c r="F13" s="68">
        <v>2831</v>
      </c>
      <c r="G13" s="68">
        <v>2829</v>
      </c>
      <c r="H13" s="68">
        <v>14996</v>
      </c>
      <c r="I13" s="68">
        <v>16895</v>
      </c>
      <c r="J13" s="68">
        <v>16418</v>
      </c>
      <c r="K13" s="68">
        <v>0</v>
      </c>
      <c r="L13" s="68">
        <v>36</v>
      </c>
      <c r="M13" s="68">
        <v>2094</v>
      </c>
      <c r="N13" s="68">
        <v>938</v>
      </c>
      <c r="O13" s="68">
        <v>0</v>
      </c>
      <c r="P13" s="68">
        <v>0</v>
      </c>
      <c r="Q13" s="68">
        <v>0</v>
      </c>
      <c r="R13" s="68">
        <v>0</v>
      </c>
      <c r="S13" s="68">
        <v>938</v>
      </c>
      <c r="T13" s="68">
        <v>0</v>
      </c>
      <c r="U13" s="68">
        <v>0</v>
      </c>
      <c r="V13" s="69">
        <v>1.0555193844332642</v>
      </c>
      <c r="W13" s="69">
        <v>0</v>
      </c>
      <c r="X13" s="69">
        <v>0</v>
      </c>
      <c r="Y13" s="68">
        <v>1</v>
      </c>
      <c r="Z13" s="68">
        <v>0</v>
      </c>
      <c r="AA13" s="68">
        <v>0</v>
      </c>
      <c r="AB13" s="70">
        <v>0</v>
      </c>
      <c r="AC13" s="775"/>
    </row>
    <row r="14" spans="1:29" s="3" customFormat="1" ht="23.25" customHeight="1">
      <c r="A14" s="1188"/>
      <c r="B14" s="55">
        <v>23</v>
      </c>
      <c r="C14" s="53">
        <v>11999</v>
      </c>
      <c r="D14" s="53">
        <v>11096</v>
      </c>
      <c r="E14" s="53">
        <v>11999</v>
      </c>
      <c r="F14" s="53">
        <v>2758</v>
      </c>
      <c r="G14" s="53">
        <v>2753</v>
      </c>
      <c r="H14" s="53">
        <v>9236</v>
      </c>
      <c r="I14" s="53">
        <v>11054</v>
      </c>
      <c r="J14" s="53">
        <v>10704</v>
      </c>
      <c r="K14" s="53">
        <v>0</v>
      </c>
      <c r="L14" s="53">
        <v>0</v>
      </c>
      <c r="M14" s="53">
        <v>1889</v>
      </c>
      <c r="N14" s="53">
        <v>945</v>
      </c>
      <c r="O14" s="53">
        <v>0</v>
      </c>
      <c r="P14" s="53">
        <v>0</v>
      </c>
      <c r="Q14" s="53">
        <v>0</v>
      </c>
      <c r="R14" s="53">
        <v>42</v>
      </c>
      <c r="S14" s="53">
        <v>903</v>
      </c>
      <c r="T14" s="53">
        <v>0</v>
      </c>
      <c r="U14" s="53">
        <v>0</v>
      </c>
      <c r="V14" s="71">
        <v>1.0854894155961643</v>
      </c>
      <c r="W14" s="71">
        <v>0</v>
      </c>
      <c r="X14" s="71">
        <v>0</v>
      </c>
      <c r="Y14" s="53">
        <v>1</v>
      </c>
      <c r="Z14" s="53">
        <v>0</v>
      </c>
      <c r="AA14" s="53">
        <v>0</v>
      </c>
      <c r="AB14" s="72">
        <v>0</v>
      </c>
      <c r="AC14" s="775"/>
    </row>
    <row r="15" spans="1:29" s="3" customFormat="1" ht="23.25" customHeight="1">
      <c r="A15" s="1188"/>
      <c r="B15" s="56" t="s">
        <v>58</v>
      </c>
      <c r="C15" s="53">
        <v>5834</v>
      </c>
      <c r="D15" s="53">
        <v>5799</v>
      </c>
      <c r="E15" s="53">
        <v>5834</v>
      </c>
      <c r="F15" s="53">
        <v>73</v>
      </c>
      <c r="G15" s="53">
        <v>76</v>
      </c>
      <c r="H15" s="53">
        <v>5760</v>
      </c>
      <c r="I15" s="53">
        <v>5841</v>
      </c>
      <c r="J15" s="53">
        <v>5714</v>
      </c>
      <c r="K15" s="53">
        <v>0</v>
      </c>
      <c r="L15" s="53">
        <v>36</v>
      </c>
      <c r="M15" s="53">
        <v>205</v>
      </c>
      <c r="N15" s="53">
        <v>-7</v>
      </c>
      <c r="O15" s="53">
        <v>0</v>
      </c>
      <c r="P15" s="53">
        <v>0</v>
      </c>
      <c r="Q15" s="53">
        <v>0</v>
      </c>
      <c r="R15" s="53">
        <v>-42</v>
      </c>
      <c r="S15" s="53">
        <v>35</v>
      </c>
      <c r="T15" s="53">
        <v>0</v>
      </c>
      <c r="U15" s="53">
        <v>0</v>
      </c>
      <c r="V15" s="71">
        <v>-2.997003116290009</v>
      </c>
      <c r="W15" s="71">
        <v>0</v>
      </c>
      <c r="X15" s="53">
        <v>0</v>
      </c>
      <c r="Y15" s="53">
        <v>0</v>
      </c>
      <c r="Z15" s="53">
        <v>0</v>
      </c>
      <c r="AA15" s="53">
        <v>0</v>
      </c>
      <c r="AB15" s="72">
        <v>0</v>
      </c>
      <c r="AC15" s="775"/>
    </row>
    <row r="16" spans="1:29" s="3" customFormat="1" ht="23.25" customHeight="1" thickBot="1">
      <c r="A16" s="1189"/>
      <c r="B16" s="60" t="s">
        <v>59</v>
      </c>
      <c r="C16" s="52">
        <v>0.48620718393199436</v>
      </c>
      <c r="D16" s="52">
        <v>0.5226207642393655</v>
      </c>
      <c r="E16" s="52">
        <v>0.48620718393199436</v>
      </c>
      <c r="F16" s="52">
        <v>0.026468455402465556</v>
      </c>
      <c r="G16" s="52">
        <v>0.027606247729749366</v>
      </c>
      <c r="H16" s="52">
        <v>0.6236466002598527</v>
      </c>
      <c r="I16" s="52">
        <v>0.5284060068753392</v>
      </c>
      <c r="J16" s="52">
        <v>0.5338191330343797</v>
      </c>
      <c r="K16" s="52">
        <v>0</v>
      </c>
      <c r="L16" s="52">
        <v>0</v>
      </c>
      <c r="M16" s="52">
        <v>0.10852302805717311</v>
      </c>
      <c r="N16" s="52">
        <v>-0.007407407407407408</v>
      </c>
      <c r="O16" s="52">
        <v>0</v>
      </c>
      <c r="P16" s="52">
        <v>0</v>
      </c>
      <c r="Q16" s="52">
        <v>0</v>
      </c>
      <c r="R16" s="52">
        <v>-1</v>
      </c>
      <c r="S16" s="52">
        <v>0.03875968992248062</v>
      </c>
      <c r="T16" s="52">
        <v>0</v>
      </c>
      <c r="U16" s="52">
        <v>0</v>
      </c>
      <c r="V16" s="52"/>
      <c r="W16" s="52"/>
      <c r="X16" s="52"/>
      <c r="Y16" s="75"/>
      <c r="Z16" s="75"/>
      <c r="AA16" s="75"/>
      <c r="AB16" s="76"/>
      <c r="AC16" s="775" t="s">
        <v>314</v>
      </c>
    </row>
    <row r="17" spans="1:29" s="3" customFormat="1" ht="23.25" customHeight="1">
      <c r="A17" s="1190" t="s">
        <v>63</v>
      </c>
      <c r="B17" s="59">
        <v>24</v>
      </c>
      <c r="C17" s="77">
        <v>1037750</v>
      </c>
      <c r="D17" s="77">
        <v>942803</v>
      </c>
      <c r="E17" s="77">
        <v>1037749</v>
      </c>
      <c r="F17" s="77">
        <v>852687</v>
      </c>
      <c r="G17" s="77">
        <v>839131</v>
      </c>
      <c r="H17" s="77">
        <v>788</v>
      </c>
      <c r="I17" s="77">
        <v>942802</v>
      </c>
      <c r="J17" s="77">
        <v>933946</v>
      </c>
      <c r="K17" s="77">
        <v>302363</v>
      </c>
      <c r="L17" s="77">
        <v>8105</v>
      </c>
      <c r="M17" s="77">
        <v>129309</v>
      </c>
      <c r="N17" s="77">
        <v>94947</v>
      </c>
      <c r="O17" s="77">
        <v>0</v>
      </c>
      <c r="P17" s="77">
        <v>1</v>
      </c>
      <c r="Q17" s="77">
        <v>0</v>
      </c>
      <c r="R17" s="77">
        <v>1</v>
      </c>
      <c r="S17" s="77">
        <v>94947</v>
      </c>
      <c r="T17" s="77">
        <v>0</v>
      </c>
      <c r="U17" s="77">
        <v>0</v>
      </c>
      <c r="V17" s="78">
        <v>1.100707253484825</v>
      </c>
      <c r="W17" s="78">
        <v>0</v>
      </c>
      <c r="X17" s="78">
        <v>0</v>
      </c>
      <c r="Y17" s="77">
        <v>5</v>
      </c>
      <c r="Z17" s="77">
        <v>0</v>
      </c>
      <c r="AA17" s="77">
        <v>0</v>
      </c>
      <c r="AB17" s="79">
        <v>0</v>
      </c>
      <c r="AC17" s="775"/>
    </row>
    <row r="18" spans="1:29" s="3" customFormat="1" ht="23.25" customHeight="1">
      <c r="A18" s="1188"/>
      <c r="B18" s="55">
        <v>23</v>
      </c>
      <c r="C18" s="53">
        <v>1074098</v>
      </c>
      <c r="D18" s="53">
        <v>964517</v>
      </c>
      <c r="E18" s="53">
        <v>1074090</v>
      </c>
      <c r="F18" s="53">
        <v>884918</v>
      </c>
      <c r="G18" s="53">
        <v>862818</v>
      </c>
      <c r="H18" s="53">
        <v>1336</v>
      </c>
      <c r="I18" s="53">
        <v>964515</v>
      </c>
      <c r="J18" s="53">
        <v>955661</v>
      </c>
      <c r="K18" s="53">
        <v>319955</v>
      </c>
      <c r="L18" s="53">
        <v>8830</v>
      </c>
      <c r="M18" s="53">
        <v>140244</v>
      </c>
      <c r="N18" s="53">
        <v>109575</v>
      </c>
      <c r="O18" s="53">
        <v>0</v>
      </c>
      <c r="P18" s="53">
        <v>8</v>
      </c>
      <c r="Q18" s="53">
        <v>0</v>
      </c>
      <c r="R18" s="53">
        <v>2</v>
      </c>
      <c r="S18" s="53">
        <v>109581</v>
      </c>
      <c r="T18" s="53">
        <v>0</v>
      </c>
      <c r="U18" s="53">
        <v>0</v>
      </c>
      <c r="V18" s="71">
        <v>1.1136063202749569</v>
      </c>
      <c r="W18" s="71">
        <v>0</v>
      </c>
      <c r="X18" s="71">
        <v>0</v>
      </c>
      <c r="Y18" s="53">
        <v>5</v>
      </c>
      <c r="Z18" s="53">
        <v>0</v>
      </c>
      <c r="AA18" s="53">
        <v>0</v>
      </c>
      <c r="AB18" s="72">
        <v>0</v>
      </c>
      <c r="AC18" s="775"/>
    </row>
    <row r="19" spans="1:29" s="3" customFormat="1" ht="23.25" customHeight="1">
      <c r="A19" s="1188"/>
      <c r="B19" s="56" t="s">
        <v>58</v>
      </c>
      <c r="C19" s="53">
        <v>-36348</v>
      </c>
      <c r="D19" s="53">
        <v>-21714</v>
      </c>
      <c r="E19" s="53">
        <v>-36341</v>
      </c>
      <c r="F19" s="53">
        <v>-32231</v>
      </c>
      <c r="G19" s="53">
        <v>-23687</v>
      </c>
      <c r="H19" s="53">
        <v>-548</v>
      </c>
      <c r="I19" s="53">
        <v>-21713</v>
      </c>
      <c r="J19" s="53">
        <v>-21715</v>
      </c>
      <c r="K19" s="53">
        <v>-17592</v>
      </c>
      <c r="L19" s="53">
        <v>-725</v>
      </c>
      <c r="M19" s="53">
        <v>-10935</v>
      </c>
      <c r="N19" s="53">
        <v>-14628</v>
      </c>
      <c r="O19" s="53">
        <v>0</v>
      </c>
      <c r="P19" s="53">
        <v>-7</v>
      </c>
      <c r="Q19" s="53">
        <v>0</v>
      </c>
      <c r="R19" s="53">
        <v>-1</v>
      </c>
      <c r="S19" s="53">
        <v>-14634</v>
      </c>
      <c r="T19" s="53">
        <v>0</v>
      </c>
      <c r="U19" s="53">
        <v>0</v>
      </c>
      <c r="V19" s="71">
        <v>-1.2899066790131863</v>
      </c>
      <c r="W19" s="71">
        <v>0</v>
      </c>
      <c r="X19" s="53">
        <v>0</v>
      </c>
      <c r="Y19" s="53">
        <v>0</v>
      </c>
      <c r="Z19" s="53">
        <v>0</v>
      </c>
      <c r="AA19" s="53">
        <v>0</v>
      </c>
      <c r="AB19" s="72">
        <v>0</v>
      </c>
      <c r="AC19" s="775"/>
    </row>
    <row r="20" spans="1:29" s="3" customFormat="1" ht="23.25" customHeight="1" thickBot="1">
      <c r="A20" s="1191"/>
      <c r="B20" s="57" t="s">
        <v>59</v>
      </c>
      <c r="C20" s="58">
        <v>-0.03384048755327726</v>
      </c>
      <c r="D20" s="58">
        <v>-0.02251282248005997</v>
      </c>
      <c r="E20" s="58">
        <v>-0.03383422245808079</v>
      </c>
      <c r="F20" s="58">
        <v>-0.03642258378742437</v>
      </c>
      <c r="G20" s="58">
        <v>-0.027453066579510396</v>
      </c>
      <c r="H20" s="58">
        <v>-0.4101796407185629</v>
      </c>
      <c r="I20" s="58">
        <v>-0.022511832371710134</v>
      </c>
      <c r="J20" s="58">
        <v>-0.022722492599363164</v>
      </c>
      <c r="K20" s="58">
        <v>-0.054982731946680005</v>
      </c>
      <c r="L20" s="58">
        <v>-0.08210645526613816</v>
      </c>
      <c r="M20" s="58">
        <v>-0.07797125010695645</v>
      </c>
      <c r="N20" s="58">
        <v>-0.13349760438056127</v>
      </c>
      <c r="O20" s="58">
        <v>0</v>
      </c>
      <c r="P20" s="58">
        <v>-0.875</v>
      </c>
      <c r="Q20" s="52">
        <v>0</v>
      </c>
      <c r="R20" s="58">
        <v>-0.5</v>
      </c>
      <c r="S20" s="58">
        <v>-0.13354504886796068</v>
      </c>
      <c r="T20" s="58">
        <v>0</v>
      </c>
      <c r="U20" s="58">
        <v>0</v>
      </c>
      <c r="V20" s="58"/>
      <c r="W20" s="58"/>
      <c r="X20" s="58"/>
      <c r="Y20" s="73"/>
      <c r="Z20" s="73"/>
      <c r="AA20" s="73"/>
      <c r="AB20" s="74"/>
      <c r="AC20" s="775" t="s">
        <v>314</v>
      </c>
    </row>
    <row r="21" spans="1:29" s="3" customFormat="1" ht="23.25" customHeight="1">
      <c r="A21" s="1187" t="s">
        <v>64</v>
      </c>
      <c r="B21" s="54">
        <v>24</v>
      </c>
      <c r="C21" s="68">
        <v>1430899</v>
      </c>
      <c r="D21" s="68">
        <v>1554448</v>
      </c>
      <c r="E21" s="68">
        <v>1427760</v>
      </c>
      <c r="F21" s="68">
        <v>901580</v>
      </c>
      <c r="G21" s="68">
        <v>870854</v>
      </c>
      <c r="H21" s="68">
        <v>398928</v>
      </c>
      <c r="I21" s="68">
        <v>1552030</v>
      </c>
      <c r="J21" s="68">
        <v>1506993</v>
      </c>
      <c r="K21" s="68">
        <v>1016271</v>
      </c>
      <c r="L21" s="68">
        <v>533</v>
      </c>
      <c r="M21" s="68">
        <v>85874</v>
      </c>
      <c r="N21" s="68">
        <v>0</v>
      </c>
      <c r="O21" s="68">
        <v>124270</v>
      </c>
      <c r="P21" s="68">
        <v>3139</v>
      </c>
      <c r="Q21" s="68">
        <v>0</v>
      </c>
      <c r="R21" s="68">
        <v>2418</v>
      </c>
      <c r="S21" s="68">
        <v>-123549</v>
      </c>
      <c r="T21" s="68">
        <v>72732</v>
      </c>
      <c r="U21" s="68">
        <v>0</v>
      </c>
      <c r="V21" s="69">
        <v>0.9199306714432066</v>
      </c>
      <c r="W21" s="69">
        <v>0.08067170966525433</v>
      </c>
      <c r="X21" s="69">
        <v>0</v>
      </c>
      <c r="Y21" s="68">
        <v>2</v>
      </c>
      <c r="Z21" s="68">
        <v>2</v>
      </c>
      <c r="AA21" s="68">
        <v>1</v>
      </c>
      <c r="AB21" s="70">
        <v>0</v>
      </c>
      <c r="AC21" s="775"/>
    </row>
    <row r="22" spans="1:29" s="3" customFormat="1" ht="23.25" customHeight="1">
      <c r="A22" s="1188"/>
      <c r="B22" s="55">
        <v>23</v>
      </c>
      <c r="C22" s="53">
        <v>1602857</v>
      </c>
      <c r="D22" s="53">
        <v>1659459</v>
      </c>
      <c r="E22" s="53">
        <v>1598979</v>
      </c>
      <c r="F22" s="53">
        <v>1072818</v>
      </c>
      <c r="G22" s="53">
        <v>1038089</v>
      </c>
      <c r="H22" s="53">
        <v>412222</v>
      </c>
      <c r="I22" s="53">
        <v>1658835</v>
      </c>
      <c r="J22" s="53">
        <v>1602142</v>
      </c>
      <c r="K22" s="53">
        <v>1029179</v>
      </c>
      <c r="L22" s="53">
        <v>528</v>
      </c>
      <c r="M22" s="53">
        <v>97697</v>
      </c>
      <c r="N22" s="53">
        <v>0</v>
      </c>
      <c r="O22" s="53">
        <v>59856</v>
      </c>
      <c r="P22" s="53">
        <v>3878</v>
      </c>
      <c r="Q22" s="53">
        <v>0</v>
      </c>
      <c r="R22" s="53">
        <v>624</v>
      </c>
      <c r="S22" s="53">
        <v>-56602</v>
      </c>
      <c r="T22" s="53">
        <v>0</v>
      </c>
      <c r="U22" s="53">
        <v>0</v>
      </c>
      <c r="V22" s="71">
        <v>0.9639168452558573</v>
      </c>
      <c r="W22" s="71">
        <v>0</v>
      </c>
      <c r="X22" s="71">
        <v>0</v>
      </c>
      <c r="Y22" s="53">
        <v>2</v>
      </c>
      <c r="Z22" s="53">
        <v>2</v>
      </c>
      <c r="AA22" s="53">
        <v>0</v>
      </c>
      <c r="AB22" s="72">
        <v>0</v>
      </c>
      <c r="AC22" s="775"/>
    </row>
    <row r="23" spans="1:29" s="3" customFormat="1" ht="23.25" customHeight="1">
      <c r="A23" s="1188"/>
      <c r="B23" s="56" t="s">
        <v>58</v>
      </c>
      <c r="C23" s="53">
        <v>-171958</v>
      </c>
      <c r="D23" s="53">
        <v>-105011</v>
      </c>
      <c r="E23" s="53">
        <v>-171219</v>
      </c>
      <c r="F23" s="53">
        <v>-171238</v>
      </c>
      <c r="G23" s="53">
        <v>-167235</v>
      </c>
      <c r="H23" s="53">
        <v>-13294</v>
      </c>
      <c r="I23" s="53">
        <v>-106805</v>
      </c>
      <c r="J23" s="53">
        <v>-95149</v>
      </c>
      <c r="K23" s="53">
        <v>-12908</v>
      </c>
      <c r="L23" s="53">
        <v>5</v>
      </c>
      <c r="M23" s="53">
        <v>-11823</v>
      </c>
      <c r="N23" s="53">
        <v>0</v>
      </c>
      <c r="O23" s="53">
        <v>64414</v>
      </c>
      <c r="P23" s="53">
        <v>-739</v>
      </c>
      <c r="Q23" s="53">
        <v>0</v>
      </c>
      <c r="R23" s="53">
        <v>1794</v>
      </c>
      <c r="S23" s="53">
        <v>-66947</v>
      </c>
      <c r="T23" s="53">
        <v>72732</v>
      </c>
      <c r="U23" s="53">
        <v>0</v>
      </c>
      <c r="V23" s="71">
        <v>-4.398617381265069</v>
      </c>
      <c r="W23" s="71">
        <v>8.067170966525433</v>
      </c>
      <c r="X23" s="53">
        <v>0</v>
      </c>
      <c r="Y23" s="53">
        <v>0</v>
      </c>
      <c r="Z23" s="53">
        <v>0</v>
      </c>
      <c r="AA23" s="53">
        <v>1</v>
      </c>
      <c r="AB23" s="72">
        <v>0</v>
      </c>
      <c r="AC23" s="775"/>
    </row>
    <row r="24" spans="1:29" s="3" customFormat="1" ht="23.25" customHeight="1" thickBot="1">
      <c r="A24" s="1189"/>
      <c r="B24" s="60" t="s">
        <v>59</v>
      </c>
      <c r="C24" s="52">
        <v>-0.10728218424974904</v>
      </c>
      <c r="D24" s="52">
        <v>-0.06328026182026793</v>
      </c>
      <c r="E24" s="52">
        <v>-0.10708020555617054</v>
      </c>
      <c r="F24" s="52">
        <v>-0.1596151444140572</v>
      </c>
      <c r="G24" s="52">
        <v>-0.16109890385121123</v>
      </c>
      <c r="H24" s="52">
        <v>-0.03224961307256769</v>
      </c>
      <c r="I24" s="52">
        <v>-0.06438554768858867</v>
      </c>
      <c r="J24" s="52">
        <v>-0.05938861848700053</v>
      </c>
      <c r="K24" s="52">
        <v>-0.012542035933496506</v>
      </c>
      <c r="L24" s="52">
        <v>0.00946969696969697</v>
      </c>
      <c r="M24" s="52">
        <v>-0.12101702201705272</v>
      </c>
      <c r="N24" s="52">
        <v>0</v>
      </c>
      <c r="O24" s="52">
        <v>1.0761494252873562</v>
      </c>
      <c r="P24" s="52">
        <v>-0.19056214543579164</v>
      </c>
      <c r="Q24" s="52">
        <v>0</v>
      </c>
      <c r="R24" s="52">
        <v>2.875</v>
      </c>
      <c r="S24" s="52">
        <v>1.1827673933783258</v>
      </c>
      <c r="T24" s="52" t="s">
        <v>400</v>
      </c>
      <c r="U24" s="52">
        <v>0</v>
      </c>
      <c r="V24" s="52"/>
      <c r="W24" s="52"/>
      <c r="X24" s="52"/>
      <c r="Y24" s="52"/>
      <c r="Z24" s="52"/>
      <c r="AA24" s="52"/>
      <c r="AB24" s="80"/>
      <c r="AC24" s="775" t="s">
        <v>314</v>
      </c>
    </row>
    <row r="25" spans="1:29" s="3" customFormat="1" ht="23.25" customHeight="1">
      <c r="A25" s="1190" t="s">
        <v>71</v>
      </c>
      <c r="B25" s="59">
        <v>24</v>
      </c>
      <c r="C25" s="77">
        <v>1350597</v>
      </c>
      <c r="D25" s="77">
        <v>1265883</v>
      </c>
      <c r="E25" s="77">
        <v>1350508</v>
      </c>
      <c r="F25" s="77">
        <v>1281616</v>
      </c>
      <c r="G25" s="77">
        <v>1168834</v>
      </c>
      <c r="H25" s="77">
        <v>12163</v>
      </c>
      <c r="I25" s="77">
        <v>1264612</v>
      </c>
      <c r="J25" s="77">
        <v>1232383</v>
      </c>
      <c r="K25" s="77">
        <v>312018</v>
      </c>
      <c r="L25" s="77">
        <v>31755</v>
      </c>
      <c r="M25" s="77">
        <v>169672</v>
      </c>
      <c r="N25" s="77">
        <v>85896</v>
      </c>
      <c r="O25" s="77">
        <v>0</v>
      </c>
      <c r="P25" s="77">
        <v>89</v>
      </c>
      <c r="Q25" s="77">
        <v>0</v>
      </c>
      <c r="R25" s="77">
        <v>1271</v>
      </c>
      <c r="S25" s="77">
        <v>84714</v>
      </c>
      <c r="T25" s="77">
        <v>1068198</v>
      </c>
      <c r="U25" s="68">
        <v>0</v>
      </c>
      <c r="V25" s="69">
        <v>1.0679228095257676</v>
      </c>
      <c r="W25" s="69">
        <v>0.8334774222544038</v>
      </c>
      <c r="X25" s="78">
        <v>0</v>
      </c>
      <c r="Y25" s="77">
        <v>1</v>
      </c>
      <c r="Z25" s="77">
        <v>0</v>
      </c>
      <c r="AA25" s="77">
        <v>1</v>
      </c>
      <c r="AB25" s="79">
        <v>0</v>
      </c>
      <c r="AC25" s="775"/>
    </row>
    <row r="26" spans="1:29" s="3" customFormat="1" ht="23.25" customHeight="1">
      <c r="A26" s="1188"/>
      <c r="B26" s="55">
        <v>23</v>
      </c>
      <c r="C26" s="53">
        <v>1249880</v>
      </c>
      <c r="D26" s="53">
        <v>1370607</v>
      </c>
      <c r="E26" s="53">
        <v>1249056</v>
      </c>
      <c r="F26" s="53">
        <v>1190135</v>
      </c>
      <c r="G26" s="53">
        <v>1072098</v>
      </c>
      <c r="H26" s="53">
        <v>13117</v>
      </c>
      <c r="I26" s="53">
        <v>1369100</v>
      </c>
      <c r="J26" s="53">
        <v>1172924</v>
      </c>
      <c r="K26" s="53">
        <v>296666</v>
      </c>
      <c r="L26" s="53">
        <v>40856</v>
      </c>
      <c r="M26" s="53">
        <v>171784</v>
      </c>
      <c r="N26" s="53">
        <v>0</v>
      </c>
      <c r="O26" s="53">
        <v>120044</v>
      </c>
      <c r="P26" s="53">
        <v>824</v>
      </c>
      <c r="Q26" s="53">
        <v>0</v>
      </c>
      <c r="R26" s="53">
        <v>1507</v>
      </c>
      <c r="S26" s="53">
        <v>-120727</v>
      </c>
      <c r="T26" s="53">
        <v>1152912</v>
      </c>
      <c r="U26" s="53">
        <v>0</v>
      </c>
      <c r="V26" s="71">
        <v>0.9123190417062303</v>
      </c>
      <c r="W26" s="71">
        <v>0.9687237162170678</v>
      </c>
      <c r="X26" s="71">
        <v>0</v>
      </c>
      <c r="Y26" s="53">
        <v>1</v>
      </c>
      <c r="Z26" s="53">
        <v>1</v>
      </c>
      <c r="AA26" s="53">
        <v>1</v>
      </c>
      <c r="AB26" s="72">
        <v>0</v>
      </c>
      <c r="AC26" s="775"/>
    </row>
    <row r="27" spans="1:29" s="3" customFormat="1" ht="23.25" customHeight="1">
      <c r="A27" s="1188"/>
      <c r="B27" s="56" t="s">
        <v>58</v>
      </c>
      <c r="C27" s="53">
        <v>100717</v>
      </c>
      <c r="D27" s="53">
        <v>-104724</v>
      </c>
      <c r="E27" s="53">
        <v>101452</v>
      </c>
      <c r="F27" s="53">
        <v>91481</v>
      </c>
      <c r="G27" s="53">
        <v>96736</v>
      </c>
      <c r="H27" s="53">
        <v>-954</v>
      </c>
      <c r="I27" s="53">
        <v>-104488</v>
      </c>
      <c r="J27" s="53">
        <v>59459</v>
      </c>
      <c r="K27" s="53">
        <v>15352</v>
      </c>
      <c r="L27" s="53">
        <v>-9101</v>
      </c>
      <c r="M27" s="53">
        <v>-2112</v>
      </c>
      <c r="N27" s="53">
        <v>85896</v>
      </c>
      <c r="O27" s="53">
        <v>-120044</v>
      </c>
      <c r="P27" s="53">
        <v>-735</v>
      </c>
      <c r="Q27" s="53">
        <v>0</v>
      </c>
      <c r="R27" s="53">
        <v>-236</v>
      </c>
      <c r="S27" s="53">
        <v>205441</v>
      </c>
      <c r="T27" s="53">
        <v>-84714</v>
      </c>
      <c r="U27" s="53">
        <v>0</v>
      </c>
      <c r="V27" s="71">
        <v>15.560376781953721</v>
      </c>
      <c r="W27" s="71">
        <v>-13.524629396266397</v>
      </c>
      <c r="X27" s="53">
        <v>0</v>
      </c>
      <c r="Y27" s="53">
        <v>0</v>
      </c>
      <c r="Z27" s="53">
        <v>-1</v>
      </c>
      <c r="AA27" s="53">
        <v>0</v>
      </c>
      <c r="AB27" s="72">
        <v>0</v>
      </c>
      <c r="AC27" s="775"/>
    </row>
    <row r="28" spans="1:29" s="3" customFormat="1" ht="23.25" customHeight="1" thickBot="1">
      <c r="A28" s="1191"/>
      <c r="B28" s="57" t="s">
        <v>59</v>
      </c>
      <c r="C28" s="58">
        <v>0.08058133580823759</v>
      </c>
      <c r="D28" s="58">
        <v>-0.07640702258196551</v>
      </c>
      <c r="E28" s="58">
        <v>0.08122293956395871</v>
      </c>
      <c r="F28" s="58">
        <v>0.07686606981560916</v>
      </c>
      <c r="G28" s="58">
        <v>0.09023055728114407</v>
      </c>
      <c r="H28" s="58">
        <v>-0.07273004497979721</v>
      </c>
      <c r="I28" s="58">
        <v>-0.07631874954349573</v>
      </c>
      <c r="J28" s="58">
        <v>0.05069296902442102</v>
      </c>
      <c r="K28" s="58">
        <v>0.05174843089535033</v>
      </c>
      <c r="L28" s="58">
        <v>-0.22275797924417468</v>
      </c>
      <c r="M28" s="58">
        <v>-0.012294509383877427</v>
      </c>
      <c r="N28" s="58" t="s">
        <v>400</v>
      </c>
      <c r="O28" s="58">
        <v>-1</v>
      </c>
      <c r="P28" s="58">
        <v>-0.8919902912621359</v>
      </c>
      <c r="Q28" s="52">
        <v>0</v>
      </c>
      <c r="R28" s="58">
        <v>-0.15660252156602522</v>
      </c>
      <c r="S28" s="58">
        <v>-1.7016988743197463</v>
      </c>
      <c r="T28" s="58">
        <v>-0.0734782880219826</v>
      </c>
      <c r="U28" s="52">
        <v>0</v>
      </c>
      <c r="V28" s="58"/>
      <c r="W28" s="58"/>
      <c r="X28" s="58"/>
      <c r="Y28" s="58"/>
      <c r="Z28" s="58"/>
      <c r="AA28" s="58"/>
      <c r="AB28" s="81"/>
      <c r="AC28" s="775" t="s">
        <v>314</v>
      </c>
    </row>
    <row r="29" spans="1:29" s="3" customFormat="1" ht="23.25" customHeight="1">
      <c r="A29" s="1187" t="s">
        <v>65</v>
      </c>
      <c r="B29" s="54">
        <v>24</v>
      </c>
      <c r="C29" s="68">
        <v>25857895</v>
      </c>
      <c r="D29" s="68">
        <v>26259148</v>
      </c>
      <c r="E29" s="68">
        <v>25850916</v>
      </c>
      <c r="F29" s="68">
        <v>21816805</v>
      </c>
      <c r="G29" s="68">
        <v>20014694</v>
      </c>
      <c r="H29" s="68">
        <v>3341146</v>
      </c>
      <c r="I29" s="68">
        <v>26208036</v>
      </c>
      <c r="J29" s="68">
        <v>23663892</v>
      </c>
      <c r="K29" s="68">
        <v>11298068</v>
      </c>
      <c r="L29" s="68">
        <v>626446</v>
      </c>
      <c r="M29" s="68">
        <v>1782115</v>
      </c>
      <c r="N29" s="68">
        <v>238710</v>
      </c>
      <c r="O29" s="68">
        <v>595830</v>
      </c>
      <c r="P29" s="68">
        <v>6979</v>
      </c>
      <c r="Q29" s="68">
        <v>0</v>
      </c>
      <c r="R29" s="68">
        <v>51112</v>
      </c>
      <c r="S29" s="68">
        <v>-401253</v>
      </c>
      <c r="T29" s="68">
        <v>13192563</v>
      </c>
      <c r="U29" s="68">
        <v>0</v>
      </c>
      <c r="V29" s="69">
        <v>0.9863736450911469</v>
      </c>
      <c r="W29" s="69">
        <v>0.6046972964189761</v>
      </c>
      <c r="X29" s="69">
        <v>0</v>
      </c>
      <c r="Y29" s="68">
        <v>8</v>
      </c>
      <c r="Z29" s="68">
        <v>6</v>
      </c>
      <c r="AA29" s="68">
        <v>7</v>
      </c>
      <c r="AB29" s="70">
        <v>0</v>
      </c>
      <c r="AC29" s="775"/>
    </row>
    <row r="30" spans="1:29" s="3" customFormat="1" ht="23.25" customHeight="1">
      <c r="A30" s="1188"/>
      <c r="B30" s="55">
        <v>23</v>
      </c>
      <c r="C30" s="53">
        <v>33455314</v>
      </c>
      <c r="D30" s="53">
        <v>34419828</v>
      </c>
      <c r="E30" s="53">
        <v>33325960</v>
      </c>
      <c r="F30" s="53">
        <v>28453274</v>
      </c>
      <c r="G30" s="53">
        <v>26389824</v>
      </c>
      <c r="H30" s="53">
        <v>4584308</v>
      </c>
      <c r="I30" s="53">
        <v>34272470</v>
      </c>
      <c r="J30" s="53">
        <v>31483224</v>
      </c>
      <c r="K30" s="53">
        <v>15336104</v>
      </c>
      <c r="L30" s="53">
        <v>681989</v>
      </c>
      <c r="M30" s="53">
        <v>2320379</v>
      </c>
      <c r="N30" s="53">
        <v>182438</v>
      </c>
      <c r="O30" s="53">
        <v>1128948</v>
      </c>
      <c r="P30" s="53">
        <v>129354</v>
      </c>
      <c r="Q30" s="53">
        <v>100000</v>
      </c>
      <c r="R30" s="53">
        <v>147358</v>
      </c>
      <c r="S30" s="53">
        <v>-964514</v>
      </c>
      <c r="T30" s="53">
        <v>21207847</v>
      </c>
      <c r="U30" s="53">
        <v>0</v>
      </c>
      <c r="V30" s="71">
        <v>0.9723827900352674</v>
      </c>
      <c r="W30" s="71">
        <v>0.7453570017988088</v>
      </c>
      <c r="X30" s="71">
        <v>0</v>
      </c>
      <c r="Y30" s="53">
        <v>8</v>
      </c>
      <c r="Z30" s="53">
        <v>4</v>
      </c>
      <c r="AA30" s="53">
        <v>7</v>
      </c>
      <c r="AB30" s="72">
        <v>0</v>
      </c>
      <c r="AC30" s="775"/>
    </row>
    <row r="31" spans="1:29" s="3" customFormat="1" ht="23.25" customHeight="1">
      <c r="A31" s="1188"/>
      <c r="B31" s="56" t="s">
        <v>311</v>
      </c>
      <c r="C31" s="53">
        <v>-7597419</v>
      </c>
      <c r="D31" s="53">
        <v>-8160680</v>
      </c>
      <c r="E31" s="53">
        <v>-7475044</v>
      </c>
      <c r="F31" s="53">
        <v>-6636469</v>
      </c>
      <c r="G31" s="53">
        <v>-6375130</v>
      </c>
      <c r="H31" s="53">
        <v>-1243162</v>
      </c>
      <c r="I31" s="53">
        <v>-8064434</v>
      </c>
      <c r="J31" s="53">
        <v>-7819332</v>
      </c>
      <c r="K31" s="53">
        <v>-4038036</v>
      </c>
      <c r="L31" s="53">
        <v>-55543</v>
      </c>
      <c r="M31" s="53">
        <v>-538264</v>
      </c>
      <c r="N31" s="53">
        <v>56272</v>
      </c>
      <c r="O31" s="53">
        <v>-533118</v>
      </c>
      <c r="P31" s="53">
        <v>-122375</v>
      </c>
      <c r="Q31" s="53">
        <v>-100000</v>
      </c>
      <c r="R31" s="53">
        <v>-96246</v>
      </c>
      <c r="S31" s="53">
        <v>563261</v>
      </c>
      <c r="T31" s="53">
        <v>-8015284</v>
      </c>
      <c r="U31" s="53">
        <v>0</v>
      </c>
      <c r="V31" s="71">
        <v>1.3990855055879492</v>
      </c>
      <c r="W31" s="71">
        <v>-14.065970537983274</v>
      </c>
      <c r="X31" s="71">
        <v>0</v>
      </c>
      <c r="Y31" s="53">
        <v>0</v>
      </c>
      <c r="Z31" s="53">
        <v>2</v>
      </c>
      <c r="AA31" s="53">
        <v>0</v>
      </c>
      <c r="AB31" s="72">
        <v>0</v>
      </c>
      <c r="AC31" s="775"/>
    </row>
    <row r="32" spans="1:29" s="3" customFormat="1" ht="23.25" customHeight="1" thickBot="1">
      <c r="A32" s="1189"/>
      <c r="B32" s="60" t="s">
        <v>171</v>
      </c>
      <c r="C32" s="52">
        <v>-0.22709154665234946</v>
      </c>
      <c r="D32" s="52">
        <v>-0.2370924108046095</v>
      </c>
      <c r="E32" s="52">
        <v>-0.22430093536690315</v>
      </c>
      <c r="F32" s="52">
        <v>-0.2332409620066921</v>
      </c>
      <c r="G32" s="52">
        <v>-0.24157531327226736</v>
      </c>
      <c r="H32" s="52">
        <v>-0.27117767828863154</v>
      </c>
      <c r="I32" s="52">
        <v>-0.2353035541354329</v>
      </c>
      <c r="J32" s="52">
        <v>-0.24836503402574017</v>
      </c>
      <c r="K32" s="52">
        <v>-0.2633025962786898</v>
      </c>
      <c r="L32" s="52">
        <v>-0.08144266256493873</v>
      </c>
      <c r="M32" s="52">
        <v>-0.23197244932832092</v>
      </c>
      <c r="N32" s="52">
        <v>0.3084445126563545</v>
      </c>
      <c r="O32" s="52">
        <v>-0.4722254700836531</v>
      </c>
      <c r="P32" s="52">
        <v>-0.9460472811045658</v>
      </c>
      <c r="Q32" s="52">
        <v>-1</v>
      </c>
      <c r="R32" s="52">
        <v>-0.65314404375738</v>
      </c>
      <c r="S32" s="52">
        <v>-0.5839842656508873</v>
      </c>
      <c r="T32" s="52">
        <v>-0.37793954284939907</v>
      </c>
      <c r="U32" s="52">
        <v>0</v>
      </c>
      <c r="V32" s="52"/>
      <c r="W32" s="52"/>
      <c r="X32" s="52"/>
      <c r="Y32" s="52"/>
      <c r="Z32" s="52"/>
      <c r="AA32" s="52"/>
      <c r="AB32" s="80"/>
      <c r="AC32" s="775" t="s">
        <v>314</v>
      </c>
    </row>
    <row r="33" spans="1:29" s="3" customFormat="1" ht="23.25" customHeight="1">
      <c r="A33" s="1190" t="s">
        <v>66</v>
      </c>
      <c r="B33" s="59">
        <v>24</v>
      </c>
      <c r="C33" s="77">
        <v>677185</v>
      </c>
      <c r="D33" s="77">
        <v>690140</v>
      </c>
      <c r="E33" s="77">
        <v>677116</v>
      </c>
      <c r="F33" s="77">
        <v>666024</v>
      </c>
      <c r="G33" s="77">
        <v>666024</v>
      </c>
      <c r="H33" s="77">
        <v>10116</v>
      </c>
      <c r="I33" s="77">
        <v>690140</v>
      </c>
      <c r="J33" s="77">
        <v>651842</v>
      </c>
      <c r="K33" s="77">
        <v>223024</v>
      </c>
      <c r="L33" s="77">
        <v>37982</v>
      </c>
      <c r="M33" s="77">
        <v>66684</v>
      </c>
      <c r="N33" s="77">
        <v>0</v>
      </c>
      <c r="O33" s="77">
        <v>13024</v>
      </c>
      <c r="P33" s="77">
        <v>69</v>
      </c>
      <c r="Q33" s="77">
        <v>0</v>
      </c>
      <c r="R33" s="77">
        <v>0</v>
      </c>
      <c r="S33" s="77">
        <v>-12955</v>
      </c>
      <c r="T33" s="77">
        <v>230391</v>
      </c>
      <c r="U33" s="77">
        <v>0</v>
      </c>
      <c r="V33" s="78">
        <v>0.9811284666879184</v>
      </c>
      <c r="W33" s="78">
        <v>0.3459199668480415</v>
      </c>
      <c r="X33" s="78">
        <v>0</v>
      </c>
      <c r="Y33" s="77">
        <v>2</v>
      </c>
      <c r="Z33" s="77">
        <v>2</v>
      </c>
      <c r="AA33" s="77">
        <v>1</v>
      </c>
      <c r="AB33" s="79">
        <v>0</v>
      </c>
      <c r="AC33" s="775"/>
    </row>
    <row r="34" spans="1:29" s="3" customFormat="1" ht="23.25" customHeight="1">
      <c r="A34" s="1188"/>
      <c r="B34" s="55">
        <v>23</v>
      </c>
      <c r="C34" s="53">
        <v>700873</v>
      </c>
      <c r="D34" s="53">
        <v>705955</v>
      </c>
      <c r="E34" s="53">
        <v>700871</v>
      </c>
      <c r="F34" s="53">
        <v>671324</v>
      </c>
      <c r="G34" s="53">
        <v>671324</v>
      </c>
      <c r="H34" s="53">
        <v>28428</v>
      </c>
      <c r="I34" s="53">
        <v>705955</v>
      </c>
      <c r="J34" s="53">
        <v>661184</v>
      </c>
      <c r="K34" s="53">
        <v>245168</v>
      </c>
      <c r="L34" s="53">
        <v>39702</v>
      </c>
      <c r="M34" s="53">
        <v>68591</v>
      </c>
      <c r="N34" s="53">
        <v>1454</v>
      </c>
      <c r="O34" s="53">
        <v>6538</v>
      </c>
      <c r="P34" s="53">
        <v>2</v>
      </c>
      <c r="Q34" s="53">
        <v>0</v>
      </c>
      <c r="R34" s="53">
        <v>0</v>
      </c>
      <c r="S34" s="53">
        <v>-5082</v>
      </c>
      <c r="T34" s="53">
        <v>224837</v>
      </c>
      <c r="U34" s="53">
        <v>0</v>
      </c>
      <c r="V34" s="71">
        <v>0.9927984078305274</v>
      </c>
      <c r="W34" s="71">
        <v>0.3349157783722912</v>
      </c>
      <c r="X34" s="71">
        <v>0</v>
      </c>
      <c r="Y34" s="53">
        <v>2</v>
      </c>
      <c r="Z34" s="53">
        <v>1</v>
      </c>
      <c r="AA34" s="53">
        <v>1</v>
      </c>
      <c r="AB34" s="72">
        <v>0</v>
      </c>
      <c r="AC34" s="775"/>
    </row>
    <row r="35" spans="1:29" s="3" customFormat="1" ht="23.25" customHeight="1">
      <c r="A35" s="1188"/>
      <c r="B35" s="56" t="s">
        <v>311</v>
      </c>
      <c r="C35" s="53">
        <v>-23688</v>
      </c>
      <c r="D35" s="53">
        <v>-15815</v>
      </c>
      <c r="E35" s="53">
        <v>-23755</v>
      </c>
      <c r="F35" s="53">
        <v>-5300</v>
      </c>
      <c r="G35" s="53">
        <v>-5300</v>
      </c>
      <c r="H35" s="53">
        <v>-18312</v>
      </c>
      <c r="I35" s="53">
        <v>-15815</v>
      </c>
      <c r="J35" s="53">
        <v>-9342</v>
      </c>
      <c r="K35" s="53">
        <v>-22144</v>
      </c>
      <c r="L35" s="53">
        <v>-1720</v>
      </c>
      <c r="M35" s="53">
        <v>-1907</v>
      </c>
      <c r="N35" s="53">
        <v>-1454</v>
      </c>
      <c r="O35" s="53">
        <v>6486</v>
      </c>
      <c r="P35" s="53">
        <v>67</v>
      </c>
      <c r="Q35" s="53">
        <v>0</v>
      </c>
      <c r="R35" s="53">
        <v>0</v>
      </c>
      <c r="S35" s="53">
        <v>-7873</v>
      </c>
      <c r="T35" s="53">
        <v>5554</v>
      </c>
      <c r="U35" s="53">
        <v>0</v>
      </c>
      <c r="V35" s="71">
        <v>-1.1669941142608997</v>
      </c>
      <c r="W35" s="71">
        <v>1.1004188475750298</v>
      </c>
      <c r="X35" s="71">
        <v>0</v>
      </c>
      <c r="Y35" s="53">
        <v>0</v>
      </c>
      <c r="Z35" s="53">
        <v>1</v>
      </c>
      <c r="AA35" s="53">
        <v>0</v>
      </c>
      <c r="AB35" s="72">
        <v>0</v>
      </c>
      <c r="AC35" s="775"/>
    </row>
    <row r="36" spans="1:29" s="3" customFormat="1" ht="23.25" customHeight="1" thickBot="1">
      <c r="A36" s="1191"/>
      <c r="B36" s="57" t="s">
        <v>171</v>
      </c>
      <c r="C36" s="58">
        <v>-0.033797849253716435</v>
      </c>
      <c r="D36" s="58">
        <v>-0.02240227776557996</v>
      </c>
      <c r="E36" s="58">
        <v>-0.03389354103679564</v>
      </c>
      <c r="F36" s="58">
        <v>-0.007894846601640937</v>
      </c>
      <c r="G36" s="58">
        <v>-0.007894846601640937</v>
      </c>
      <c r="H36" s="58">
        <v>-0.644153651329675</v>
      </c>
      <c r="I36" s="58">
        <v>-0.02240227776557996</v>
      </c>
      <c r="J36" s="58">
        <v>-0.014129198528700029</v>
      </c>
      <c r="K36" s="58">
        <v>-0.09032173856294459</v>
      </c>
      <c r="L36" s="58">
        <v>-0.04332275452118281</v>
      </c>
      <c r="M36" s="58">
        <v>-0.027802481375107522</v>
      </c>
      <c r="N36" s="58">
        <v>-1</v>
      </c>
      <c r="O36" s="58">
        <v>0.9920464973998164</v>
      </c>
      <c r="P36" s="58">
        <v>33.5</v>
      </c>
      <c r="Q36" s="52">
        <v>0</v>
      </c>
      <c r="R36" s="58">
        <v>0</v>
      </c>
      <c r="S36" s="58">
        <v>1.549193231011413</v>
      </c>
      <c r="T36" s="58">
        <v>0.024702339917362356</v>
      </c>
      <c r="U36" s="66">
        <v>0</v>
      </c>
      <c r="V36" s="58"/>
      <c r="W36" s="58"/>
      <c r="X36" s="58"/>
      <c r="Y36" s="58"/>
      <c r="Z36" s="58"/>
      <c r="AA36" s="58"/>
      <c r="AB36" s="81"/>
      <c r="AC36" s="775" t="s">
        <v>314</v>
      </c>
    </row>
    <row r="37" spans="1:29" s="3" customFormat="1" ht="23.25" customHeight="1" thickTop="1">
      <c r="A37" s="1196" t="s">
        <v>67</v>
      </c>
      <c r="B37" s="61">
        <v>24</v>
      </c>
      <c r="C37" s="82">
        <v>59605597</v>
      </c>
      <c r="D37" s="82">
        <v>57349787</v>
      </c>
      <c r="E37" s="82">
        <v>59438720</v>
      </c>
      <c r="F37" s="82">
        <v>52392294</v>
      </c>
      <c r="G37" s="82">
        <v>49692098</v>
      </c>
      <c r="H37" s="82">
        <v>4943133</v>
      </c>
      <c r="I37" s="82">
        <v>56916348</v>
      </c>
      <c r="J37" s="82">
        <v>51140402</v>
      </c>
      <c r="K37" s="82">
        <v>18478242</v>
      </c>
      <c r="L37" s="82">
        <v>3579202</v>
      </c>
      <c r="M37" s="82">
        <v>11344293</v>
      </c>
      <c r="N37" s="82">
        <v>3295079</v>
      </c>
      <c r="O37" s="82">
        <v>772707</v>
      </c>
      <c r="P37" s="82">
        <v>166877</v>
      </c>
      <c r="Q37" s="82">
        <v>0</v>
      </c>
      <c r="R37" s="82">
        <v>433439</v>
      </c>
      <c r="S37" s="82">
        <v>2255810</v>
      </c>
      <c r="T37" s="82">
        <v>15318210</v>
      </c>
      <c r="U37" s="77">
        <v>0</v>
      </c>
      <c r="V37" s="83">
        <v>1.0443171793102397</v>
      </c>
      <c r="W37" s="83">
        <v>0.29237524892496597</v>
      </c>
      <c r="X37" s="83">
        <v>0</v>
      </c>
      <c r="Y37" s="82">
        <v>35</v>
      </c>
      <c r="Z37" s="82">
        <v>13</v>
      </c>
      <c r="AA37" s="82">
        <v>13</v>
      </c>
      <c r="AB37" s="84">
        <v>0</v>
      </c>
      <c r="AC37" s="775"/>
    </row>
    <row r="38" spans="1:29" s="3" customFormat="1" ht="23.25" customHeight="1">
      <c r="A38" s="1188"/>
      <c r="B38" s="55">
        <v>23</v>
      </c>
      <c r="C38" s="53">
        <v>67594863</v>
      </c>
      <c r="D38" s="53">
        <v>65889739</v>
      </c>
      <c r="E38" s="53">
        <v>67280091</v>
      </c>
      <c r="F38" s="53">
        <v>59407948</v>
      </c>
      <c r="G38" s="53">
        <v>56322092</v>
      </c>
      <c r="H38" s="53">
        <v>6309677</v>
      </c>
      <c r="I38" s="53">
        <v>65429799</v>
      </c>
      <c r="J38" s="53">
        <v>59111702</v>
      </c>
      <c r="K38" s="53">
        <v>22738240</v>
      </c>
      <c r="L38" s="53">
        <v>3793801</v>
      </c>
      <c r="M38" s="53">
        <v>11797186</v>
      </c>
      <c r="N38" s="53">
        <v>3265516</v>
      </c>
      <c r="O38" s="53">
        <v>1415224</v>
      </c>
      <c r="P38" s="53">
        <v>314772</v>
      </c>
      <c r="Q38" s="53">
        <v>101807</v>
      </c>
      <c r="R38" s="53">
        <v>459940</v>
      </c>
      <c r="S38" s="53">
        <v>1705124</v>
      </c>
      <c r="T38" s="53">
        <v>25714160</v>
      </c>
      <c r="U38" s="53">
        <v>0</v>
      </c>
      <c r="V38" s="71">
        <v>1.0282790414807785</v>
      </c>
      <c r="W38" s="71">
        <v>0.43284040041241617</v>
      </c>
      <c r="X38" s="71">
        <v>0</v>
      </c>
      <c r="Y38" s="53">
        <v>35</v>
      </c>
      <c r="Z38" s="53">
        <v>11</v>
      </c>
      <c r="AA38" s="53">
        <v>13</v>
      </c>
      <c r="AB38" s="72">
        <v>0</v>
      </c>
      <c r="AC38" s="775"/>
    </row>
    <row r="39" spans="1:29" s="3" customFormat="1" ht="23.25" customHeight="1">
      <c r="A39" s="1188"/>
      <c r="B39" s="56" t="s">
        <v>311</v>
      </c>
      <c r="C39" s="53">
        <v>-7989266</v>
      </c>
      <c r="D39" s="53">
        <v>-8539952</v>
      </c>
      <c r="E39" s="53">
        <v>-7841371</v>
      </c>
      <c r="F39" s="53">
        <v>-7015654</v>
      </c>
      <c r="G39" s="53">
        <v>-6629994</v>
      </c>
      <c r="H39" s="53">
        <v>-1366544</v>
      </c>
      <c r="I39" s="53">
        <v>-8513451</v>
      </c>
      <c r="J39" s="53">
        <v>-7971300</v>
      </c>
      <c r="K39" s="53">
        <v>-4259998</v>
      </c>
      <c r="L39" s="53">
        <v>-214599</v>
      </c>
      <c r="M39" s="53">
        <v>-452893</v>
      </c>
      <c r="N39" s="53">
        <v>29563</v>
      </c>
      <c r="O39" s="53">
        <v>-642517</v>
      </c>
      <c r="P39" s="53">
        <v>-147895</v>
      </c>
      <c r="Q39" s="53">
        <v>-101807</v>
      </c>
      <c r="R39" s="53">
        <v>-26501</v>
      </c>
      <c r="S39" s="53">
        <v>550686</v>
      </c>
      <c r="T39" s="53">
        <v>-10395950</v>
      </c>
      <c r="U39" s="53">
        <v>0</v>
      </c>
      <c r="V39" s="71">
        <v>1.6038137829461174</v>
      </c>
      <c r="W39" s="71">
        <v>-14.04651514874502</v>
      </c>
      <c r="X39" s="71">
        <v>0</v>
      </c>
      <c r="Y39" s="53">
        <v>0</v>
      </c>
      <c r="Z39" s="53">
        <v>2</v>
      </c>
      <c r="AA39" s="53">
        <v>0</v>
      </c>
      <c r="AB39" s="72">
        <v>0</v>
      </c>
      <c r="AC39" s="775"/>
    </row>
    <row r="40" spans="1:29" s="3" customFormat="1" ht="23.25" customHeight="1" thickBot="1">
      <c r="A40" s="1195"/>
      <c r="B40" s="62" t="s">
        <v>171</v>
      </c>
      <c r="C40" s="58">
        <v>-0.1181933899326048</v>
      </c>
      <c r="D40" s="58">
        <v>-0.1296097409036633</v>
      </c>
      <c r="E40" s="58">
        <v>-0.11654816281387015</v>
      </c>
      <c r="F40" s="58">
        <v>-0.11809285181841325</v>
      </c>
      <c r="G40" s="58">
        <v>-0.11771569138447485</v>
      </c>
      <c r="H40" s="58">
        <v>-0.2165790736990182</v>
      </c>
      <c r="I40" s="58">
        <v>-0.13011580549101182</v>
      </c>
      <c r="J40" s="58">
        <v>-0.13485147154111718</v>
      </c>
      <c r="K40" s="58">
        <v>-0.1873495046230491</v>
      </c>
      <c r="L40" s="58">
        <v>-0.05656569756821721</v>
      </c>
      <c r="M40" s="58">
        <v>-0.03838991773122845</v>
      </c>
      <c r="N40" s="58">
        <v>0.00905308686284189</v>
      </c>
      <c r="O40" s="58">
        <v>-0.4540037478166001</v>
      </c>
      <c r="P40" s="58">
        <v>-0.4698480169773677</v>
      </c>
      <c r="Q40" s="52">
        <v>-1</v>
      </c>
      <c r="R40" s="58">
        <v>-0.05761838500674001</v>
      </c>
      <c r="S40" s="58">
        <v>0.32295950323847417</v>
      </c>
      <c r="T40" s="58">
        <v>-0.4042889209680581</v>
      </c>
      <c r="U40" s="58">
        <v>0</v>
      </c>
      <c r="V40" s="66"/>
      <c r="W40" s="66"/>
      <c r="X40" s="66"/>
      <c r="Y40" s="66"/>
      <c r="Z40" s="66"/>
      <c r="AA40" s="66"/>
      <c r="AB40" s="85"/>
      <c r="AC40" s="775" t="s">
        <v>314</v>
      </c>
    </row>
    <row r="41" spans="1:29" s="4" customFormat="1" ht="23.25" customHeight="1" thickTop="1">
      <c r="A41" s="1197" t="s">
        <v>68</v>
      </c>
      <c r="B41" s="61">
        <v>24</v>
      </c>
      <c r="C41" s="82">
        <v>19861205</v>
      </c>
      <c r="D41" s="82">
        <v>19717181</v>
      </c>
      <c r="E41" s="82">
        <v>19860160</v>
      </c>
      <c r="F41" s="82">
        <v>13090139</v>
      </c>
      <c r="G41" s="82">
        <v>10780730</v>
      </c>
      <c r="H41" s="82">
        <v>8825261</v>
      </c>
      <c r="I41" s="82">
        <v>19612898</v>
      </c>
      <c r="J41" s="82">
        <v>15435443</v>
      </c>
      <c r="K41" s="82">
        <v>1549651</v>
      </c>
      <c r="L41" s="82">
        <v>4027023</v>
      </c>
      <c r="M41" s="82">
        <v>9364720</v>
      </c>
      <c r="N41" s="82">
        <v>963554</v>
      </c>
      <c r="O41" s="82">
        <v>716292</v>
      </c>
      <c r="P41" s="82">
        <v>1045</v>
      </c>
      <c r="Q41" s="82">
        <v>0</v>
      </c>
      <c r="R41" s="82">
        <v>104283</v>
      </c>
      <c r="S41" s="82">
        <v>144024</v>
      </c>
      <c r="T41" s="82">
        <v>5408653</v>
      </c>
      <c r="U41" s="82">
        <v>0</v>
      </c>
      <c r="V41" s="83">
        <v>1.0126071119117634</v>
      </c>
      <c r="W41" s="83">
        <v>0.4131852992546527</v>
      </c>
      <c r="X41" s="78">
        <v>0</v>
      </c>
      <c r="Y41" s="82">
        <v>6</v>
      </c>
      <c r="Z41" s="82">
        <v>1</v>
      </c>
      <c r="AA41" s="82">
        <v>1</v>
      </c>
      <c r="AB41" s="84">
        <v>0</v>
      </c>
      <c r="AC41" s="776"/>
    </row>
    <row r="42" spans="1:28" ht="19.5">
      <c r="A42" s="1188"/>
      <c r="B42" s="55">
        <v>23</v>
      </c>
      <c r="C42" s="53">
        <v>19643736</v>
      </c>
      <c r="D42" s="53">
        <v>20027175</v>
      </c>
      <c r="E42" s="53">
        <v>19639848</v>
      </c>
      <c r="F42" s="53">
        <v>13164030</v>
      </c>
      <c r="G42" s="53">
        <v>10788321</v>
      </c>
      <c r="H42" s="53">
        <v>8590543</v>
      </c>
      <c r="I42" s="53">
        <v>19937994</v>
      </c>
      <c r="J42" s="53">
        <v>15462391</v>
      </c>
      <c r="K42" s="53">
        <v>1540590</v>
      </c>
      <c r="L42" s="53">
        <v>4348849</v>
      </c>
      <c r="M42" s="53">
        <v>9289836</v>
      </c>
      <c r="N42" s="53">
        <v>751145</v>
      </c>
      <c r="O42" s="53">
        <v>1049291</v>
      </c>
      <c r="P42" s="53">
        <v>3888</v>
      </c>
      <c r="Q42" s="53">
        <v>0</v>
      </c>
      <c r="R42" s="53">
        <v>89181</v>
      </c>
      <c r="S42" s="53">
        <v>-383439</v>
      </c>
      <c r="T42" s="53">
        <v>4681070</v>
      </c>
      <c r="U42" s="53">
        <v>0</v>
      </c>
      <c r="V42" s="71">
        <v>0.9850463391653143</v>
      </c>
      <c r="W42" s="71">
        <v>0.3555955129242337</v>
      </c>
      <c r="X42" s="71">
        <v>0</v>
      </c>
      <c r="Y42" s="53">
        <v>6</v>
      </c>
      <c r="Z42" s="53">
        <v>1</v>
      </c>
      <c r="AA42" s="53">
        <v>1</v>
      </c>
      <c r="AB42" s="72">
        <v>0</v>
      </c>
    </row>
    <row r="43" spans="1:28" ht="19.5">
      <c r="A43" s="1188"/>
      <c r="B43" s="56" t="s">
        <v>311</v>
      </c>
      <c r="C43" s="53">
        <v>217469</v>
      </c>
      <c r="D43" s="53">
        <v>-309994</v>
      </c>
      <c r="E43" s="53">
        <v>220312</v>
      </c>
      <c r="F43" s="53">
        <v>-73891</v>
      </c>
      <c r="G43" s="53">
        <v>-7591</v>
      </c>
      <c r="H43" s="53">
        <v>234718</v>
      </c>
      <c r="I43" s="53">
        <v>-325096</v>
      </c>
      <c r="J43" s="53">
        <v>-26948</v>
      </c>
      <c r="K43" s="53">
        <v>9061</v>
      </c>
      <c r="L43" s="53">
        <v>-321826</v>
      </c>
      <c r="M43" s="53">
        <v>74884</v>
      </c>
      <c r="N43" s="53">
        <v>212409</v>
      </c>
      <c r="O43" s="53">
        <v>-332999</v>
      </c>
      <c r="P43" s="53">
        <v>-2843</v>
      </c>
      <c r="Q43" s="53">
        <v>0</v>
      </c>
      <c r="R43" s="53">
        <v>15102</v>
      </c>
      <c r="S43" s="53">
        <v>527463</v>
      </c>
      <c r="T43" s="53">
        <v>727583</v>
      </c>
      <c r="U43" s="53">
        <v>0</v>
      </c>
      <c r="V43" s="71">
        <v>2.756077274644919</v>
      </c>
      <c r="W43" s="71">
        <v>5.758978633041901</v>
      </c>
      <c r="X43" s="71">
        <v>0</v>
      </c>
      <c r="Y43" s="53">
        <v>0</v>
      </c>
      <c r="Z43" s="53">
        <v>0</v>
      </c>
      <c r="AA43" s="53">
        <v>0</v>
      </c>
      <c r="AB43" s="72">
        <v>0</v>
      </c>
    </row>
    <row r="44" spans="1:29" ht="20.25" thickBot="1">
      <c r="A44" s="1189"/>
      <c r="B44" s="60" t="s">
        <v>171</v>
      </c>
      <c r="C44" s="58">
        <v>0.011070653769730971</v>
      </c>
      <c r="D44" s="58">
        <v>-0.015478668359366711</v>
      </c>
      <c r="E44" s="58">
        <v>0.011217602091421482</v>
      </c>
      <c r="F44" s="58">
        <v>-0.005613098724326821</v>
      </c>
      <c r="G44" s="58">
        <v>-0.0007036312694069819</v>
      </c>
      <c r="H44" s="58">
        <v>0.027322836286367464</v>
      </c>
      <c r="I44" s="58">
        <v>-0.016305351481197154</v>
      </c>
      <c r="J44" s="58">
        <v>-0.0017428093753417567</v>
      </c>
      <c r="K44" s="58">
        <v>0.005881512926865682</v>
      </c>
      <c r="L44" s="58">
        <v>-0.07400256941549362</v>
      </c>
      <c r="M44" s="58">
        <v>0.008060852742717955</v>
      </c>
      <c r="N44" s="58">
        <v>0.282780288759161</v>
      </c>
      <c r="O44" s="58">
        <v>-0.31735619575503843</v>
      </c>
      <c r="P44" s="58">
        <v>-0.731224279835391</v>
      </c>
      <c r="Q44" s="52">
        <v>0</v>
      </c>
      <c r="R44" s="58">
        <v>0.16934100312846906</v>
      </c>
      <c r="S44" s="58">
        <v>-1.3756112445525885</v>
      </c>
      <c r="T44" s="58">
        <v>0.15543091643577217</v>
      </c>
      <c r="U44" s="52">
        <v>0</v>
      </c>
      <c r="V44" s="52"/>
      <c r="W44" s="52"/>
      <c r="X44" s="52"/>
      <c r="Y44" s="52"/>
      <c r="Z44" s="52"/>
      <c r="AA44" s="52"/>
      <c r="AB44" s="80"/>
      <c r="AC44" s="778" t="s">
        <v>314</v>
      </c>
    </row>
    <row r="45" spans="1:28" ht="19.5">
      <c r="A45" s="1187" t="s">
        <v>69</v>
      </c>
      <c r="B45" s="54">
        <v>24</v>
      </c>
      <c r="C45" s="68">
        <v>574030</v>
      </c>
      <c r="D45" s="68">
        <v>611552</v>
      </c>
      <c r="E45" s="68">
        <v>574028</v>
      </c>
      <c r="F45" s="68">
        <v>191756</v>
      </c>
      <c r="G45" s="68">
        <v>165420</v>
      </c>
      <c r="H45" s="68">
        <v>382263</v>
      </c>
      <c r="I45" s="68">
        <v>611458</v>
      </c>
      <c r="J45" s="68">
        <v>499364</v>
      </c>
      <c r="K45" s="68">
        <v>43407</v>
      </c>
      <c r="L45" s="68">
        <v>111422</v>
      </c>
      <c r="M45" s="68">
        <v>278626</v>
      </c>
      <c r="N45" s="68">
        <v>65</v>
      </c>
      <c r="O45" s="68">
        <v>37495</v>
      </c>
      <c r="P45" s="68">
        <v>2</v>
      </c>
      <c r="Q45" s="68">
        <v>0</v>
      </c>
      <c r="R45" s="68">
        <v>94</v>
      </c>
      <c r="S45" s="68">
        <v>-37522</v>
      </c>
      <c r="T45" s="68">
        <v>133364</v>
      </c>
      <c r="U45" s="68">
        <v>0</v>
      </c>
      <c r="V45" s="69">
        <v>0.9387856565782114</v>
      </c>
      <c r="W45" s="69">
        <v>0.6954880160203593</v>
      </c>
      <c r="X45" s="69">
        <v>0</v>
      </c>
      <c r="Y45" s="68">
        <v>3</v>
      </c>
      <c r="Z45" s="68">
        <v>2</v>
      </c>
      <c r="AA45" s="68">
        <v>2</v>
      </c>
      <c r="AB45" s="70">
        <v>0</v>
      </c>
    </row>
    <row r="46" spans="1:28" ht="19.5">
      <c r="A46" s="1188"/>
      <c r="B46" s="55">
        <v>23</v>
      </c>
      <c r="C46" s="53">
        <v>555963</v>
      </c>
      <c r="D46" s="53">
        <v>592745</v>
      </c>
      <c r="E46" s="53">
        <v>555963</v>
      </c>
      <c r="F46" s="53">
        <v>185308</v>
      </c>
      <c r="G46" s="53">
        <v>161635</v>
      </c>
      <c r="H46" s="53">
        <v>370646</v>
      </c>
      <c r="I46" s="53">
        <v>592501</v>
      </c>
      <c r="J46" s="53">
        <v>478734</v>
      </c>
      <c r="K46" s="53">
        <v>42371</v>
      </c>
      <c r="L46" s="53">
        <v>113207</v>
      </c>
      <c r="M46" s="53">
        <v>272403</v>
      </c>
      <c r="N46" s="53">
        <v>57</v>
      </c>
      <c r="O46" s="53">
        <v>36595</v>
      </c>
      <c r="P46" s="53">
        <v>0</v>
      </c>
      <c r="Q46" s="53">
        <v>0</v>
      </c>
      <c r="R46" s="53">
        <v>244</v>
      </c>
      <c r="S46" s="53">
        <v>-36782</v>
      </c>
      <c r="T46" s="53">
        <v>95842</v>
      </c>
      <c r="U46" s="53">
        <v>0</v>
      </c>
      <c r="V46" s="71">
        <v>0.9383325935314877</v>
      </c>
      <c r="W46" s="71">
        <v>0.5172037904461761</v>
      </c>
      <c r="X46" s="71">
        <v>0</v>
      </c>
      <c r="Y46" s="53">
        <v>3</v>
      </c>
      <c r="Z46" s="53">
        <v>2</v>
      </c>
      <c r="AA46" s="53">
        <v>2</v>
      </c>
      <c r="AB46" s="72">
        <v>0</v>
      </c>
    </row>
    <row r="47" spans="1:28" ht="19.5">
      <c r="A47" s="1188"/>
      <c r="B47" s="56" t="s">
        <v>311</v>
      </c>
      <c r="C47" s="53">
        <v>18067</v>
      </c>
      <c r="D47" s="53">
        <v>18807</v>
      </c>
      <c r="E47" s="53">
        <v>18065</v>
      </c>
      <c r="F47" s="53">
        <v>6448</v>
      </c>
      <c r="G47" s="53">
        <v>3785</v>
      </c>
      <c r="H47" s="53">
        <v>11617</v>
      </c>
      <c r="I47" s="53">
        <v>18957</v>
      </c>
      <c r="J47" s="53">
        <v>20630</v>
      </c>
      <c r="K47" s="53">
        <v>1036</v>
      </c>
      <c r="L47" s="53">
        <v>-1785</v>
      </c>
      <c r="M47" s="53">
        <v>6223</v>
      </c>
      <c r="N47" s="53">
        <v>8</v>
      </c>
      <c r="O47" s="53">
        <v>900</v>
      </c>
      <c r="P47" s="53">
        <v>2</v>
      </c>
      <c r="Q47" s="53">
        <v>0</v>
      </c>
      <c r="R47" s="53">
        <v>-150</v>
      </c>
      <c r="S47" s="53">
        <v>-740</v>
      </c>
      <c r="T47" s="53">
        <v>37522</v>
      </c>
      <c r="U47" s="53">
        <v>0</v>
      </c>
      <c r="V47" s="71">
        <v>0.04530630467237673</v>
      </c>
      <c r="W47" s="71">
        <v>17.82842255741831</v>
      </c>
      <c r="X47" s="71">
        <v>0</v>
      </c>
      <c r="Y47" s="53">
        <v>0</v>
      </c>
      <c r="Z47" s="53">
        <v>0</v>
      </c>
      <c r="AA47" s="53">
        <v>0</v>
      </c>
      <c r="AB47" s="72">
        <v>0</v>
      </c>
    </row>
    <row r="48" spans="1:29" ht="20.25" thickBot="1">
      <c r="A48" s="1189"/>
      <c r="B48" s="60" t="s">
        <v>171</v>
      </c>
      <c r="C48" s="52">
        <v>0.032496766871176676</v>
      </c>
      <c r="D48" s="52">
        <v>0.031728652287239874</v>
      </c>
      <c r="E48" s="52">
        <v>0.032493169509481744</v>
      </c>
      <c r="F48" s="52">
        <v>0.03479612321108641</v>
      </c>
      <c r="G48" s="52">
        <v>0.02341695796083769</v>
      </c>
      <c r="H48" s="52">
        <v>0.03134257485579232</v>
      </c>
      <c r="I48" s="52">
        <v>0.03199488270905872</v>
      </c>
      <c r="J48" s="52">
        <v>0.04309282398994013</v>
      </c>
      <c r="K48" s="52">
        <v>0.024450685610441104</v>
      </c>
      <c r="L48" s="52">
        <v>-0.015767576209951683</v>
      </c>
      <c r="M48" s="52">
        <v>0.022844829168548072</v>
      </c>
      <c r="N48" s="52">
        <v>0.14035087719298245</v>
      </c>
      <c r="O48" s="52">
        <v>0.02459352370542424</v>
      </c>
      <c r="P48" s="52" t="s">
        <v>400</v>
      </c>
      <c r="Q48" s="52">
        <v>0</v>
      </c>
      <c r="R48" s="52">
        <v>-0.6147540983606558</v>
      </c>
      <c r="S48" s="52">
        <v>0.020118536240552445</v>
      </c>
      <c r="T48" s="52">
        <v>0.3914985079610192</v>
      </c>
      <c r="U48" s="52">
        <v>0</v>
      </c>
      <c r="V48" s="52"/>
      <c r="W48" s="52"/>
      <c r="X48" s="52"/>
      <c r="Y48" s="52"/>
      <c r="Z48" s="52"/>
      <c r="AA48" s="52"/>
      <c r="AB48" s="80"/>
      <c r="AC48" s="778" t="s">
        <v>314</v>
      </c>
    </row>
    <row r="49" spans="1:29" s="4" customFormat="1" ht="18.75" customHeight="1">
      <c r="A49" s="1190" t="s">
        <v>74</v>
      </c>
      <c r="B49" s="59">
        <v>24</v>
      </c>
      <c r="C49" s="77">
        <v>422017</v>
      </c>
      <c r="D49" s="77">
        <v>461667</v>
      </c>
      <c r="E49" s="77">
        <v>421903</v>
      </c>
      <c r="F49" s="77">
        <v>90096</v>
      </c>
      <c r="G49" s="77">
        <v>90077</v>
      </c>
      <c r="H49" s="77">
        <v>331734</v>
      </c>
      <c r="I49" s="77">
        <v>461257</v>
      </c>
      <c r="J49" s="77">
        <v>369032</v>
      </c>
      <c r="K49" s="77">
        <v>31303</v>
      </c>
      <c r="L49" s="77">
        <v>90363</v>
      </c>
      <c r="M49" s="77">
        <v>196934</v>
      </c>
      <c r="N49" s="77">
        <v>410</v>
      </c>
      <c r="O49" s="77">
        <v>39764</v>
      </c>
      <c r="P49" s="77">
        <v>114</v>
      </c>
      <c r="Q49" s="77">
        <v>0</v>
      </c>
      <c r="R49" s="77">
        <v>410</v>
      </c>
      <c r="S49" s="77">
        <v>-39650</v>
      </c>
      <c r="T49" s="77">
        <v>121097</v>
      </c>
      <c r="U49" s="77">
        <v>0</v>
      </c>
      <c r="V49" s="78">
        <v>0.9146809696113013</v>
      </c>
      <c r="W49" s="78">
        <v>1.3440885277925767</v>
      </c>
      <c r="X49" s="78">
        <v>0</v>
      </c>
      <c r="Y49" s="77">
        <v>2</v>
      </c>
      <c r="Z49" s="77">
        <v>1</v>
      </c>
      <c r="AA49" s="77">
        <v>1</v>
      </c>
      <c r="AB49" s="79">
        <v>0</v>
      </c>
      <c r="AC49" s="776"/>
    </row>
    <row r="50" spans="1:28" ht="19.5">
      <c r="A50" s="1188"/>
      <c r="B50" s="55">
        <v>23</v>
      </c>
      <c r="C50" s="53">
        <v>424590</v>
      </c>
      <c r="D50" s="53">
        <v>466641</v>
      </c>
      <c r="E50" s="53">
        <v>424590</v>
      </c>
      <c r="F50" s="53">
        <v>91241</v>
      </c>
      <c r="G50" s="53">
        <v>91225</v>
      </c>
      <c r="H50" s="53">
        <v>328595</v>
      </c>
      <c r="I50" s="53">
        <v>466133</v>
      </c>
      <c r="J50" s="53">
        <v>368500</v>
      </c>
      <c r="K50" s="53">
        <v>31161</v>
      </c>
      <c r="L50" s="53">
        <v>95705</v>
      </c>
      <c r="M50" s="53">
        <v>197469</v>
      </c>
      <c r="N50" s="53">
        <v>508</v>
      </c>
      <c r="O50" s="53">
        <v>42051</v>
      </c>
      <c r="P50" s="53">
        <v>0</v>
      </c>
      <c r="Q50" s="53">
        <v>0</v>
      </c>
      <c r="R50" s="53">
        <v>508</v>
      </c>
      <c r="S50" s="53">
        <v>-42051</v>
      </c>
      <c r="T50" s="53">
        <v>81447</v>
      </c>
      <c r="U50" s="53">
        <v>0</v>
      </c>
      <c r="V50" s="71">
        <v>0.9108773676182549</v>
      </c>
      <c r="W50" s="71">
        <v>0.8926579059852479</v>
      </c>
      <c r="X50" s="71">
        <v>0</v>
      </c>
      <c r="Y50" s="53">
        <v>2</v>
      </c>
      <c r="Z50" s="53">
        <v>1</v>
      </c>
      <c r="AA50" s="53">
        <v>1</v>
      </c>
      <c r="AB50" s="72">
        <v>0</v>
      </c>
    </row>
    <row r="51" spans="1:28" ht="19.5">
      <c r="A51" s="1188"/>
      <c r="B51" s="56" t="s">
        <v>311</v>
      </c>
      <c r="C51" s="53">
        <v>-2573</v>
      </c>
      <c r="D51" s="53">
        <v>-4974</v>
      </c>
      <c r="E51" s="53">
        <v>-2687</v>
      </c>
      <c r="F51" s="53">
        <v>-1145</v>
      </c>
      <c r="G51" s="53">
        <v>-1148</v>
      </c>
      <c r="H51" s="53">
        <v>3139</v>
      </c>
      <c r="I51" s="53">
        <v>-4876</v>
      </c>
      <c r="J51" s="53">
        <v>532</v>
      </c>
      <c r="K51" s="53">
        <v>142</v>
      </c>
      <c r="L51" s="53">
        <v>-5342</v>
      </c>
      <c r="M51" s="53">
        <v>-535</v>
      </c>
      <c r="N51" s="53">
        <v>-98</v>
      </c>
      <c r="O51" s="53">
        <v>-2287</v>
      </c>
      <c r="P51" s="53">
        <v>114</v>
      </c>
      <c r="Q51" s="53">
        <v>0</v>
      </c>
      <c r="R51" s="53">
        <v>-98</v>
      </c>
      <c r="S51" s="53">
        <v>2401</v>
      </c>
      <c r="T51" s="53">
        <v>39650</v>
      </c>
      <c r="U51" s="53">
        <v>0</v>
      </c>
      <c r="V51" s="71">
        <v>0.38036019930464127</v>
      </c>
      <c r="W51" s="71">
        <v>45.14306218073288</v>
      </c>
      <c r="X51" s="71">
        <v>0</v>
      </c>
      <c r="Y51" s="53">
        <v>0</v>
      </c>
      <c r="Z51" s="53">
        <v>0</v>
      </c>
      <c r="AA51" s="53">
        <v>0</v>
      </c>
      <c r="AB51" s="72">
        <v>0</v>
      </c>
    </row>
    <row r="52" spans="1:29" ht="20.25" thickBot="1">
      <c r="A52" s="1189"/>
      <c r="B52" s="60" t="s">
        <v>171</v>
      </c>
      <c r="C52" s="52">
        <v>-0.006059963729715726</v>
      </c>
      <c r="D52" s="52">
        <v>-0.010659157682243951</v>
      </c>
      <c r="E52" s="52">
        <v>-0.006328458041875692</v>
      </c>
      <c r="F52" s="52">
        <v>-0.01254918293311121</v>
      </c>
      <c r="G52" s="52">
        <v>-0.012584269662921348</v>
      </c>
      <c r="H52" s="52">
        <v>0.009552792951809979</v>
      </c>
      <c r="I52" s="52">
        <v>-0.01046053379614831</v>
      </c>
      <c r="J52" s="52">
        <v>0.0014436906377204885</v>
      </c>
      <c r="K52" s="52">
        <v>0.004556978274124707</v>
      </c>
      <c r="L52" s="52">
        <v>-0.05581735541507758</v>
      </c>
      <c r="M52" s="52">
        <v>-0.0027092860145136706</v>
      </c>
      <c r="N52" s="52">
        <v>-0.19291338582677164</v>
      </c>
      <c r="O52" s="52">
        <v>-0.05438634039618558</v>
      </c>
      <c r="P52" s="52" t="s">
        <v>400</v>
      </c>
      <c r="Q52" s="52">
        <v>0</v>
      </c>
      <c r="R52" s="52">
        <v>-0.19291338582677164</v>
      </c>
      <c r="S52" s="52">
        <v>-0.05709733418943664</v>
      </c>
      <c r="T52" s="52">
        <v>0.48681964958807566</v>
      </c>
      <c r="U52" s="52">
        <v>0</v>
      </c>
      <c r="V52" s="52"/>
      <c r="W52" s="52"/>
      <c r="X52" s="52"/>
      <c r="Y52" s="52"/>
      <c r="Z52" s="52"/>
      <c r="AA52" s="52"/>
      <c r="AB52" s="80"/>
      <c r="AC52" s="778" t="s">
        <v>314</v>
      </c>
    </row>
    <row r="53" spans="1:28" ht="19.5">
      <c r="A53" s="1190" t="s">
        <v>312</v>
      </c>
      <c r="B53" s="771">
        <v>24</v>
      </c>
      <c r="C53" s="77">
        <v>11698</v>
      </c>
      <c r="D53" s="77">
        <v>11698</v>
      </c>
      <c r="E53" s="77">
        <v>11698</v>
      </c>
      <c r="F53" s="77">
        <v>4812</v>
      </c>
      <c r="G53" s="77">
        <v>4812</v>
      </c>
      <c r="H53" s="77">
        <v>6886</v>
      </c>
      <c r="I53" s="77">
        <v>11548</v>
      </c>
      <c r="J53" s="77">
        <v>8873</v>
      </c>
      <c r="K53" s="77">
        <v>0</v>
      </c>
      <c r="L53" s="77">
        <v>2675</v>
      </c>
      <c r="M53" s="77">
        <v>5555</v>
      </c>
      <c r="N53" s="69">
        <v>150</v>
      </c>
      <c r="O53" s="69">
        <v>0</v>
      </c>
      <c r="P53" s="69">
        <v>0</v>
      </c>
      <c r="Q53" s="69">
        <v>0</v>
      </c>
      <c r="R53" s="69">
        <v>150</v>
      </c>
      <c r="S53" s="69">
        <v>0</v>
      </c>
      <c r="T53" s="69">
        <v>0</v>
      </c>
      <c r="U53" s="69">
        <v>0</v>
      </c>
      <c r="V53" s="69">
        <v>1.0129892622099064</v>
      </c>
      <c r="W53" s="69">
        <v>0</v>
      </c>
      <c r="X53" s="69">
        <v>0</v>
      </c>
      <c r="Y53" s="77">
        <v>1</v>
      </c>
      <c r="Z53" s="69">
        <v>0</v>
      </c>
      <c r="AA53" s="69">
        <v>0</v>
      </c>
      <c r="AB53" s="772">
        <v>0</v>
      </c>
    </row>
    <row r="54" spans="1:28" ht="19.5">
      <c r="A54" s="1188"/>
      <c r="B54" s="56">
        <v>23</v>
      </c>
      <c r="C54" s="53">
        <v>12037</v>
      </c>
      <c r="D54" s="53">
        <v>12037</v>
      </c>
      <c r="E54" s="53">
        <v>12037</v>
      </c>
      <c r="F54" s="53">
        <v>4704</v>
      </c>
      <c r="G54" s="53">
        <v>4704</v>
      </c>
      <c r="H54" s="53">
        <v>7333</v>
      </c>
      <c r="I54" s="53">
        <v>12037</v>
      </c>
      <c r="J54" s="53">
        <v>9211</v>
      </c>
      <c r="K54" s="53">
        <v>0</v>
      </c>
      <c r="L54" s="53">
        <v>2826</v>
      </c>
      <c r="M54" s="53">
        <v>5555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1</v>
      </c>
      <c r="W54" s="71">
        <v>0</v>
      </c>
      <c r="X54" s="71">
        <v>0</v>
      </c>
      <c r="Y54" s="53">
        <v>1</v>
      </c>
      <c r="Z54" s="71">
        <v>0</v>
      </c>
      <c r="AA54" s="71">
        <v>0</v>
      </c>
      <c r="AB54" s="773">
        <v>0</v>
      </c>
    </row>
    <row r="55" spans="1:28" ht="19.5">
      <c r="A55" s="1188"/>
      <c r="B55" s="56" t="s">
        <v>311</v>
      </c>
      <c r="C55" s="53">
        <v>-339</v>
      </c>
      <c r="D55" s="53">
        <v>-339</v>
      </c>
      <c r="E55" s="53">
        <v>-339</v>
      </c>
      <c r="F55" s="53">
        <v>108</v>
      </c>
      <c r="G55" s="53">
        <v>108</v>
      </c>
      <c r="H55" s="53">
        <v>-447</v>
      </c>
      <c r="I55" s="53">
        <v>-489</v>
      </c>
      <c r="J55" s="53">
        <v>-338</v>
      </c>
      <c r="K55" s="53">
        <v>0</v>
      </c>
      <c r="L55" s="53">
        <v>-151</v>
      </c>
      <c r="M55" s="53">
        <v>0</v>
      </c>
      <c r="N55" s="71">
        <v>150</v>
      </c>
      <c r="O55" s="71">
        <v>0</v>
      </c>
      <c r="P55" s="71">
        <v>0</v>
      </c>
      <c r="Q55" s="71">
        <v>0</v>
      </c>
      <c r="R55" s="71">
        <v>150</v>
      </c>
      <c r="S55" s="71">
        <v>0</v>
      </c>
      <c r="T55" s="71">
        <v>0</v>
      </c>
      <c r="U55" s="71">
        <v>0</v>
      </c>
      <c r="V55" s="71">
        <v>1.2989262209906371</v>
      </c>
      <c r="W55" s="71">
        <v>0</v>
      </c>
      <c r="X55" s="71">
        <v>0</v>
      </c>
      <c r="Y55" s="53">
        <v>0</v>
      </c>
      <c r="Z55" s="71">
        <v>0</v>
      </c>
      <c r="AA55" s="71">
        <v>0</v>
      </c>
      <c r="AB55" s="773">
        <v>0</v>
      </c>
    </row>
    <row r="56" spans="1:29" ht="20.25" thickBot="1">
      <c r="A56" s="1189"/>
      <c r="B56" s="60" t="s">
        <v>171</v>
      </c>
      <c r="C56" s="52">
        <v>-0.028163163578964857</v>
      </c>
      <c r="D56" s="52">
        <v>-0.028163163578964857</v>
      </c>
      <c r="E56" s="52">
        <v>-0.028163163578964857</v>
      </c>
      <c r="F56" s="52">
        <v>0.02295918367346939</v>
      </c>
      <c r="G56" s="52">
        <v>0.02295918367346939</v>
      </c>
      <c r="H56" s="52">
        <v>-0.060957316241647345</v>
      </c>
      <c r="I56" s="52">
        <v>-0.04062474038381657</v>
      </c>
      <c r="J56" s="52">
        <v>-0.03669525567256541</v>
      </c>
      <c r="K56" s="52">
        <v>0</v>
      </c>
      <c r="L56" s="52">
        <v>-0.05343241330502477</v>
      </c>
      <c r="M56" s="52">
        <v>0</v>
      </c>
      <c r="N56" s="52" t="s">
        <v>400</v>
      </c>
      <c r="O56" s="52">
        <v>0</v>
      </c>
      <c r="P56" s="52">
        <v>0</v>
      </c>
      <c r="Q56" s="52">
        <v>0</v>
      </c>
      <c r="R56" s="52" t="s">
        <v>400</v>
      </c>
      <c r="S56" s="52">
        <v>0</v>
      </c>
      <c r="T56" s="52">
        <v>0</v>
      </c>
      <c r="U56" s="52">
        <v>0</v>
      </c>
      <c r="V56" s="52"/>
      <c r="W56" s="52"/>
      <c r="X56" s="52"/>
      <c r="Y56" s="52"/>
      <c r="Z56" s="52"/>
      <c r="AA56" s="52"/>
      <c r="AB56" s="80"/>
      <c r="AC56" s="778" t="s">
        <v>313</v>
      </c>
    </row>
    <row r="57" spans="1:28" ht="19.5">
      <c r="A57" s="1190" t="s">
        <v>72</v>
      </c>
      <c r="B57" s="59">
        <v>24</v>
      </c>
      <c r="C57" s="77">
        <v>31207</v>
      </c>
      <c r="D57" s="77">
        <v>43159</v>
      </c>
      <c r="E57" s="77">
        <v>31196</v>
      </c>
      <c r="F57" s="77">
        <v>3351</v>
      </c>
      <c r="G57" s="77">
        <v>3349</v>
      </c>
      <c r="H57" s="77">
        <v>27844</v>
      </c>
      <c r="I57" s="77">
        <v>43159</v>
      </c>
      <c r="J57" s="77">
        <v>42346</v>
      </c>
      <c r="K57" s="77">
        <v>15875</v>
      </c>
      <c r="L57" s="77">
        <v>813</v>
      </c>
      <c r="M57" s="77">
        <v>13764</v>
      </c>
      <c r="N57" s="77">
        <v>0</v>
      </c>
      <c r="O57" s="77">
        <v>11963</v>
      </c>
      <c r="P57" s="77">
        <v>11</v>
      </c>
      <c r="Q57" s="77">
        <v>0</v>
      </c>
      <c r="R57" s="77">
        <v>0</v>
      </c>
      <c r="S57" s="77">
        <v>-11952</v>
      </c>
      <c r="T57" s="77">
        <v>38854</v>
      </c>
      <c r="U57" s="77">
        <v>0</v>
      </c>
      <c r="V57" s="78">
        <v>0.7228156352093422</v>
      </c>
      <c r="W57" s="78">
        <v>11.594747836466727</v>
      </c>
      <c r="X57" s="78">
        <v>0</v>
      </c>
      <c r="Y57" s="77">
        <v>1</v>
      </c>
      <c r="Z57" s="77">
        <v>1</v>
      </c>
      <c r="AA57" s="77">
        <v>1</v>
      </c>
      <c r="AB57" s="79">
        <v>0</v>
      </c>
    </row>
    <row r="58" spans="1:28" ht="19.5">
      <c r="A58" s="1188"/>
      <c r="B58" s="55">
        <v>23</v>
      </c>
      <c r="C58" s="53">
        <v>30567</v>
      </c>
      <c r="D58" s="53">
        <v>43775</v>
      </c>
      <c r="E58" s="53">
        <v>30567</v>
      </c>
      <c r="F58" s="53">
        <v>3410</v>
      </c>
      <c r="G58" s="53">
        <v>3406</v>
      </c>
      <c r="H58" s="53">
        <v>27156</v>
      </c>
      <c r="I58" s="53">
        <v>43775</v>
      </c>
      <c r="J58" s="53">
        <v>42758</v>
      </c>
      <c r="K58" s="53">
        <v>16125</v>
      </c>
      <c r="L58" s="53">
        <v>1017</v>
      </c>
      <c r="M58" s="53">
        <v>14136</v>
      </c>
      <c r="N58" s="53">
        <v>0</v>
      </c>
      <c r="O58" s="53">
        <v>13208</v>
      </c>
      <c r="P58" s="53">
        <v>0</v>
      </c>
      <c r="Q58" s="53">
        <v>0</v>
      </c>
      <c r="R58" s="53">
        <v>0</v>
      </c>
      <c r="S58" s="53">
        <v>-13208</v>
      </c>
      <c r="T58" s="53">
        <v>26902</v>
      </c>
      <c r="U58" s="53">
        <v>0</v>
      </c>
      <c r="V58" s="71">
        <v>0.6982752712735579</v>
      </c>
      <c r="W58" s="71">
        <v>7.889149560117302</v>
      </c>
      <c r="X58" s="71">
        <v>0</v>
      </c>
      <c r="Y58" s="53">
        <v>1</v>
      </c>
      <c r="Z58" s="53">
        <v>1</v>
      </c>
      <c r="AA58" s="53">
        <v>1</v>
      </c>
      <c r="AB58" s="72">
        <v>0</v>
      </c>
    </row>
    <row r="59" spans="1:28" ht="19.5">
      <c r="A59" s="1188"/>
      <c r="B59" s="56" t="s">
        <v>311</v>
      </c>
      <c r="C59" s="53">
        <v>640</v>
      </c>
      <c r="D59" s="53">
        <v>-616</v>
      </c>
      <c r="E59" s="53">
        <v>629</v>
      </c>
      <c r="F59" s="53">
        <v>-59</v>
      </c>
      <c r="G59" s="53">
        <v>-57</v>
      </c>
      <c r="H59" s="53">
        <v>688</v>
      </c>
      <c r="I59" s="53">
        <v>-616</v>
      </c>
      <c r="J59" s="53">
        <v>-412</v>
      </c>
      <c r="K59" s="53">
        <v>-250</v>
      </c>
      <c r="L59" s="53">
        <v>-204</v>
      </c>
      <c r="M59" s="53">
        <v>-372</v>
      </c>
      <c r="N59" s="53">
        <v>0</v>
      </c>
      <c r="O59" s="53">
        <v>-1245</v>
      </c>
      <c r="P59" s="53">
        <v>11</v>
      </c>
      <c r="Q59" s="53">
        <v>0</v>
      </c>
      <c r="R59" s="53">
        <v>0</v>
      </c>
      <c r="S59" s="53">
        <v>1256</v>
      </c>
      <c r="T59" s="53">
        <v>11952</v>
      </c>
      <c r="U59" s="53">
        <v>0</v>
      </c>
      <c r="V59" s="71">
        <v>2.4540363935784293</v>
      </c>
      <c r="W59" s="71">
        <v>370.5598276349425</v>
      </c>
      <c r="X59" s="71">
        <v>0</v>
      </c>
      <c r="Y59" s="53">
        <v>0</v>
      </c>
      <c r="Z59" s="53">
        <v>0</v>
      </c>
      <c r="AA59" s="53">
        <v>0</v>
      </c>
      <c r="AB59" s="72">
        <v>0</v>
      </c>
    </row>
    <row r="60" spans="1:29" ht="20.25" thickBot="1">
      <c r="A60" s="1195"/>
      <c r="B60" s="62" t="s">
        <v>171</v>
      </c>
      <c r="C60" s="66">
        <v>0.020937612457879413</v>
      </c>
      <c r="D60" s="66">
        <v>-0.014071958880639635</v>
      </c>
      <c r="E60" s="66">
        <v>0.02057774724375961</v>
      </c>
      <c r="F60" s="66">
        <v>-0.017302052785923755</v>
      </c>
      <c r="G60" s="66">
        <v>-0.01673517322372284</v>
      </c>
      <c r="H60" s="66">
        <v>0.0253351008985123</v>
      </c>
      <c r="I60" s="66">
        <v>-0.014071958880639635</v>
      </c>
      <c r="J60" s="66">
        <v>-0.0096356237429253</v>
      </c>
      <c r="K60" s="66">
        <v>-0.015503875968992248</v>
      </c>
      <c r="L60" s="66">
        <v>-0.20058997050147492</v>
      </c>
      <c r="M60" s="66">
        <v>-0.02631578947368421</v>
      </c>
      <c r="N60" s="66">
        <v>0</v>
      </c>
      <c r="O60" s="66">
        <v>-0.0942610539067232</v>
      </c>
      <c r="P60" s="66" t="s">
        <v>400</v>
      </c>
      <c r="Q60" s="66">
        <v>0</v>
      </c>
      <c r="R60" s="66">
        <v>0</v>
      </c>
      <c r="S60" s="66">
        <v>-0.0950938824954573</v>
      </c>
      <c r="T60" s="66">
        <v>0.4442792357445543</v>
      </c>
      <c r="U60" s="66">
        <v>0</v>
      </c>
      <c r="V60" s="66"/>
      <c r="W60" s="66"/>
      <c r="X60" s="66"/>
      <c r="Y60" s="66"/>
      <c r="Z60" s="66"/>
      <c r="AA60" s="66"/>
      <c r="AB60" s="85"/>
      <c r="AC60" s="778" t="s">
        <v>313</v>
      </c>
    </row>
    <row r="61" spans="1:28" ht="20.25" thickTop="1">
      <c r="A61" s="1190" t="s">
        <v>73</v>
      </c>
      <c r="B61" s="59">
        <v>24</v>
      </c>
      <c r="C61" s="77">
        <v>20900157</v>
      </c>
      <c r="D61" s="77">
        <v>20845257</v>
      </c>
      <c r="E61" s="77">
        <v>20898985</v>
      </c>
      <c r="F61" s="77">
        <v>13380154</v>
      </c>
      <c r="G61" s="77">
        <v>11044388</v>
      </c>
      <c r="H61" s="77">
        <v>9573988</v>
      </c>
      <c r="I61" s="77">
        <v>20740320</v>
      </c>
      <c r="J61" s="77">
        <v>16355058</v>
      </c>
      <c r="K61" s="77">
        <v>1640236</v>
      </c>
      <c r="L61" s="77">
        <v>4232296</v>
      </c>
      <c r="M61" s="77">
        <v>9859599</v>
      </c>
      <c r="N61" s="77">
        <v>964179</v>
      </c>
      <c r="O61" s="77">
        <v>805514</v>
      </c>
      <c r="P61" s="77">
        <v>1172</v>
      </c>
      <c r="Q61" s="77">
        <v>0</v>
      </c>
      <c r="R61" s="77">
        <v>104937</v>
      </c>
      <c r="S61" s="77">
        <v>54900</v>
      </c>
      <c r="T61" s="77">
        <v>5701968</v>
      </c>
      <c r="U61" s="77">
        <v>0</v>
      </c>
      <c r="V61" s="78">
        <v>1.0076500748300894</v>
      </c>
      <c r="W61" s="78">
        <v>0.42615114893296446</v>
      </c>
      <c r="X61" s="78">
        <v>0</v>
      </c>
      <c r="Y61" s="77">
        <v>13</v>
      </c>
      <c r="Z61" s="77">
        <v>5</v>
      </c>
      <c r="AA61" s="77">
        <v>5</v>
      </c>
      <c r="AB61" s="79">
        <v>0</v>
      </c>
    </row>
    <row r="62" spans="1:28" ht="19.5">
      <c r="A62" s="1188"/>
      <c r="B62" s="55">
        <v>23</v>
      </c>
      <c r="C62" s="53">
        <v>20666893</v>
      </c>
      <c r="D62" s="53">
        <v>21142373</v>
      </c>
      <c r="E62" s="53">
        <v>20663005</v>
      </c>
      <c r="F62" s="53">
        <v>13448693</v>
      </c>
      <c r="G62" s="53">
        <v>11044587</v>
      </c>
      <c r="H62" s="53">
        <v>9324273</v>
      </c>
      <c r="I62" s="53">
        <v>21052440</v>
      </c>
      <c r="J62" s="53">
        <v>16361594</v>
      </c>
      <c r="K62" s="53">
        <v>1630247</v>
      </c>
      <c r="L62" s="53">
        <v>4561604</v>
      </c>
      <c r="M62" s="53">
        <v>9779399</v>
      </c>
      <c r="N62" s="53">
        <v>751710</v>
      </c>
      <c r="O62" s="53">
        <v>1141145</v>
      </c>
      <c r="P62" s="53">
        <v>3888</v>
      </c>
      <c r="Q62" s="53">
        <v>0</v>
      </c>
      <c r="R62" s="53">
        <v>89933</v>
      </c>
      <c r="S62" s="53">
        <v>-475480</v>
      </c>
      <c r="T62" s="53">
        <v>4885261</v>
      </c>
      <c r="U62" s="53">
        <v>0</v>
      </c>
      <c r="V62" s="71">
        <v>0.9815016691651894</v>
      </c>
      <c r="W62" s="71">
        <v>0.3632517301123611</v>
      </c>
      <c r="X62" s="71">
        <v>0</v>
      </c>
      <c r="Y62" s="53">
        <v>13</v>
      </c>
      <c r="Z62" s="53">
        <v>5</v>
      </c>
      <c r="AA62" s="53">
        <v>5</v>
      </c>
      <c r="AB62" s="72">
        <v>0</v>
      </c>
    </row>
    <row r="63" spans="1:28" ht="19.5">
      <c r="A63" s="1188"/>
      <c r="B63" s="56" t="s">
        <v>311</v>
      </c>
      <c r="C63" s="53">
        <v>233264</v>
      </c>
      <c r="D63" s="53">
        <v>-297116</v>
      </c>
      <c r="E63" s="53">
        <v>235980</v>
      </c>
      <c r="F63" s="53">
        <v>-68539</v>
      </c>
      <c r="G63" s="53">
        <v>-199</v>
      </c>
      <c r="H63" s="53">
        <v>249715</v>
      </c>
      <c r="I63" s="53">
        <v>-312120</v>
      </c>
      <c r="J63" s="53">
        <v>-6536</v>
      </c>
      <c r="K63" s="53">
        <v>9989</v>
      </c>
      <c r="L63" s="53">
        <v>-329308</v>
      </c>
      <c r="M63" s="53">
        <v>80200</v>
      </c>
      <c r="N63" s="53">
        <v>212469</v>
      </c>
      <c r="O63" s="53">
        <v>-335631</v>
      </c>
      <c r="P63" s="53">
        <v>-2716</v>
      </c>
      <c r="Q63" s="53">
        <v>0</v>
      </c>
      <c r="R63" s="53">
        <v>15004</v>
      </c>
      <c r="S63" s="53">
        <v>530380</v>
      </c>
      <c r="T63" s="53">
        <v>816707</v>
      </c>
      <c r="U63" s="53">
        <v>0</v>
      </c>
      <c r="V63" s="71">
        <v>2.6148405664899954</v>
      </c>
      <c r="W63" s="71">
        <v>6.289941882060335</v>
      </c>
      <c r="X63" s="71">
        <v>0</v>
      </c>
      <c r="Y63" s="53">
        <v>0</v>
      </c>
      <c r="Z63" s="53">
        <v>0</v>
      </c>
      <c r="AA63" s="53">
        <v>0</v>
      </c>
      <c r="AB63" s="72">
        <v>0</v>
      </c>
    </row>
    <row r="64" spans="1:29" ht="20.25" thickBot="1">
      <c r="A64" s="1195"/>
      <c r="B64" s="62" t="s">
        <v>171</v>
      </c>
      <c r="C64" s="66">
        <v>0.011286844132787643</v>
      </c>
      <c r="D64" s="66">
        <v>-0.014053105580910904</v>
      </c>
      <c r="E64" s="66">
        <v>0.01142041053564087</v>
      </c>
      <c r="F64" s="66">
        <v>-0.005096331665835483</v>
      </c>
      <c r="G64" s="66">
        <v>-1.801787608717284E-05</v>
      </c>
      <c r="H64" s="66">
        <v>0.026781176398417334</v>
      </c>
      <c r="I64" s="66">
        <v>-0.014825834915097728</v>
      </c>
      <c r="J64" s="66">
        <v>-0.0003994720807764818</v>
      </c>
      <c r="K64" s="66">
        <v>0.006127292367352923</v>
      </c>
      <c r="L64" s="66">
        <v>-0.072191273069736</v>
      </c>
      <c r="M64" s="66">
        <v>0.008200912959988645</v>
      </c>
      <c r="N64" s="66">
        <v>0.2826475635550944</v>
      </c>
      <c r="O64" s="66">
        <v>-0.29411775015445013</v>
      </c>
      <c r="P64" s="66">
        <v>-0.698559670781893</v>
      </c>
      <c r="Q64" s="66">
        <v>0</v>
      </c>
      <c r="R64" s="66">
        <v>0.1668353107313222</v>
      </c>
      <c r="S64" s="66">
        <v>-1.115462269706402</v>
      </c>
      <c r="T64" s="66">
        <v>0.16717776184322597</v>
      </c>
      <c r="U64" s="66">
        <v>0</v>
      </c>
      <c r="V64" s="66"/>
      <c r="W64" s="66"/>
      <c r="X64" s="66"/>
      <c r="Y64" s="66"/>
      <c r="Z64" s="66"/>
      <c r="AA64" s="66"/>
      <c r="AB64" s="85"/>
      <c r="AC64" s="778" t="s">
        <v>313</v>
      </c>
    </row>
    <row r="65" spans="1:29" ht="32.25" customHeight="1" thickBot="1" thickTop="1">
      <c r="A65" s="64" t="s">
        <v>70</v>
      </c>
      <c r="B65" s="63">
        <v>24</v>
      </c>
      <c r="C65" s="86">
        <v>80505754</v>
      </c>
      <c r="D65" s="86">
        <v>78195044</v>
      </c>
      <c r="E65" s="86">
        <v>80337705</v>
      </c>
      <c r="F65" s="86">
        <v>65772448</v>
      </c>
      <c r="G65" s="86">
        <v>60736486</v>
      </c>
      <c r="H65" s="86">
        <v>14517121</v>
      </c>
      <c r="I65" s="86">
        <v>77656668</v>
      </c>
      <c r="J65" s="86">
        <v>67495460</v>
      </c>
      <c r="K65" s="86">
        <v>20118478</v>
      </c>
      <c r="L65" s="86">
        <v>7811498</v>
      </c>
      <c r="M65" s="86">
        <v>21203892</v>
      </c>
      <c r="N65" s="86">
        <v>4259258</v>
      </c>
      <c r="O65" s="86">
        <v>1578221</v>
      </c>
      <c r="P65" s="86">
        <v>168049</v>
      </c>
      <c r="Q65" s="86">
        <v>0</v>
      </c>
      <c r="R65" s="86">
        <v>538376</v>
      </c>
      <c r="S65" s="86">
        <v>2310710</v>
      </c>
      <c r="T65" s="86">
        <v>21020178</v>
      </c>
      <c r="U65" s="86">
        <v>0</v>
      </c>
      <c r="V65" s="87">
        <v>1.0345242342872605</v>
      </c>
      <c r="W65" s="87">
        <v>0.31958941227183757</v>
      </c>
      <c r="X65" s="87">
        <v>0</v>
      </c>
      <c r="Y65" s="86">
        <v>48</v>
      </c>
      <c r="Z65" s="86">
        <v>18</v>
      </c>
      <c r="AA65" s="86">
        <v>18</v>
      </c>
      <c r="AB65" s="88">
        <v>0</v>
      </c>
      <c r="AC65" s="778" t="s">
        <v>313</v>
      </c>
    </row>
  </sheetData>
  <sheetProtection/>
  <mergeCells count="15">
    <mergeCell ref="A49:A52"/>
    <mergeCell ref="A57:A60"/>
    <mergeCell ref="A61:A64"/>
    <mergeCell ref="A37:A40"/>
    <mergeCell ref="A41:A44"/>
    <mergeCell ref="A45:A48"/>
    <mergeCell ref="A53:A56"/>
    <mergeCell ref="A21:A24"/>
    <mergeCell ref="A25:A28"/>
    <mergeCell ref="A29:A32"/>
    <mergeCell ref="A33:A36"/>
    <mergeCell ref="A5:A8"/>
    <mergeCell ref="A9:A12"/>
    <mergeCell ref="A13:A16"/>
    <mergeCell ref="A17:A20"/>
  </mergeCells>
  <printOptions/>
  <pageMargins left="0.7874015748031497" right="0.7874015748031497" top="0.4724409448818898" bottom="0.3937007874015748" header="0.5118110236220472" footer="0.5118110236220472"/>
  <pageSetup fitToWidth="2" horizontalDpi="400" verticalDpi="400" orientation="landscape" paperSize="9" scale="40" r:id="rId1"/>
  <colBreaks count="1" manualBreakCount="1">
    <brk id="18" max="6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6"/>
  <sheetViews>
    <sheetView showGridLines="0" showZeros="0" view="pageBreakPreview" zoomScale="75" zoomScaleNormal="75" zoomScaleSheetLayoutView="75" zoomScalePageLayoutView="0" workbookViewId="0" topLeftCell="A1">
      <selection activeCell="N6" sqref="N6"/>
    </sheetView>
  </sheetViews>
  <sheetFormatPr defaultColWidth="13.54296875" defaultRowHeight="18"/>
  <cols>
    <col min="1" max="1" width="10.72265625" style="238" customWidth="1"/>
    <col min="2" max="2" width="12.8125" style="238" hidden="1" customWidth="1"/>
    <col min="3" max="7" width="12.72265625" style="238" customWidth="1"/>
    <col min="8" max="12" width="8.6328125" style="238" customWidth="1"/>
    <col min="13" max="17" width="10.72265625" style="238" customWidth="1"/>
    <col min="18" max="16384" width="13.453125" style="238" customWidth="1"/>
  </cols>
  <sheetData>
    <row r="1" s="161" customFormat="1" ht="27.75" customHeight="1">
      <c r="A1" s="89" t="s">
        <v>57</v>
      </c>
    </row>
    <row r="2" s="161" customFormat="1" ht="27.75" customHeight="1">
      <c r="A2" s="91" t="s">
        <v>0</v>
      </c>
    </row>
    <row r="3" s="183" customFormat="1" ht="4.5" customHeight="1"/>
    <row r="4" spans="1:12" ht="28.5" customHeight="1" thickBot="1">
      <c r="A4" s="233" t="s">
        <v>163</v>
      </c>
      <c r="B4" s="234"/>
      <c r="C4" s="234"/>
      <c r="D4" s="234"/>
      <c r="E4" s="234"/>
      <c r="F4" s="235"/>
      <c r="G4" s="235"/>
      <c r="H4" s="235"/>
      <c r="I4" s="236"/>
      <c r="J4" s="235"/>
      <c r="K4" s="235"/>
      <c r="L4" s="237" t="s">
        <v>904</v>
      </c>
    </row>
    <row r="5" spans="1:12" s="240" customFormat="1" ht="38.25" customHeight="1">
      <c r="A5" s="239" t="s">
        <v>98</v>
      </c>
      <c r="B5" s="1226">
        <v>19</v>
      </c>
      <c r="C5" s="1226">
        <v>20</v>
      </c>
      <c r="D5" s="1226">
        <v>21</v>
      </c>
      <c r="E5" s="1226">
        <v>22</v>
      </c>
      <c r="F5" s="1226">
        <v>23</v>
      </c>
      <c r="G5" s="1226">
        <v>24</v>
      </c>
      <c r="H5" s="1227" t="s">
        <v>164</v>
      </c>
      <c r="I5" s="1219"/>
      <c r="J5" s="1219"/>
      <c r="K5" s="1219"/>
      <c r="L5" s="1211"/>
    </row>
    <row r="6" spans="1:12" s="240" customFormat="1" ht="38.25" customHeight="1">
      <c r="A6" s="241" t="s">
        <v>101</v>
      </c>
      <c r="B6" s="1208"/>
      <c r="C6" s="1208"/>
      <c r="D6" s="1208"/>
      <c r="E6" s="1208"/>
      <c r="F6" s="1208"/>
      <c r="G6" s="1208"/>
      <c r="H6" s="189">
        <v>20</v>
      </c>
      <c r="I6" s="188">
        <v>21</v>
      </c>
      <c r="J6" s="190">
        <v>22</v>
      </c>
      <c r="K6" s="190">
        <v>23</v>
      </c>
      <c r="L6" s="191">
        <v>24</v>
      </c>
    </row>
    <row r="7" spans="1:13" s="240" customFormat="1" ht="36.75" customHeight="1">
      <c r="A7" s="242" t="s">
        <v>103</v>
      </c>
      <c r="B7" s="131">
        <v>2536205</v>
      </c>
      <c r="C7" s="131">
        <v>2756100</v>
      </c>
      <c r="D7" s="131">
        <v>2954481</v>
      </c>
      <c r="E7" s="131">
        <v>3075019</v>
      </c>
      <c r="F7" s="131">
        <v>3128564</v>
      </c>
      <c r="G7" s="131">
        <v>754326</v>
      </c>
      <c r="H7" s="155">
        <f>(C7-B7)/B7*100</f>
        <v>8.670237618804473</v>
      </c>
      <c r="I7" s="155">
        <f>(D7-C7)/C7*100</f>
        <v>7.1978883204528135</v>
      </c>
      <c r="J7" s="155">
        <f>(E7-D7)/D7*100</f>
        <v>4.0798366955143734</v>
      </c>
      <c r="K7" s="155">
        <f>(F7-E7)/E7*100</f>
        <v>1.7412900538175538</v>
      </c>
      <c r="L7" s="132">
        <f>(G7-F7)/F7*100</f>
        <v>-75.88906603796502</v>
      </c>
      <c r="M7" s="243"/>
    </row>
    <row r="8" spans="1:12" s="240" customFormat="1" ht="36.75" customHeight="1">
      <c r="A8" s="242" t="s">
        <v>104</v>
      </c>
      <c r="B8" s="131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55">
        <v>0</v>
      </c>
      <c r="I8" s="155">
        <v>0</v>
      </c>
      <c r="J8" s="155">
        <v>0</v>
      </c>
      <c r="K8" s="155">
        <v>0</v>
      </c>
      <c r="L8" s="132">
        <v>0</v>
      </c>
    </row>
    <row r="9" spans="1:12" s="240" customFormat="1" ht="36.75" customHeight="1">
      <c r="A9" s="242" t="s">
        <v>105</v>
      </c>
      <c r="B9" s="131">
        <v>0</v>
      </c>
      <c r="C9" s="131">
        <v>5190</v>
      </c>
      <c r="D9" s="131">
        <v>0</v>
      </c>
      <c r="E9" s="131">
        <v>0</v>
      </c>
      <c r="F9" s="131">
        <v>0</v>
      </c>
      <c r="G9" s="131">
        <v>0</v>
      </c>
      <c r="H9" s="157" t="s">
        <v>75</v>
      </c>
      <c r="I9" s="157">
        <v>0</v>
      </c>
      <c r="J9" s="157">
        <v>0</v>
      </c>
      <c r="K9" s="155">
        <v>0</v>
      </c>
      <c r="L9" s="132">
        <v>0</v>
      </c>
    </row>
    <row r="10" spans="1:12" s="240" customFormat="1" ht="36.75" customHeight="1">
      <c r="A10" s="242" t="s">
        <v>106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72732</v>
      </c>
      <c r="H10" s="155">
        <v>0</v>
      </c>
      <c r="I10" s="155">
        <v>0</v>
      </c>
      <c r="J10" s="155">
        <v>0</v>
      </c>
      <c r="K10" s="155">
        <v>0</v>
      </c>
      <c r="L10" s="200" t="s">
        <v>75</v>
      </c>
    </row>
    <row r="11" spans="1:12" s="240" customFormat="1" ht="36.75" customHeight="1">
      <c r="A11" s="242" t="s">
        <v>107</v>
      </c>
      <c r="B11" s="131">
        <v>458974</v>
      </c>
      <c r="C11" s="131">
        <v>710782</v>
      </c>
      <c r="D11" s="131">
        <v>912651</v>
      </c>
      <c r="E11" s="131">
        <v>1032185</v>
      </c>
      <c r="F11" s="131">
        <v>1152912</v>
      </c>
      <c r="G11" s="131">
        <v>1068198</v>
      </c>
      <c r="H11" s="155">
        <f>(C11-B11)/B11*100</f>
        <v>54.86323844052169</v>
      </c>
      <c r="I11" s="155">
        <f aca="true" t="shared" si="0" ref="I11:L13">(D11-C11)/C11*100</f>
        <v>28.400972450062046</v>
      </c>
      <c r="J11" s="155">
        <f t="shared" si="0"/>
        <v>13.097449079659146</v>
      </c>
      <c r="K11" s="155">
        <f t="shared" si="0"/>
        <v>11.696256000620044</v>
      </c>
      <c r="L11" s="132">
        <f t="shared" si="0"/>
        <v>-7.34782880219826</v>
      </c>
    </row>
    <row r="12" spans="1:12" s="240" customFormat="1" ht="36.75" customHeight="1">
      <c r="A12" s="242" t="s">
        <v>108</v>
      </c>
      <c r="B12" s="131">
        <v>16365698</v>
      </c>
      <c r="C12" s="131">
        <v>18159135</v>
      </c>
      <c r="D12" s="131">
        <v>19562395</v>
      </c>
      <c r="E12" s="131">
        <v>20756748</v>
      </c>
      <c r="F12" s="131">
        <v>21207847</v>
      </c>
      <c r="G12" s="131">
        <v>13192563</v>
      </c>
      <c r="H12" s="155">
        <f>(C12-B12)/B12*100</f>
        <v>10.958512127011021</v>
      </c>
      <c r="I12" s="155">
        <f t="shared" si="0"/>
        <v>7.727570724046052</v>
      </c>
      <c r="J12" s="155">
        <f t="shared" si="0"/>
        <v>6.105351619778662</v>
      </c>
      <c r="K12" s="155">
        <f t="shared" si="0"/>
        <v>2.1732643283042217</v>
      </c>
      <c r="L12" s="132">
        <f t="shared" si="0"/>
        <v>-37.79395428493991</v>
      </c>
    </row>
    <row r="13" spans="1:12" s="240" customFormat="1" ht="36.75" customHeight="1">
      <c r="A13" s="242" t="s">
        <v>109</v>
      </c>
      <c r="B13" s="131">
        <v>181307</v>
      </c>
      <c r="C13" s="131">
        <v>210520</v>
      </c>
      <c r="D13" s="131">
        <v>212372</v>
      </c>
      <c r="E13" s="131">
        <v>218301</v>
      </c>
      <c r="F13" s="131">
        <v>224837</v>
      </c>
      <c r="G13" s="131">
        <v>230391</v>
      </c>
      <c r="H13" s="155">
        <f>(C13-B13)/B13*100</f>
        <v>16.112450153606865</v>
      </c>
      <c r="I13" s="155">
        <f t="shared" si="0"/>
        <v>0.8797263917917537</v>
      </c>
      <c r="J13" s="155">
        <f t="shared" si="0"/>
        <v>2.791799295575688</v>
      </c>
      <c r="K13" s="155">
        <f t="shared" si="0"/>
        <v>2.994031177136156</v>
      </c>
      <c r="L13" s="132">
        <f t="shared" si="0"/>
        <v>2.4702339917362357</v>
      </c>
    </row>
    <row r="14" spans="1:12" s="240" customFormat="1" ht="36.75" customHeight="1">
      <c r="A14" s="244" t="s">
        <v>137</v>
      </c>
      <c r="B14" s="142">
        <v>898703</v>
      </c>
      <c r="C14" s="142">
        <v>1827955</v>
      </c>
      <c r="D14" s="142">
        <v>2793251</v>
      </c>
      <c r="E14" s="142">
        <v>3735486</v>
      </c>
      <c r="F14" s="142">
        <v>4885261</v>
      </c>
      <c r="G14" s="142">
        <v>5701968</v>
      </c>
      <c r="H14" s="78">
        <f>(C14-B14)/B14*100</f>
        <v>103.39923200434404</v>
      </c>
      <c r="I14" s="193">
        <f aca="true" t="shared" si="1" ref="I14:L15">(D14-C14)/C14*100</f>
        <v>52.80742687867043</v>
      </c>
      <c r="J14" s="193">
        <f t="shared" si="1"/>
        <v>33.73255751094334</v>
      </c>
      <c r="K14" s="193">
        <f t="shared" si="1"/>
        <v>30.779796792171087</v>
      </c>
      <c r="L14" s="143">
        <f t="shared" si="1"/>
        <v>16.717776184322595</v>
      </c>
    </row>
    <row r="15" spans="1:12" s="240" customFormat="1" ht="36.75" customHeight="1" thickBot="1">
      <c r="A15" s="245" t="s">
        <v>110</v>
      </c>
      <c r="B15" s="145">
        <f aca="true" t="shared" si="2" ref="B15:G15">SUM(B7:B14)</f>
        <v>20440887</v>
      </c>
      <c r="C15" s="145">
        <f t="shared" si="2"/>
        <v>23669682</v>
      </c>
      <c r="D15" s="145">
        <f t="shared" si="2"/>
        <v>26435150</v>
      </c>
      <c r="E15" s="145">
        <f t="shared" si="2"/>
        <v>28817739</v>
      </c>
      <c r="F15" s="145">
        <f t="shared" si="2"/>
        <v>30599421</v>
      </c>
      <c r="G15" s="145">
        <f t="shared" si="2"/>
        <v>21020178</v>
      </c>
      <c r="H15" s="160">
        <f>(C15-B15)/B15*100</f>
        <v>15.79576757114307</v>
      </c>
      <c r="I15" s="160">
        <f>(D15-C15)/C15*100</f>
        <v>11.683587468559992</v>
      </c>
      <c r="J15" s="160">
        <f t="shared" si="1"/>
        <v>9.01295812582868</v>
      </c>
      <c r="K15" s="160">
        <f t="shared" si="1"/>
        <v>6.18258774569372</v>
      </c>
      <c r="L15" s="146">
        <f t="shared" si="1"/>
        <v>-31.30530803180884</v>
      </c>
    </row>
    <row r="16" spans="1:12" ht="13.5" customHeight="1">
      <c r="A16" s="246"/>
      <c r="B16" s="247"/>
      <c r="C16" s="247"/>
      <c r="D16" s="247"/>
      <c r="E16" s="247"/>
      <c r="F16" s="247"/>
      <c r="G16" s="247"/>
      <c r="H16" s="248"/>
      <c r="I16" s="248"/>
      <c r="J16" s="248"/>
      <c r="K16" s="248"/>
      <c r="L16" s="248"/>
    </row>
  </sheetData>
  <sheetProtection/>
  <mergeCells count="7">
    <mergeCell ref="B5:B6"/>
    <mergeCell ref="D5:D6"/>
    <mergeCell ref="G5:G6"/>
    <mergeCell ref="H5:L5"/>
    <mergeCell ref="F5:F6"/>
    <mergeCell ref="C5:C6"/>
    <mergeCell ref="E5:E6"/>
  </mergeCells>
  <printOptions/>
  <pageMargins left="0.7874015748031497" right="0.7874015748031497" top="1.18" bottom="0.7874015748031497" header="0.5118110236220472" footer="0.5118110236220472"/>
  <pageSetup fitToHeight="1" fitToWidth="1" horizontalDpi="400" verticalDpi="4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6"/>
  <sheetViews>
    <sheetView showGridLines="0" showZeros="0" zoomScale="75" zoomScaleNormal="75" zoomScalePageLayoutView="0" workbookViewId="0" topLeftCell="A1">
      <selection activeCell="P8" sqref="P8"/>
    </sheetView>
  </sheetViews>
  <sheetFormatPr defaultColWidth="13.54296875" defaultRowHeight="18"/>
  <cols>
    <col min="1" max="1" width="12.8125" style="238" customWidth="1"/>
    <col min="2" max="2" width="15.90625" style="238" hidden="1" customWidth="1"/>
    <col min="3" max="7" width="12.72265625" style="238" customWidth="1"/>
    <col min="8" max="12" width="8.72265625" style="238" customWidth="1"/>
    <col min="13" max="32" width="5.8125" style="238" customWidth="1"/>
    <col min="33" max="16384" width="13.453125" style="238" customWidth="1"/>
  </cols>
  <sheetData>
    <row r="1" s="161" customFormat="1" ht="27.75" customHeight="1">
      <c r="A1" s="89" t="s">
        <v>166</v>
      </c>
    </row>
    <row r="2" s="161" customFormat="1" ht="27.75" customHeight="1">
      <c r="A2" s="91" t="s">
        <v>0</v>
      </c>
    </row>
    <row r="3" ht="4.5" customHeight="1"/>
    <row r="4" spans="1:12" ht="28.5" customHeight="1" thickBot="1">
      <c r="A4" s="233" t="s">
        <v>165</v>
      </c>
      <c r="B4" s="234"/>
      <c r="C4" s="234"/>
      <c r="D4" s="234"/>
      <c r="E4" s="234"/>
      <c r="F4" s="234"/>
      <c r="G4" s="234"/>
      <c r="H4" s="249"/>
      <c r="I4" s="250"/>
      <c r="J4" s="249"/>
      <c r="K4" s="249"/>
      <c r="L4" s="251" t="s">
        <v>904</v>
      </c>
    </row>
    <row r="5" spans="1:12" s="240" customFormat="1" ht="38.25" customHeight="1">
      <c r="A5" s="239" t="s">
        <v>98</v>
      </c>
      <c r="B5" s="1226">
        <v>19</v>
      </c>
      <c r="C5" s="1226">
        <v>20</v>
      </c>
      <c r="D5" s="1226">
        <v>21</v>
      </c>
      <c r="E5" s="1226">
        <v>22</v>
      </c>
      <c r="F5" s="1226">
        <v>23</v>
      </c>
      <c r="G5" s="1226">
        <v>24</v>
      </c>
      <c r="H5" s="1228" t="s">
        <v>164</v>
      </c>
      <c r="I5" s="1210"/>
      <c r="J5" s="1210"/>
      <c r="K5" s="1210"/>
      <c r="L5" s="1211"/>
    </row>
    <row r="6" spans="1:12" s="240" customFormat="1" ht="38.25" customHeight="1">
      <c r="A6" s="241" t="s">
        <v>101</v>
      </c>
      <c r="B6" s="1208"/>
      <c r="C6" s="1208"/>
      <c r="D6" s="1208"/>
      <c r="E6" s="1208"/>
      <c r="F6" s="1208"/>
      <c r="G6" s="1208"/>
      <c r="H6" s="189">
        <v>20</v>
      </c>
      <c r="I6" s="188">
        <v>21</v>
      </c>
      <c r="J6" s="190">
        <v>22</v>
      </c>
      <c r="K6" s="190">
        <v>23</v>
      </c>
      <c r="L6" s="191">
        <v>24</v>
      </c>
    </row>
    <row r="7" spans="1:12" s="240" customFormat="1" ht="36.75" customHeight="1">
      <c r="A7" s="242" t="s">
        <v>103</v>
      </c>
      <c r="B7" s="131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55">
        <v>0</v>
      </c>
      <c r="I7" s="155">
        <v>0</v>
      </c>
      <c r="J7" s="155">
        <v>0</v>
      </c>
      <c r="K7" s="155">
        <v>0</v>
      </c>
      <c r="L7" s="132">
        <v>0</v>
      </c>
    </row>
    <row r="8" spans="1:12" s="240" customFormat="1" ht="36.75" customHeight="1">
      <c r="A8" s="242" t="s">
        <v>104</v>
      </c>
      <c r="B8" s="131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55">
        <v>0</v>
      </c>
      <c r="I8" s="155">
        <v>0</v>
      </c>
      <c r="J8" s="155">
        <v>0</v>
      </c>
      <c r="K8" s="155">
        <v>0</v>
      </c>
      <c r="L8" s="132">
        <v>0</v>
      </c>
    </row>
    <row r="9" spans="1:12" s="240" customFormat="1" ht="36.75" customHeight="1">
      <c r="A9" s="242" t="s">
        <v>105</v>
      </c>
      <c r="B9" s="131">
        <v>0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55">
        <v>0</v>
      </c>
      <c r="I9" s="155">
        <v>0</v>
      </c>
      <c r="J9" s="155">
        <v>0</v>
      </c>
      <c r="K9" s="155">
        <v>0</v>
      </c>
      <c r="L9" s="132">
        <v>0</v>
      </c>
    </row>
    <row r="10" spans="1:12" s="240" customFormat="1" ht="36.75" customHeight="1">
      <c r="A10" s="242" t="s">
        <v>106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55">
        <v>0</v>
      </c>
      <c r="I10" s="155">
        <v>0</v>
      </c>
      <c r="J10" s="155">
        <v>0</v>
      </c>
      <c r="K10" s="155">
        <v>0</v>
      </c>
      <c r="L10" s="132">
        <v>0</v>
      </c>
    </row>
    <row r="11" spans="1:12" s="240" customFormat="1" ht="36.75" customHeight="1">
      <c r="A11" s="242" t="s">
        <v>107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55">
        <v>0</v>
      </c>
      <c r="I11" s="155">
        <v>0</v>
      </c>
      <c r="J11" s="155">
        <v>0</v>
      </c>
      <c r="K11" s="155">
        <v>0</v>
      </c>
      <c r="L11" s="132">
        <v>0</v>
      </c>
    </row>
    <row r="12" spans="1:12" s="240" customFormat="1" ht="36.75" customHeight="1">
      <c r="A12" s="242" t="s">
        <v>108</v>
      </c>
      <c r="B12" s="131">
        <v>432067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57" t="s">
        <v>319</v>
      </c>
      <c r="I12" s="157">
        <v>0</v>
      </c>
      <c r="J12" s="155">
        <v>0</v>
      </c>
      <c r="K12" s="155">
        <v>0</v>
      </c>
      <c r="L12" s="132">
        <v>0</v>
      </c>
    </row>
    <row r="13" spans="1:12" s="240" customFormat="1" ht="36.75" customHeight="1">
      <c r="A13" s="242" t="s">
        <v>109</v>
      </c>
      <c r="B13" s="131">
        <v>9053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57" t="s">
        <v>319</v>
      </c>
      <c r="I13" s="157">
        <v>0</v>
      </c>
      <c r="J13" s="155">
        <v>0</v>
      </c>
      <c r="K13" s="155">
        <v>0</v>
      </c>
      <c r="L13" s="132">
        <v>0</v>
      </c>
    </row>
    <row r="14" spans="1:12" s="240" customFormat="1" ht="36.75" customHeight="1">
      <c r="A14" s="244" t="s">
        <v>137</v>
      </c>
      <c r="B14" s="142">
        <v>0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78">
        <v>0</v>
      </c>
      <c r="I14" s="193">
        <v>0</v>
      </c>
      <c r="J14" s="193">
        <v>0</v>
      </c>
      <c r="K14" s="193">
        <v>0</v>
      </c>
      <c r="L14" s="143">
        <v>0</v>
      </c>
    </row>
    <row r="15" spans="1:12" s="240" customFormat="1" ht="36.75" customHeight="1" thickBot="1">
      <c r="A15" s="245" t="s">
        <v>110</v>
      </c>
      <c r="B15" s="145">
        <v>589074</v>
      </c>
      <c r="C15" s="145">
        <f>SUM(C7:C14)</f>
        <v>0</v>
      </c>
      <c r="D15" s="145">
        <f>SUM(D7:D14)</f>
        <v>0</v>
      </c>
      <c r="E15" s="145">
        <f>SUM(E7:E14)</f>
        <v>0</v>
      </c>
      <c r="F15" s="145">
        <f>SUM(F7:F14)</f>
        <v>0</v>
      </c>
      <c r="G15" s="145">
        <f>SUM(G7:G14)</f>
        <v>0</v>
      </c>
      <c r="H15" s="87" t="s">
        <v>319</v>
      </c>
      <c r="I15" s="87">
        <v>0</v>
      </c>
      <c r="J15" s="160">
        <v>0</v>
      </c>
      <c r="K15" s="160">
        <v>0</v>
      </c>
      <c r="L15" s="146">
        <v>0</v>
      </c>
    </row>
    <row r="16" spans="1:12" ht="36.75" customHeight="1">
      <c r="A16" s="246"/>
      <c r="B16" s="247"/>
      <c r="C16" s="247"/>
      <c r="D16" s="247"/>
      <c r="E16" s="247"/>
      <c r="F16" s="247"/>
      <c r="G16" s="247"/>
      <c r="H16" s="248"/>
      <c r="I16" s="248"/>
      <c r="J16" s="248"/>
      <c r="K16" s="248"/>
      <c r="L16" s="248"/>
    </row>
  </sheetData>
  <sheetProtection/>
  <mergeCells count="7">
    <mergeCell ref="C5:C6"/>
    <mergeCell ref="B5:B6"/>
    <mergeCell ref="E5:E6"/>
    <mergeCell ref="H5:L5"/>
    <mergeCell ref="F5:F6"/>
    <mergeCell ref="D5:D6"/>
    <mergeCell ref="G5:G6"/>
  </mergeCells>
  <printOptions/>
  <pageMargins left="0.7874015748031497" right="0.7874015748031497" top="1.17" bottom="0.7874015748031497" header="0.5118110236220472" footer="0.5118110236220472"/>
  <pageSetup fitToHeight="1" fitToWidth="1" horizontalDpi="400" verticalDpi="400" orientation="landscape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35"/>
  <sheetViews>
    <sheetView showGridLines="0" showZeros="0" view="pageBreakPreview" zoomScale="80" zoomScaleNormal="75" zoomScaleSheetLayoutView="80" zoomScalePageLayoutView="0" workbookViewId="0" topLeftCell="A1">
      <selection activeCell="O5" sqref="O5"/>
    </sheetView>
  </sheetViews>
  <sheetFormatPr defaultColWidth="13.54296875" defaultRowHeight="18"/>
  <cols>
    <col min="1" max="1" width="12.72265625" style="238" customWidth="1"/>
    <col min="2" max="6" width="10.72265625" style="238" customWidth="1"/>
    <col min="7" max="8" width="11.72265625" style="238" customWidth="1"/>
    <col min="9" max="13" width="10.72265625" style="238" customWidth="1"/>
    <col min="14" max="14" width="5.8125" style="238" customWidth="1"/>
    <col min="15" max="15" width="11.72265625" style="238" customWidth="1"/>
    <col min="16" max="16" width="11.36328125" style="238" customWidth="1"/>
    <col min="17" max="17" width="9.6328125" style="238" bestFit="1" customWidth="1"/>
    <col min="18" max="27" width="5.8125" style="238" customWidth="1"/>
    <col min="28" max="16384" width="13.453125" style="238" customWidth="1"/>
  </cols>
  <sheetData>
    <row r="1" s="161" customFormat="1" ht="27.75" customHeight="1">
      <c r="A1" s="89" t="s">
        <v>166</v>
      </c>
    </row>
    <row r="2" s="161" customFormat="1" ht="27.75" customHeight="1">
      <c r="A2" s="91" t="s">
        <v>0</v>
      </c>
    </row>
    <row r="3" ht="4.5" customHeight="1"/>
    <row r="4" spans="1:13" s="253" customFormat="1" ht="28.5" customHeight="1" thickBot="1">
      <c r="A4" s="252" t="s">
        <v>167</v>
      </c>
      <c r="G4" s="254"/>
      <c r="H4" s="254"/>
      <c r="I4" s="254"/>
      <c r="J4" s="255"/>
      <c r="K4" s="254"/>
      <c r="L4" s="256"/>
      <c r="M4" s="826" t="s">
        <v>907</v>
      </c>
    </row>
    <row r="5" spans="1:13" s="258" customFormat="1" ht="38.25" customHeight="1">
      <c r="A5" s="239" t="s">
        <v>144</v>
      </c>
      <c r="B5" s="1227" t="s">
        <v>659</v>
      </c>
      <c r="C5" s="1235"/>
      <c r="D5" s="1236"/>
      <c r="E5" s="1227" t="s">
        <v>660</v>
      </c>
      <c r="F5" s="1235"/>
      <c r="G5" s="1236"/>
      <c r="H5" s="257"/>
      <c r="I5" s="257"/>
      <c r="J5" s="1228" t="s">
        <v>661</v>
      </c>
      <c r="K5" s="1233"/>
      <c r="L5" s="1228" t="s">
        <v>662</v>
      </c>
      <c r="M5" s="1234"/>
    </row>
    <row r="6" spans="1:13" s="258" customFormat="1" ht="38.25" customHeight="1">
      <c r="A6" s="259"/>
      <c r="B6" s="260" t="s">
        <v>168</v>
      </c>
      <c r="C6" s="260" t="s">
        <v>169</v>
      </c>
      <c r="D6" s="261"/>
      <c r="E6" s="260" t="s">
        <v>168</v>
      </c>
      <c r="F6" s="260" t="s">
        <v>169</v>
      </c>
      <c r="G6" s="261"/>
      <c r="H6" s="262" t="s">
        <v>170</v>
      </c>
      <c r="I6" s="262" t="s">
        <v>171</v>
      </c>
      <c r="J6" s="263" t="s">
        <v>46</v>
      </c>
      <c r="K6" s="263" t="s">
        <v>47</v>
      </c>
      <c r="L6" s="263" t="s">
        <v>46</v>
      </c>
      <c r="M6" s="264" t="s">
        <v>47</v>
      </c>
    </row>
    <row r="7" spans="1:13" s="258" customFormat="1" ht="38.25" customHeight="1">
      <c r="A7" s="259"/>
      <c r="B7" s="260" t="s">
        <v>172</v>
      </c>
      <c r="C7" s="260" t="s">
        <v>172</v>
      </c>
      <c r="D7" s="260" t="s">
        <v>110</v>
      </c>
      <c r="E7" s="260" t="s">
        <v>172</v>
      </c>
      <c r="F7" s="260" t="s">
        <v>172</v>
      </c>
      <c r="G7" s="260" t="s">
        <v>110</v>
      </c>
      <c r="H7" s="265"/>
      <c r="I7" s="265"/>
      <c r="J7" s="262" t="s">
        <v>168</v>
      </c>
      <c r="K7" s="262" t="s">
        <v>169</v>
      </c>
      <c r="L7" s="262" t="s">
        <v>168</v>
      </c>
      <c r="M7" s="266" t="s">
        <v>169</v>
      </c>
    </row>
    <row r="8" spans="1:16" s="258" customFormat="1" ht="38.25" customHeight="1">
      <c r="A8" s="241" t="s">
        <v>101</v>
      </c>
      <c r="B8" s="267" t="s">
        <v>177</v>
      </c>
      <c r="C8" s="267" t="s">
        <v>178</v>
      </c>
      <c r="D8" s="267" t="s">
        <v>179</v>
      </c>
      <c r="E8" s="267" t="s">
        <v>180</v>
      </c>
      <c r="F8" s="267" t="s">
        <v>181</v>
      </c>
      <c r="G8" s="267" t="s">
        <v>182</v>
      </c>
      <c r="H8" s="268" t="s">
        <v>173</v>
      </c>
      <c r="I8" s="268" t="s">
        <v>174</v>
      </c>
      <c r="J8" s="263" t="s">
        <v>172</v>
      </c>
      <c r="K8" s="263" t="s">
        <v>172</v>
      </c>
      <c r="L8" s="263" t="s">
        <v>172</v>
      </c>
      <c r="M8" s="264" t="s">
        <v>172</v>
      </c>
      <c r="O8" s="258" t="s">
        <v>183</v>
      </c>
      <c r="P8" s="258" t="s">
        <v>184</v>
      </c>
    </row>
    <row r="9" spans="1:13" s="258" customFormat="1" ht="8.25" customHeight="1">
      <c r="A9" s="269"/>
      <c r="B9" s="270"/>
      <c r="C9" s="270"/>
      <c r="D9" s="270"/>
      <c r="E9" s="270"/>
      <c r="F9" s="270"/>
      <c r="G9" s="270"/>
      <c r="H9" s="271"/>
      <c r="I9" s="271"/>
      <c r="J9" s="262"/>
      <c r="K9" s="262"/>
      <c r="L9" s="262"/>
      <c r="M9" s="266"/>
    </row>
    <row r="10" spans="1:13" s="258" customFormat="1" ht="24" customHeight="1">
      <c r="A10" s="1229" t="s">
        <v>103</v>
      </c>
      <c r="B10" s="277"/>
      <c r="C10" s="272"/>
      <c r="D10" s="825">
        <f>B10+C10</f>
        <v>0</v>
      </c>
      <c r="E10" s="272">
        <v>1807</v>
      </c>
      <c r="F10" s="272"/>
      <c r="G10" s="825">
        <f>E10+F10</f>
        <v>1807</v>
      </c>
      <c r="H10" s="825">
        <f>D10-G10</f>
        <v>-1807</v>
      </c>
      <c r="I10" s="273" t="s">
        <v>664</v>
      </c>
      <c r="J10" s="262"/>
      <c r="K10" s="262"/>
      <c r="L10" s="262"/>
      <c r="M10" s="266"/>
    </row>
    <row r="11" spans="1:16" s="258" customFormat="1" ht="24" customHeight="1">
      <c r="A11" s="1206"/>
      <c r="B11" s="131">
        <v>1164996</v>
      </c>
      <c r="C11" s="131">
        <v>1522185</v>
      </c>
      <c r="D11" s="131">
        <f>B11+C11</f>
        <v>2687181</v>
      </c>
      <c r="E11" s="131">
        <v>1261030</v>
      </c>
      <c r="F11" s="131">
        <v>1733545</v>
      </c>
      <c r="G11" s="131">
        <f>E11+F11</f>
        <v>2994575</v>
      </c>
      <c r="H11" s="131">
        <f>D11-G11</f>
        <v>-307394</v>
      </c>
      <c r="I11" s="155">
        <f>H11/G11*100</f>
        <v>-10.265029261247422</v>
      </c>
      <c r="J11" s="155">
        <f>B11/O11*100</f>
        <v>3.9851487874946487</v>
      </c>
      <c r="K11" s="155">
        <f>C11/P11*100</f>
        <v>17.523230135740178</v>
      </c>
      <c r="L11" s="155">
        <v>5.027654693143996</v>
      </c>
      <c r="M11" s="132">
        <v>20.217985849728816</v>
      </c>
      <c r="O11" s="258">
        <v>29233438</v>
      </c>
      <c r="P11" s="258">
        <v>8686669</v>
      </c>
    </row>
    <row r="12" spans="1:13" s="258" customFormat="1" ht="8.25" customHeight="1">
      <c r="A12" s="242"/>
      <c r="B12" s="131"/>
      <c r="C12" s="131"/>
      <c r="D12" s="131"/>
      <c r="E12" s="131"/>
      <c r="F12" s="131"/>
      <c r="G12" s="131"/>
      <c r="H12" s="131"/>
      <c r="I12" s="155"/>
      <c r="J12" s="155"/>
      <c r="K12" s="155"/>
      <c r="L12" s="155"/>
      <c r="M12" s="132"/>
    </row>
    <row r="13" spans="1:16" s="258" customFormat="1" ht="43.5" customHeight="1">
      <c r="A13" s="242" t="s">
        <v>104</v>
      </c>
      <c r="B13" s="131">
        <v>14996</v>
      </c>
      <c r="C13" s="131">
        <v>1229</v>
      </c>
      <c r="D13" s="131">
        <f>B13+C13</f>
        <v>16225</v>
      </c>
      <c r="E13" s="131">
        <v>9236</v>
      </c>
      <c r="F13" s="131">
        <v>2005</v>
      </c>
      <c r="G13" s="131">
        <f>E13+F13</f>
        <v>11241</v>
      </c>
      <c r="H13" s="131">
        <f aca="true" t="shared" si="0" ref="H13:H19">D13-G13</f>
        <v>4984</v>
      </c>
      <c r="I13" s="155">
        <f>H13/G13*100</f>
        <v>44.33769237612312</v>
      </c>
      <c r="J13" s="155">
        <f aca="true" t="shared" si="1" ref="J13:K16">B13/O13*100</f>
        <v>84.09129142600797</v>
      </c>
      <c r="K13" s="155">
        <f t="shared" si="1"/>
        <v>2.7172831590351323</v>
      </c>
      <c r="L13" s="155">
        <v>77.37645706780496</v>
      </c>
      <c r="M13" s="132">
        <v>100</v>
      </c>
      <c r="O13" s="258">
        <v>17833</v>
      </c>
      <c r="P13" s="258">
        <v>45229</v>
      </c>
    </row>
    <row r="14" spans="1:16" s="258" customFormat="1" ht="43.5" customHeight="1">
      <c r="A14" s="242" t="s">
        <v>105</v>
      </c>
      <c r="B14" s="131">
        <v>788</v>
      </c>
      <c r="C14" s="131">
        <v>0</v>
      </c>
      <c r="D14" s="131">
        <f>B14+C14</f>
        <v>788</v>
      </c>
      <c r="E14" s="131">
        <v>1336</v>
      </c>
      <c r="F14" s="131">
        <v>0</v>
      </c>
      <c r="G14" s="131">
        <f>E14+F14</f>
        <v>1336</v>
      </c>
      <c r="H14" s="131">
        <f t="shared" si="0"/>
        <v>-548</v>
      </c>
      <c r="I14" s="155">
        <f>H14/G14*100</f>
        <v>-41.01796407185629</v>
      </c>
      <c r="J14" s="155">
        <f t="shared" si="1"/>
        <v>0.07593350999759094</v>
      </c>
      <c r="K14" s="155">
        <f t="shared" si="1"/>
        <v>0</v>
      </c>
      <c r="L14" s="155">
        <v>0.10034340368959313</v>
      </c>
      <c r="M14" s="132">
        <v>0</v>
      </c>
      <c r="O14" s="258">
        <v>1037750</v>
      </c>
      <c r="P14" s="258">
        <v>177375</v>
      </c>
    </row>
    <row r="15" spans="1:16" s="258" customFormat="1" ht="43.5" customHeight="1">
      <c r="A15" s="242" t="s">
        <v>106</v>
      </c>
      <c r="B15" s="131">
        <v>398928</v>
      </c>
      <c r="C15" s="131">
        <v>0</v>
      </c>
      <c r="D15" s="131">
        <f>B15+C15</f>
        <v>398928</v>
      </c>
      <c r="E15" s="131">
        <v>412222</v>
      </c>
      <c r="F15" s="131">
        <v>0</v>
      </c>
      <c r="G15" s="131">
        <f>E15+F15</f>
        <v>412222</v>
      </c>
      <c r="H15" s="131">
        <f t="shared" si="0"/>
        <v>-13294</v>
      </c>
      <c r="I15" s="155">
        <f>H15/G15*100</f>
        <v>-3.2249613072567693</v>
      </c>
      <c r="J15" s="155">
        <f t="shared" si="1"/>
        <v>27.87953587220342</v>
      </c>
      <c r="K15" s="155">
        <f t="shared" si="1"/>
        <v>0</v>
      </c>
      <c r="L15" s="155">
        <v>25.168719807484457</v>
      </c>
      <c r="M15" s="132">
        <v>5.967267942995561</v>
      </c>
      <c r="O15" s="258">
        <v>1430899</v>
      </c>
      <c r="P15" s="258">
        <v>47261</v>
      </c>
    </row>
    <row r="16" spans="1:16" s="258" customFormat="1" ht="43.5" customHeight="1">
      <c r="A16" s="242" t="s">
        <v>107</v>
      </c>
      <c r="B16" s="131">
        <v>12163</v>
      </c>
      <c r="C16" s="131">
        <v>5540</v>
      </c>
      <c r="D16" s="131">
        <f>B16+C16</f>
        <v>17703</v>
      </c>
      <c r="E16" s="131">
        <v>13117</v>
      </c>
      <c r="F16" s="131">
        <v>5404</v>
      </c>
      <c r="G16" s="131">
        <f>E16+F16</f>
        <v>18521</v>
      </c>
      <c r="H16" s="131">
        <f t="shared" si="0"/>
        <v>-818</v>
      </c>
      <c r="I16" s="155">
        <f>H16/G16*100</f>
        <v>-4.416608174504617</v>
      </c>
      <c r="J16" s="155">
        <f t="shared" si="1"/>
        <v>0.9005647132342216</v>
      </c>
      <c r="K16" s="155">
        <f t="shared" si="1"/>
        <v>6.803055234914164</v>
      </c>
      <c r="L16" s="155">
        <v>0.9659728784537972</v>
      </c>
      <c r="M16" s="132">
        <v>11.821685360943341</v>
      </c>
      <c r="O16" s="258">
        <v>1350597</v>
      </c>
      <c r="P16" s="258">
        <v>81434</v>
      </c>
    </row>
    <row r="17" spans="1:13" s="258" customFormat="1" ht="8.25" customHeight="1">
      <c r="A17" s="242"/>
      <c r="B17" s="274"/>
      <c r="C17" s="261"/>
      <c r="D17" s="274">
        <v>0</v>
      </c>
      <c r="E17" s="274"/>
      <c r="F17" s="261"/>
      <c r="G17" s="274">
        <v>0</v>
      </c>
      <c r="H17" s="274">
        <f t="shared" si="0"/>
        <v>0</v>
      </c>
      <c r="I17" s="275"/>
      <c r="J17" s="155"/>
      <c r="K17" s="155"/>
      <c r="L17" s="275"/>
      <c r="M17" s="276"/>
    </row>
    <row r="18" spans="1:13" s="253" customFormat="1" ht="24" customHeight="1">
      <c r="A18" s="1229" t="s">
        <v>108</v>
      </c>
      <c r="B18" s="277"/>
      <c r="C18" s="278"/>
      <c r="D18" s="825">
        <f>B18+C18</f>
        <v>0</v>
      </c>
      <c r="E18" s="277">
        <v>100000</v>
      </c>
      <c r="F18" s="278"/>
      <c r="G18" s="825">
        <f>E18+F18</f>
        <v>100000</v>
      </c>
      <c r="H18" s="825">
        <f t="shared" si="0"/>
        <v>-100000</v>
      </c>
      <c r="I18" s="273" t="s">
        <v>664</v>
      </c>
      <c r="J18" s="155"/>
      <c r="K18" s="155"/>
      <c r="L18" s="275"/>
      <c r="M18" s="276"/>
    </row>
    <row r="19" spans="1:16" s="253" customFormat="1" ht="24" customHeight="1">
      <c r="A19" s="1230"/>
      <c r="B19" s="131">
        <v>3341146</v>
      </c>
      <c r="C19" s="131">
        <v>1065722</v>
      </c>
      <c r="D19" s="131">
        <f>B19+C19</f>
        <v>4406868</v>
      </c>
      <c r="E19" s="131">
        <v>4584308</v>
      </c>
      <c r="F19" s="131">
        <v>2339426</v>
      </c>
      <c r="G19" s="131">
        <f>E19+F19</f>
        <v>6923734</v>
      </c>
      <c r="H19" s="212">
        <f t="shared" si="0"/>
        <v>-2516866</v>
      </c>
      <c r="I19" s="155">
        <f>H19/G19*100</f>
        <v>-36.35128097064387</v>
      </c>
      <c r="J19" s="155">
        <f>B19/O19*100</f>
        <v>12.921183259503529</v>
      </c>
      <c r="K19" s="155">
        <f>C19/P19*100</f>
        <v>15.898785737963225</v>
      </c>
      <c r="L19" s="155">
        <v>11.002917574068624</v>
      </c>
      <c r="M19" s="132">
        <v>35.488614107918714</v>
      </c>
      <c r="O19" s="253">
        <v>25857895</v>
      </c>
      <c r="P19" s="253">
        <v>6703166</v>
      </c>
    </row>
    <row r="20" spans="1:13" s="253" customFormat="1" ht="8.25" customHeight="1">
      <c r="A20" s="280"/>
      <c r="B20" s="131"/>
      <c r="C20" s="131"/>
      <c r="D20" s="131"/>
      <c r="E20" s="131"/>
      <c r="F20" s="131"/>
      <c r="G20" s="131"/>
      <c r="H20" s="131"/>
      <c r="I20" s="155"/>
      <c r="J20" s="155"/>
      <c r="K20" s="155"/>
      <c r="L20" s="155"/>
      <c r="M20" s="132"/>
    </row>
    <row r="21" spans="1:16" s="258" customFormat="1" ht="43.5" customHeight="1">
      <c r="A21" s="242" t="s">
        <v>109</v>
      </c>
      <c r="B21" s="131">
        <v>10116</v>
      </c>
      <c r="C21" s="131">
        <v>74718</v>
      </c>
      <c r="D21" s="131">
        <f>B21+C21</f>
        <v>84834</v>
      </c>
      <c r="E21" s="131">
        <v>28428</v>
      </c>
      <c r="F21" s="131">
        <v>73416</v>
      </c>
      <c r="G21" s="131">
        <f>E21+F21</f>
        <v>101844</v>
      </c>
      <c r="H21" s="131">
        <f>D21-G21</f>
        <v>-17010</v>
      </c>
      <c r="I21" s="155">
        <f>H21/G21*100</f>
        <v>-16.702014846235418</v>
      </c>
      <c r="J21" s="155">
        <f>B21/O21*100</f>
        <v>1.4938310801331984</v>
      </c>
      <c r="K21" s="155">
        <f>C21/P21*100</f>
        <v>99.97591522157995</v>
      </c>
      <c r="L21" s="155">
        <v>4.246541268901869</v>
      </c>
      <c r="M21" s="132">
        <v>99.92658262917301</v>
      </c>
      <c r="O21" s="258">
        <v>677185</v>
      </c>
      <c r="P21" s="258">
        <v>74736</v>
      </c>
    </row>
    <row r="22" spans="1:13" s="258" customFormat="1" ht="8.25" customHeight="1">
      <c r="A22" s="242"/>
      <c r="B22" s="131"/>
      <c r="C22" s="131"/>
      <c r="D22" s="131"/>
      <c r="E22" s="131"/>
      <c r="F22" s="131"/>
      <c r="G22" s="131"/>
      <c r="H22" s="131"/>
      <c r="I22" s="155"/>
      <c r="J22" s="155"/>
      <c r="K22" s="155"/>
      <c r="L22" s="155"/>
      <c r="M22" s="132"/>
    </row>
    <row r="23" spans="1:13" s="258" customFormat="1" ht="24" customHeight="1">
      <c r="A23" s="1232" t="s">
        <v>137</v>
      </c>
      <c r="B23" s="279"/>
      <c r="C23" s="279"/>
      <c r="D23" s="279"/>
      <c r="E23" s="279"/>
      <c r="F23" s="279"/>
      <c r="G23" s="825">
        <f>E23+F23</f>
        <v>0</v>
      </c>
      <c r="H23" s="825">
        <f>D23-G23</f>
        <v>0</v>
      </c>
      <c r="I23" s="281"/>
      <c r="J23" s="155"/>
      <c r="K23" s="155"/>
      <c r="L23" s="155"/>
      <c r="M23" s="132"/>
    </row>
    <row r="24" spans="1:16" s="253" customFormat="1" ht="24" customHeight="1">
      <c r="A24" s="1206"/>
      <c r="B24" s="212">
        <v>9573988</v>
      </c>
      <c r="C24" s="212">
        <v>2406676</v>
      </c>
      <c r="D24" s="212">
        <f>B24+C24</f>
        <v>11980664</v>
      </c>
      <c r="E24" s="212">
        <v>9324273</v>
      </c>
      <c r="F24" s="212">
        <v>2497226</v>
      </c>
      <c r="G24" s="212">
        <f>E24+F24</f>
        <v>11821499</v>
      </c>
      <c r="H24" s="131">
        <f>D24-G24</f>
        <v>159165</v>
      </c>
      <c r="I24" s="155">
        <f>H24/G24*100</f>
        <v>1.3464028546633553</v>
      </c>
      <c r="J24" s="155">
        <f>B24/O24*100</f>
        <v>45.80821091439648</v>
      </c>
      <c r="K24" s="155">
        <f>C24/P24*100</f>
        <v>14.187118684592747</v>
      </c>
      <c r="L24" s="155">
        <v>46.15396698494411</v>
      </c>
      <c r="M24" s="132">
        <v>11.434094886235169</v>
      </c>
      <c r="O24" s="253">
        <v>20900157</v>
      </c>
      <c r="P24" s="253">
        <v>16963811</v>
      </c>
    </row>
    <row r="25" spans="1:13" s="253" customFormat="1" ht="8.25" customHeight="1">
      <c r="A25" s="282"/>
      <c r="B25" s="212"/>
      <c r="C25" s="212"/>
      <c r="D25" s="212"/>
      <c r="E25" s="212"/>
      <c r="F25" s="212"/>
      <c r="G25" s="212"/>
      <c r="H25" s="131"/>
      <c r="I25" s="155"/>
      <c r="J25" s="155"/>
      <c r="K25" s="155"/>
      <c r="L25" s="155"/>
      <c r="M25" s="132"/>
    </row>
    <row r="26" spans="1:13" s="258" customFormat="1" ht="8.25" customHeight="1">
      <c r="A26" s="820"/>
      <c r="B26" s="992"/>
      <c r="C26" s="992"/>
      <c r="D26" s="992"/>
      <c r="E26" s="992"/>
      <c r="F26" s="992"/>
      <c r="G26" s="992">
        <v>0</v>
      </c>
      <c r="H26" s="821">
        <v>0</v>
      </c>
      <c r="I26" s="822"/>
      <c r="J26" s="823"/>
      <c r="K26" s="823"/>
      <c r="L26" s="823"/>
      <c r="M26" s="824"/>
    </row>
    <row r="27" spans="1:13" s="253" customFormat="1" ht="27" customHeight="1">
      <c r="A27" s="1231" t="s">
        <v>110</v>
      </c>
      <c r="B27" s="993">
        <f>B10+B18+B23</f>
        <v>0</v>
      </c>
      <c r="C27" s="993">
        <v>0</v>
      </c>
      <c r="D27" s="993">
        <f>B27+C27</f>
        <v>0</v>
      </c>
      <c r="E27" s="993">
        <f>SUM(E10,E18,E23)</f>
        <v>101807</v>
      </c>
      <c r="F27" s="993">
        <v>0</v>
      </c>
      <c r="G27" s="994">
        <f>E27+F27</f>
        <v>101807</v>
      </c>
      <c r="H27" s="825">
        <f>D27-G27</f>
        <v>-101807</v>
      </c>
      <c r="I27" s="273" t="s">
        <v>664</v>
      </c>
      <c r="J27" s="275"/>
      <c r="K27" s="275"/>
      <c r="L27" s="275"/>
      <c r="M27" s="276"/>
    </row>
    <row r="28" spans="1:16" s="253" customFormat="1" ht="27" customHeight="1">
      <c r="A28" s="1231"/>
      <c r="B28" s="212">
        <f>SUM(B11,B13,B14,B15,B16,B19,B21,B24)</f>
        <v>14517121</v>
      </c>
      <c r="C28" s="212">
        <f>SUM(C11,C13,C14,C15,C16,C19,C21,C24)</f>
        <v>5076070</v>
      </c>
      <c r="D28" s="212">
        <f>B28+C28</f>
        <v>19593191</v>
      </c>
      <c r="E28" s="212">
        <f>SUM(E11,E13,E14,E15,E16,E19,E21,E24)</f>
        <v>15633950</v>
      </c>
      <c r="F28" s="212">
        <f>SUM(F11,F13,F14,F15,F16,F19,F21,F24)</f>
        <v>6651022</v>
      </c>
      <c r="G28" s="212">
        <f>E28+F28</f>
        <v>22284972</v>
      </c>
      <c r="H28" s="212">
        <f>D28-G28</f>
        <v>-2691781</v>
      </c>
      <c r="I28" s="155">
        <f>H28/G28*100</f>
        <v>-12.078906807690851</v>
      </c>
      <c r="J28" s="155">
        <f>B28/O28*100</f>
        <v>18.032401758512815</v>
      </c>
      <c r="K28" s="155">
        <f>C28/P28*100</f>
        <v>15.485416102737545</v>
      </c>
      <c r="L28" s="155">
        <v>15.098678448016118</v>
      </c>
      <c r="M28" s="132">
        <v>19.21807854346366</v>
      </c>
      <c r="O28" s="253">
        <f>SUM(O10:O24)</f>
        <v>80505754</v>
      </c>
      <c r="P28" s="253">
        <f>SUM(P10:P24)</f>
        <v>32779681</v>
      </c>
    </row>
    <row r="29" spans="1:13" s="253" customFormat="1" ht="8.25" customHeight="1" thickBot="1">
      <c r="A29" s="283"/>
      <c r="B29" s="284"/>
      <c r="C29" s="284"/>
      <c r="D29" s="284"/>
      <c r="E29" s="284"/>
      <c r="F29" s="284"/>
      <c r="G29" s="284"/>
      <c r="H29" s="284"/>
      <c r="I29" s="285"/>
      <c r="J29" s="285"/>
      <c r="K29" s="285"/>
      <c r="L29" s="285"/>
      <c r="M29" s="286"/>
    </row>
    <row r="30" spans="1:13" s="253" customFormat="1" ht="22.5" customHeight="1">
      <c r="A30" s="246" t="s">
        <v>325</v>
      </c>
      <c r="B30" s="247"/>
      <c r="C30" s="247"/>
      <c r="D30" s="247"/>
      <c r="E30" s="247"/>
      <c r="F30" s="247"/>
      <c r="G30" s="247"/>
      <c r="H30" s="247"/>
      <c r="I30" s="248"/>
      <c r="J30" s="248"/>
      <c r="K30" s="248"/>
      <c r="L30" s="248"/>
      <c r="M30" s="248"/>
    </row>
    <row r="31" spans="1:16" s="253" customFormat="1" ht="22.5" customHeight="1">
      <c r="A31" s="287" t="s">
        <v>326</v>
      </c>
      <c r="O31" s="827" t="s">
        <v>327</v>
      </c>
      <c r="P31" s="827" t="s">
        <v>327</v>
      </c>
    </row>
    <row r="32" s="253" customFormat="1" ht="22.5" customHeight="1">
      <c r="A32" s="287" t="s">
        <v>175</v>
      </c>
    </row>
    <row r="33" s="253" customFormat="1" ht="22.5" customHeight="1">
      <c r="A33" s="287" t="s">
        <v>176</v>
      </c>
    </row>
    <row r="34" spans="2:13" s="827" customFormat="1" ht="24.75" customHeight="1">
      <c r="B34" s="827" t="s">
        <v>313</v>
      </c>
      <c r="C34" s="827" t="s">
        <v>313</v>
      </c>
      <c r="D34" s="827" t="s">
        <v>313</v>
      </c>
      <c r="E34" s="827" t="s">
        <v>313</v>
      </c>
      <c r="F34" s="827" t="s">
        <v>313</v>
      </c>
      <c r="G34" s="827" t="s">
        <v>313</v>
      </c>
      <c r="H34" s="827" t="s">
        <v>313</v>
      </c>
      <c r="I34" s="827" t="s">
        <v>313</v>
      </c>
      <c r="J34" s="827" t="s">
        <v>313</v>
      </c>
      <c r="K34" s="827" t="s">
        <v>313</v>
      </c>
      <c r="L34" s="827" t="s">
        <v>313</v>
      </c>
      <c r="M34" s="827" t="s">
        <v>313</v>
      </c>
    </row>
    <row r="35" spans="1:3" ht="30" customHeight="1">
      <c r="A35" s="996" t="s">
        <v>663</v>
      </c>
      <c r="C35" s="995"/>
    </row>
  </sheetData>
  <sheetProtection/>
  <mergeCells count="8">
    <mergeCell ref="A18:A19"/>
    <mergeCell ref="A27:A28"/>
    <mergeCell ref="A10:A11"/>
    <mergeCell ref="A23:A24"/>
    <mergeCell ref="J5:K5"/>
    <mergeCell ref="L5:M5"/>
    <mergeCell ref="B5:D5"/>
    <mergeCell ref="E5:G5"/>
  </mergeCells>
  <printOptions/>
  <pageMargins left="0.7874015748031497" right="0.5118110236220472" top="0.7874015748031497" bottom="0.7874015748031497" header="0.5118110236220472" footer="0.2362204724409449"/>
  <pageSetup fitToHeight="1" fitToWidth="1" horizontalDpi="400" verticalDpi="400" orientation="landscape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16"/>
  <sheetViews>
    <sheetView showGridLines="0" view="pageBreakPreview" zoomScale="75" zoomScaleSheetLayoutView="75" zoomScalePageLayoutView="0" workbookViewId="0" topLeftCell="A1">
      <selection activeCell="AI16" sqref="AI16"/>
    </sheetView>
  </sheetViews>
  <sheetFormatPr defaultColWidth="13.54296875" defaultRowHeight="18"/>
  <cols>
    <col min="1" max="1" width="12.72265625" style="238" customWidth="1"/>
    <col min="2" max="18" width="6.453125" style="238" customWidth="1"/>
    <col min="19" max="19" width="12.72265625" style="238" customWidth="1"/>
    <col min="20" max="34" width="6.453125" style="238" customWidth="1"/>
    <col min="35" max="35" width="6.6328125" style="238" customWidth="1"/>
    <col min="36" max="16384" width="13.453125" style="238" customWidth="1"/>
  </cols>
  <sheetData>
    <row r="1" spans="1:19" s="161" customFormat="1" ht="27.75" customHeight="1">
      <c r="A1" s="89" t="s">
        <v>57</v>
      </c>
      <c r="B1" s="89"/>
      <c r="S1" s="89"/>
    </row>
    <row r="2" spans="1:19" s="161" customFormat="1" ht="27.75" customHeight="1">
      <c r="A2" s="91" t="s">
        <v>0</v>
      </c>
      <c r="B2" s="91"/>
      <c r="S2" s="91"/>
    </row>
    <row r="3" ht="4.5" customHeight="1"/>
    <row r="4" spans="1:19" ht="34.5" customHeight="1" thickBot="1">
      <c r="A4" s="828" t="s">
        <v>328</v>
      </c>
      <c r="B4" s="234"/>
      <c r="C4" s="234"/>
      <c r="D4" s="234"/>
      <c r="J4" s="234"/>
      <c r="K4" s="234"/>
      <c r="L4" s="234"/>
      <c r="M4" s="234"/>
      <c r="N4" s="234"/>
      <c r="S4" s="828"/>
    </row>
    <row r="5" spans="1:35" ht="34.5" customHeight="1">
      <c r="A5" s="239" t="s">
        <v>98</v>
      </c>
      <c r="B5" s="1238">
        <v>55</v>
      </c>
      <c r="C5" s="1238">
        <v>56</v>
      </c>
      <c r="D5" s="1238">
        <v>57</v>
      </c>
      <c r="E5" s="1238">
        <v>58</v>
      </c>
      <c r="F5" s="1238">
        <v>59</v>
      </c>
      <c r="G5" s="1238">
        <v>60</v>
      </c>
      <c r="H5" s="1238">
        <v>61</v>
      </c>
      <c r="I5" s="1238">
        <v>62</v>
      </c>
      <c r="J5" s="1238">
        <v>63</v>
      </c>
      <c r="K5" s="1238" t="s">
        <v>185</v>
      </c>
      <c r="L5" s="1238">
        <v>2</v>
      </c>
      <c r="M5" s="1238">
        <v>3</v>
      </c>
      <c r="N5" s="1238">
        <v>4</v>
      </c>
      <c r="O5" s="1237">
        <v>5</v>
      </c>
      <c r="P5" s="1237">
        <v>6</v>
      </c>
      <c r="Q5" s="1237">
        <v>7</v>
      </c>
      <c r="R5" s="1240">
        <v>8</v>
      </c>
      <c r="S5" s="829" t="s">
        <v>98</v>
      </c>
      <c r="T5" s="1238">
        <v>9</v>
      </c>
      <c r="U5" s="1238">
        <v>10</v>
      </c>
      <c r="V5" s="1238">
        <v>11</v>
      </c>
      <c r="W5" s="1238">
        <v>12</v>
      </c>
      <c r="X5" s="1238">
        <v>13</v>
      </c>
      <c r="Y5" s="1238">
        <v>14</v>
      </c>
      <c r="Z5" s="1238">
        <v>15</v>
      </c>
      <c r="AA5" s="1238">
        <v>16</v>
      </c>
      <c r="AB5" s="1237">
        <v>17</v>
      </c>
      <c r="AC5" s="1240">
        <v>18</v>
      </c>
      <c r="AD5" s="1237">
        <v>19</v>
      </c>
      <c r="AE5" s="1237">
        <v>20</v>
      </c>
      <c r="AF5" s="1238">
        <v>21</v>
      </c>
      <c r="AG5" s="1237">
        <v>22</v>
      </c>
      <c r="AH5" s="1237">
        <v>23</v>
      </c>
      <c r="AI5" s="1242">
        <v>24</v>
      </c>
    </row>
    <row r="6" spans="1:35" ht="34.5" customHeight="1">
      <c r="A6" s="241" t="s">
        <v>101</v>
      </c>
      <c r="B6" s="1239"/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08"/>
      <c r="P6" s="1208"/>
      <c r="Q6" s="1208"/>
      <c r="R6" s="1241"/>
      <c r="S6" s="830" t="s">
        <v>101</v>
      </c>
      <c r="T6" s="1239"/>
      <c r="U6" s="1239"/>
      <c r="V6" s="1239"/>
      <c r="W6" s="1239"/>
      <c r="X6" s="1239"/>
      <c r="Y6" s="1239"/>
      <c r="Z6" s="1239"/>
      <c r="AA6" s="1239"/>
      <c r="AB6" s="1208"/>
      <c r="AC6" s="1241"/>
      <c r="AD6" s="1208"/>
      <c r="AE6" s="1208"/>
      <c r="AF6" s="1239"/>
      <c r="AG6" s="1208"/>
      <c r="AH6" s="1208"/>
      <c r="AI6" s="1243"/>
    </row>
    <row r="7" spans="1:35" s="240" customFormat="1" ht="36.75" customHeight="1">
      <c r="A7" s="242" t="s">
        <v>103</v>
      </c>
      <c r="B7" s="288">
        <v>91.3</v>
      </c>
      <c r="C7" s="288">
        <v>106</v>
      </c>
      <c r="D7" s="288">
        <v>107.3</v>
      </c>
      <c r="E7" s="288">
        <v>105.1</v>
      </c>
      <c r="F7" s="288">
        <v>102.6</v>
      </c>
      <c r="G7" s="288">
        <v>99.8</v>
      </c>
      <c r="H7" s="288">
        <v>99.5</v>
      </c>
      <c r="I7" s="288">
        <v>100.1</v>
      </c>
      <c r="J7" s="288">
        <v>104.2</v>
      </c>
      <c r="K7" s="288">
        <v>105.9</v>
      </c>
      <c r="L7" s="288">
        <v>107.3</v>
      </c>
      <c r="M7" s="288">
        <v>102.2</v>
      </c>
      <c r="N7" s="288">
        <v>100.5</v>
      </c>
      <c r="O7" s="288">
        <v>97.6</v>
      </c>
      <c r="P7" s="288">
        <v>99.2</v>
      </c>
      <c r="Q7" s="288">
        <v>98.4</v>
      </c>
      <c r="R7" s="1000">
        <v>103.9</v>
      </c>
      <c r="S7" s="819" t="s">
        <v>103</v>
      </c>
      <c r="T7" s="288">
        <v>102.7</v>
      </c>
      <c r="U7" s="288">
        <v>105.1</v>
      </c>
      <c r="V7" s="288">
        <v>104.9</v>
      </c>
      <c r="W7" s="288">
        <v>104.3</v>
      </c>
      <c r="X7" s="288">
        <v>102.2</v>
      </c>
      <c r="Y7" s="289">
        <v>103.4</v>
      </c>
      <c r="Z7" s="289">
        <v>104.3</v>
      </c>
      <c r="AA7" s="289">
        <v>104.99396133368725</v>
      </c>
      <c r="AB7" s="288">
        <v>106.205393446131</v>
      </c>
      <c r="AC7" s="290">
        <v>106.5</v>
      </c>
      <c r="AD7" s="288">
        <v>105</v>
      </c>
      <c r="AE7" s="288">
        <v>105.8</v>
      </c>
      <c r="AF7" s="289">
        <v>106.1</v>
      </c>
      <c r="AG7" s="288">
        <v>108.2</v>
      </c>
      <c r="AH7" s="288">
        <v>110.9</v>
      </c>
      <c r="AI7" s="997">
        <v>110.8</v>
      </c>
    </row>
    <row r="8" spans="1:35" s="240" customFormat="1" ht="36.75" customHeight="1">
      <c r="A8" s="242" t="s">
        <v>104</v>
      </c>
      <c r="B8" s="155">
        <v>120.7</v>
      </c>
      <c r="C8" s="155">
        <v>89</v>
      </c>
      <c r="D8" s="155">
        <v>160</v>
      </c>
      <c r="E8" s="155">
        <v>113.7</v>
      </c>
      <c r="F8" s="155">
        <v>72.6</v>
      </c>
      <c r="G8" s="155">
        <v>91.3</v>
      </c>
      <c r="H8" s="155">
        <v>98.2</v>
      </c>
      <c r="I8" s="155">
        <v>97.6</v>
      </c>
      <c r="J8" s="155">
        <v>96.9</v>
      </c>
      <c r="K8" s="155">
        <v>98.3</v>
      </c>
      <c r="L8" s="155">
        <v>98.9</v>
      </c>
      <c r="M8" s="155">
        <v>97.7</v>
      </c>
      <c r="N8" s="155">
        <v>98</v>
      </c>
      <c r="O8" s="155">
        <v>99.5</v>
      </c>
      <c r="P8" s="155">
        <v>97.3</v>
      </c>
      <c r="Q8" s="155">
        <v>96.7</v>
      </c>
      <c r="R8" s="1001">
        <v>97.2</v>
      </c>
      <c r="S8" s="819" t="s">
        <v>104</v>
      </c>
      <c r="T8" s="155">
        <v>96.5</v>
      </c>
      <c r="U8" s="155">
        <v>98.6</v>
      </c>
      <c r="V8" s="155">
        <v>97.8</v>
      </c>
      <c r="W8" s="155">
        <v>98.2</v>
      </c>
      <c r="X8" s="155">
        <v>99.8</v>
      </c>
      <c r="Y8" s="176">
        <v>104.9</v>
      </c>
      <c r="Z8" s="176">
        <v>105.3</v>
      </c>
      <c r="AA8" s="176">
        <v>101.51872836008813</v>
      </c>
      <c r="AB8" s="155">
        <v>107.313310951819</v>
      </c>
      <c r="AC8" s="292">
        <v>104.7</v>
      </c>
      <c r="AD8" s="155">
        <v>105.5</v>
      </c>
      <c r="AE8" s="155">
        <v>108.3</v>
      </c>
      <c r="AF8" s="176">
        <v>105.2</v>
      </c>
      <c r="AG8" s="155">
        <v>106.2</v>
      </c>
      <c r="AH8" s="155">
        <v>108.5</v>
      </c>
      <c r="AI8" s="998">
        <v>105.6</v>
      </c>
    </row>
    <row r="9" spans="1:35" s="240" customFormat="1" ht="36.75" customHeight="1">
      <c r="A9" s="242" t="s">
        <v>105</v>
      </c>
      <c r="B9" s="155">
        <v>101.4</v>
      </c>
      <c r="C9" s="155">
        <v>102.9</v>
      </c>
      <c r="D9" s="155">
        <v>106.9</v>
      </c>
      <c r="E9" s="155">
        <v>106.5</v>
      </c>
      <c r="F9" s="155">
        <v>103.9</v>
      </c>
      <c r="G9" s="155">
        <v>106.5</v>
      </c>
      <c r="H9" s="155">
        <v>109.2</v>
      </c>
      <c r="I9" s="155">
        <v>106.6</v>
      </c>
      <c r="J9" s="155">
        <v>107.8</v>
      </c>
      <c r="K9" s="155">
        <v>109.7</v>
      </c>
      <c r="L9" s="155">
        <v>105.5</v>
      </c>
      <c r="M9" s="155">
        <v>107.8</v>
      </c>
      <c r="N9" s="155">
        <v>105.6</v>
      </c>
      <c r="O9" s="155">
        <v>102.7</v>
      </c>
      <c r="P9" s="155">
        <v>103.8</v>
      </c>
      <c r="Q9" s="155">
        <v>104.4</v>
      </c>
      <c r="R9" s="1001">
        <v>109.3</v>
      </c>
      <c r="S9" s="819" t="s">
        <v>105</v>
      </c>
      <c r="T9" s="155">
        <v>107.6</v>
      </c>
      <c r="U9" s="155">
        <v>108.4</v>
      </c>
      <c r="V9" s="155">
        <v>110.7</v>
      </c>
      <c r="W9" s="155">
        <v>111.7</v>
      </c>
      <c r="X9" s="155">
        <v>111.2</v>
      </c>
      <c r="Y9" s="176">
        <v>107.6</v>
      </c>
      <c r="Z9" s="176">
        <v>93</v>
      </c>
      <c r="AA9" s="176">
        <v>103.21404537056738</v>
      </c>
      <c r="AB9" s="155">
        <v>112.659009413474</v>
      </c>
      <c r="AC9" s="292">
        <v>116.5</v>
      </c>
      <c r="AD9" s="155">
        <v>108.3</v>
      </c>
      <c r="AE9" s="155">
        <v>107.5</v>
      </c>
      <c r="AF9" s="176">
        <v>107.8</v>
      </c>
      <c r="AG9" s="155">
        <v>111.3</v>
      </c>
      <c r="AH9" s="155">
        <v>111.4</v>
      </c>
      <c r="AI9" s="998">
        <v>110.1</v>
      </c>
    </row>
    <row r="10" spans="1:35" s="240" customFormat="1" ht="36.75" customHeight="1">
      <c r="A10" s="242" t="s">
        <v>106</v>
      </c>
      <c r="B10" s="155">
        <v>87.7</v>
      </c>
      <c r="C10" s="155">
        <v>83</v>
      </c>
      <c r="D10" s="155">
        <v>86.3</v>
      </c>
      <c r="E10" s="155">
        <v>86.4</v>
      </c>
      <c r="F10" s="155">
        <v>88.4</v>
      </c>
      <c r="G10" s="155">
        <v>86.6</v>
      </c>
      <c r="H10" s="155">
        <v>75.8</v>
      </c>
      <c r="I10" s="155">
        <v>100.3</v>
      </c>
      <c r="J10" s="155">
        <v>105.1</v>
      </c>
      <c r="K10" s="155">
        <v>105.6</v>
      </c>
      <c r="L10" s="155">
        <v>100.1</v>
      </c>
      <c r="M10" s="155">
        <v>95.4</v>
      </c>
      <c r="N10" s="155">
        <v>98.7</v>
      </c>
      <c r="O10" s="155">
        <v>90.6</v>
      </c>
      <c r="P10" s="155">
        <v>92</v>
      </c>
      <c r="Q10" s="155">
        <v>96</v>
      </c>
      <c r="R10" s="1001">
        <v>90.9</v>
      </c>
      <c r="S10" s="819" t="s">
        <v>106</v>
      </c>
      <c r="T10" s="155">
        <v>93.1</v>
      </c>
      <c r="U10" s="155">
        <v>78.7</v>
      </c>
      <c r="V10" s="155">
        <v>98.1</v>
      </c>
      <c r="W10" s="155">
        <v>96.2</v>
      </c>
      <c r="X10" s="155">
        <v>97.7</v>
      </c>
      <c r="Y10" s="176">
        <v>95.9</v>
      </c>
      <c r="Z10" s="176">
        <v>95.1</v>
      </c>
      <c r="AA10" s="176">
        <v>91.45013479151068</v>
      </c>
      <c r="AB10" s="155">
        <v>93.8612242153157</v>
      </c>
      <c r="AC10" s="292">
        <v>97</v>
      </c>
      <c r="AD10" s="155">
        <v>96.8</v>
      </c>
      <c r="AE10" s="155">
        <v>95.9</v>
      </c>
      <c r="AF10" s="176">
        <v>95.4</v>
      </c>
      <c r="AG10" s="155">
        <v>95.7</v>
      </c>
      <c r="AH10" s="155">
        <v>96.4</v>
      </c>
      <c r="AI10" s="998">
        <v>92</v>
      </c>
    </row>
    <row r="11" spans="1:35" s="240" customFormat="1" ht="36.75" customHeight="1">
      <c r="A11" s="242" t="s">
        <v>107</v>
      </c>
      <c r="B11" s="155">
        <v>108.2</v>
      </c>
      <c r="C11" s="155">
        <v>110</v>
      </c>
      <c r="D11" s="155">
        <v>104.4</v>
      </c>
      <c r="E11" s="155">
        <v>107.3</v>
      </c>
      <c r="F11" s="155">
        <v>103</v>
      </c>
      <c r="G11" s="155">
        <v>106.4</v>
      </c>
      <c r="H11" s="155">
        <v>112.2</v>
      </c>
      <c r="I11" s="155">
        <v>105.7</v>
      </c>
      <c r="J11" s="155">
        <v>110</v>
      </c>
      <c r="K11" s="155">
        <v>108.8</v>
      </c>
      <c r="L11" s="155">
        <v>105.7</v>
      </c>
      <c r="M11" s="155">
        <v>105</v>
      </c>
      <c r="N11" s="155">
        <v>103.6</v>
      </c>
      <c r="O11" s="155">
        <v>104.8</v>
      </c>
      <c r="P11" s="155">
        <v>99.1</v>
      </c>
      <c r="Q11" s="155">
        <v>101.2</v>
      </c>
      <c r="R11" s="1001">
        <v>97.2</v>
      </c>
      <c r="S11" s="819" t="s">
        <v>107</v>
      </c>
      <c r="T11" s="155">
        <v>101.6</v>
      </c>
      <c r="U11" s="155">
        <v>103.5</v>
      </c>
      <c r="V11" s="155">
        <v>102.9</v>
      </c>
      <c r="W11" s="155">
        <v>100.5</v>
      </c>
      <c r="X11" s="155">
        <v>104.4</v>
      </c>
      <c r="Y11" s="176">
        <v>101.3</v>
      </c>
      <c r="Z11" s="176">
        <v>103.4</v>
      </c>
      <c r="AA11" s="176">
        <v>99.57442238242915</v>
      </c>
      <c r="AB11" s="155">
        <v>84.1505094228698</v>
      </c>
      <c r="AC11" s="292">
        <v>99.5</v>
      </c>
      <c r="AD11" s="155">
        <v>83.5</v>
      </c>
      <c r="AE11" s="155">
        <v>83.9</v>
      </c>
      <c r="AF11" s="176">
        <v>85.7</v>
      </c>
      <c r="AG11" s="155">
        <v>91.2</v>
      </c>
      <c r="AH11" s="155">
        <v>91.2</v>
      </c>
      <c r="AI11" s="998">
        <v>106.8</v>
      </c>
    </row>
    <row r="12" spans="1:35" s="240" customFormat="1" ht="36.75" customHeight="1">
      <c r="A12" s="242" t="s">
        <v>108</v>
      </c>
      <c r="B12" s="155">
        <v>101.8</v>
      </c>
      <c r="C12" s="155">
        <v>99</v>
      </c>
      <c r="D12" s="155">
        <v>100.2</v>
      </c>
      <c r="E12" s="155">
        <v>102.1</v>
      </c>
      <c r="F12" s="155">
        <v>101.7</v>
      </c>
      <c r="G12" s="155">
        <v>103.7</v>
      </c>
      <c r="H12" s="155">
        <v>102.6</v>
      </c>
      <c r="I12" s="155">
        <v>103.4</v>
      </c>
      <c r="J12" s="155">
        <v>98.4</v>
      </c>
      <c r="K12" s="155">
        <v>99.2</v>
      </c>
      <c r="L12" s="155">
        <v>99.2</v>
      </c>
      <c r="M12" s="155">
        <v>97.6</v>
      </c>
      <c r="N12" s="155">
        <v>97.7</v>
      </c>
      <c r="O12" s="155">
        <v>96.8</v>
      </c>
      <c r="P12" s="155">
        <v>97.7</v>
      </c>
      <c r="Q12" s="155">
        <v>98.9</v>
      </c>
      <c r="R12" s="1001">
        <v>100</v>
      </c>
      <c r="S12" s="819" t="s">
        <v>108</v>
      </c>
      <c r="T12" s="155">
        <v>99.1</v>
      </c>
      <c r="U12" s="155">
        <v>97.5</v>
      </c>
      <c r="V12" s="155">
        <v>96.1</v>
      </c>
      <c r="W12" s="155">
        <v>94.5</v>
      </c>
      <c r="X12" s="155">
        <v>97</v>
      </c>
      <c r="Y12" s="176">
        <v>96.2</v>
      </c>
      <c r="Z12" s="176">
        <v>98.1</v>
      </c>
      <c r="AA12" s="176">
        <v>97.11853688233221</v>
      </c>
      <c r="AB12" s="155">
        <v>97.4586120185481</v>
      </c>
      <c r="AC12" s="292">
        <v>95.8</v>
      </c>
      <c r="AD12" s="155">
        <v>95.7</v>
      </c>
      <c r="AE12" s="155">
        <v>95</v>
      </c>
      <c r="AF12" s="176">
        <v>95.6</v>
      </c>
      <c r="AG12" s="155">
        <v>96.2</v>
      </c>
      <c r="AH12" s="155">
        <v>97.2</v>
      </c>
      <c r="AI12" s="998">
        <v>98.6</v>
      </c>
    </row>
    <row r="13" spans="1:35" s="240" customFormat="1" ht="36.75" customHeight="1">
      <c r="A13" s="242" t="s">
        <v>186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001">
        <v>0</v>
      </c>
      <c r="S13" s="819" t="s">
        <v>186</v>
      </c>
      <c r="T13" s="155">
        <v>0</v>
      </c>
      <c r="U13" s="155">
        <v>0</v>
      </c>
      <c r="V13" s="155">
        <v>74</v>
      </c>
      <c r="W13" s="155">
        <v>100.1</v>
      </c>
      <c r="X13" s="155">
        <v>104.5</v>
      </c>
      <c r="Y13" s="176">
        <v>100.1</v>
      </c>
      <c r="Z13" s="176">
        <v>106.5</v>
      </c>
      <c r="AA13" s="176">
        <v>89.84022794839936</v>
      </c>
      <c r="AB13" s="155">
        <v>94.8154192177554</v>
      </c>
      <c r="AC13" s="292">
        <v>97.1</v>
      </c>
      <c r="AD13" s="155">
        <v>97.5</v>
      </c>
      <c r="AE13" s="155">
        <v>96</v>
      </c>
      <c r="AF13" s="176">
        <v>103.5</v>
      </c>
      <c r="AG13" s="155">
        <v>101.2</v>
      </c>
      <c r="AH13" s="155">
        <v>99.3</v>
      </c>
      <c r="AI13" s="998">
        <v>98.1</v>
      </c>
    </row>
    <row r="14" spans="1:35" s="240" customFormat="1" ht="36.75" customHeight="1">
      <c r="A14" s="242" t="s">
        <v>137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001">
        <v>0</v>
      </c>
      <c r="S14" s="819" t="s">
        <v>137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76">
        <v>0</v>
      </c>
      <c r="AD14" s="155">
        <v>87.2</v>
      </c>
      <c r="AE14" s="155">
        <v>87.9</v>
      </c>
      <c r="AF14" s="176">
        <v>94.6</v>
      </c>
      <c r="AG14" s="155">
        <v>98.9</v>
      </c>
      <c r="AH14" s="155">
        <v>98.2</v>
      </c>
      <c r="AI14" s="998">
        <v>100.8</v>
      </c>
    </row>
    <row r="15" spans="1:35" s="240" customFormat="1" ht="36.75" customHeight="1" thickBot="1">
      <c r="A15" s="293" t="s">
        <v>110</v>
      </c>
      <c r="B15" s="294">
        <v>95.4</v>
      </c>
      <c r="C15" s="294">
        <v>100.5</v>
      </c>
      <c r="D15" s="294">
        <v>102.2</v>
      </c>
      <c r="E15" s="294">
        <v>102</v>
      </c>
      <c r="F15" s="294">
        <v>100.7</v>
      </c>
      <c r="G15" s="294">
        <v>100.3</v>
      </c>
      <c r="H15" s="294">
        <v>98.7</v>
      </c>
      <c r="I15" s="294">
        <v>101.8</v>
      </c>
      <c r="J15" s="294">
        <v>102</v>
      </c>
      <c r="K15" s="294">
        <v>103.1</v>
      </c>
      <c r="L15" s="294">
        <v>103</v>
      </c>
      <c r="M15" s="294">
        <v>99.8</v>
      </c>
      <c r="N15" s="294">
        <v>99.3</v>
      </c>
      <c r="O15" s="294">
        <v>97</v>
      </c>
      <c r="P15" s="294">
        <v>98.2</v>
      </c>
      <c r="Q15" s="294">
        <v>98.7</v>
      </c>
      <c r="R15" s="1002">
        <v>101.4</v>
      </c>
      <c r="S15" s="831" t="s">
        <v>110</v>
      </c>
      <c r="T15" s="294">
        <v>100.6</v>
      </c>
      <c r="U15" s="294">
        <v>100.2</v>
      </c>
      <c r="V15" s="294">
        <v>100.3</v>
      </c>
      <c r="W15" s="294">
        <v>99</v>
      </c>
      <c r="X15" s="294">
        <v>99.5</v>
      </c>
      <c r="Y15" s="295">
        <v>99.4</v>
      </c>
      <c r="Z15" s="295">
        <v>100.6</v>
      </c>
      <c r="AA15" s="295">
        <v>100.19193641182451</v>
      </c>
      <c r="AB15" s="294">
        <v>100.652362454165</v>
      </c>
      <c r="AC15" s="296">
        <v>100.4</v>
      </c>
      <c r="AD15" s="294">
        <v>98.2</v>
      </c>
      <c r="AE15" s="294">
        <v>98.1</v>
      </c>
      <c r="AF15" s="295">
        <v>99</v>
      </c>
      <c r="AG15" s="294">
        <v>100.6</v>
      </c>
      <c r="AH15" s="294">
        <v>101.74</v>
      </c>
      <c r="AI15" s="999">
        <v>103.5</v>
      </c>
    </row>
    <row r="16" spans="1:31" ht="33" customHeight="1">
      <c r="A16" s="236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36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</row>
  </sheetData>
  <sheetProtection/>
  <mergeCells count="33">
    <mergeCell ref="F5:F6"/>
    <mergeCell ref="H5:H6"/>
    <mergeCell ref="K5:K6"/>
    <mergeCell ref="I5:I6"/>
    <mergeCell ref="T5:T6"/>
    <mergeCell ref="V5:V6"/>
    <mergeCell ref="B5:B6"/>
    <mergeCell ref="C5:C6"/>
    <mergeCell ref="D5:D6"/>
    <mergeCell ref="E5:E6"/>
    <mergeCell ref="G5:G6"/>
    <mergeCell ref="W5:W6"/>
    <mergeCell ref="AI5:AI6"/>
    <mergeCell ref="AG5:AG6"/>
    <mergeCell ref="AA5:AA6"/>
    <mergeCell ref="AD5:AD6"/>
    <mergeCell ref="AB5:AB6"/>
    <mergeCell ref="X5:X6"/>
    <mergeCell ref="AH5:AH6"/>
    <mergeCell ref="AF5:AF6"/>
    <mergeCell ref="AE5:AE6"/>
    <mergeCell ref="AC5:AC6"/>
    <mergeCell ref="Z5:Z6"/>
    <mergeCell ref="P5:P6"/>
    <mergeCell ref="N5:N6"/>
    <mergeCell ref="R5:R6"/>
    <mergeCell ref="Y5:Y6"/>
    <mergeCell ref="J5:J6"/>
    <mergeCell ref="M5:M6"/>
    <mergeCell ref="Q5:Q6"/>
    <mergeCell ref="L5:L6"/>
    <mergeCell ref="O5:O6"/>
    <mergeCell ref="U5:U6"/>
  </mergeCells>
  <printOptions/>
  <pageMargins left="0.7874015748031497" right="0.5905511811023623" top="1.1023622047244095" bottom="0.7874015748031497" header="0.5118110236220472" footer="0.5118110236220472"/>
  <pageSetup fitToWidth="2" horizontalDpi="400" verticalDpi="400" orientation="landscape" paperSize="9" scale="76" r:id="rId2"/>
  <colBreaks count="1" manualBreakCount="1">
    <brk id="18" max="14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6"/>
  <sheetViews>
    <sheetView showGridLines="0" view="pageBreakPreview" zoomScale="80" zoomScaleNormal="75" zoomScaleSheetLayoutView="80" zoomScalePageLayoutView="0" workbookViewId="0" topLeftCell="A1">
      <selection activeCell="G13" sqref="G13"/>
    </sheetView>
  </sheetViews>
  <sheetFormatPr defaultColWidth="13.54296875" defaultRowHeight="18"/>
  <cols>
    <col min="1" max="1" width="17.0859375" style="238" customWidth="1"/>
    <col min="2" max="5" width="10.72265625" style="238" customWidth="1"/>
    <col min="6" max="6" width="6.72265625" style="238" customWidth="1"/>
    <col min="7" max="16384" width="13.453125" style="238" customWidth="1"/>
  </cols>
  <sheetData>
    <row r="1" s="161" customFormat="1" ht="27.75" customHeight="1">
      <c r="A1" s="89" t="s">
        <v>57</v>
      </c>
    </row>
    <row r="2" s="161" customFormat="1" ht="27.75" customHeight="1">
      <c r="A2" s="91" t="s">
        <v>0</v>
      </c>
    </row>
    <row r="3" ht="4.5" customHeight="1"/>
    <row r="4" spans="1:6" s="299" customFormat="1" ht="34.5" customHeight="1" thickBot="1">
      <c r="A4" s="833" t="s">
        <v>187</v>
      </c>
      <c r="B4" s="298"/>
      <c r="C4" s="298"/>
      <c r="D4" s="298"/>
      <c r="E4" s="298"/>
      <c r="F4" s="298"/>
    </row>
    <row r="5" spans="1:5" s="258" customFormat="1" ht="34.5" customHeight="1">
      <c r="A5" s="302" t="s">
        <v>144</v>
      </c>
      <c r="B5" s="1244" t="s">
        <v>665</v>
      </c>
      <c r="C5" s="1245"/>
      <c r="D5" s="1244" t="s">
        <v>329</v>
      </c>
      <c r="E5" s="1245"/>
    </row>
    <row r="6" spans="1:5" s="258" customFormat="1" ht="34.5" customHeight="1">
      <c r="A6" s="303" t="s">
        <v>101</v>
      </c>
      <c r="B6" s="304" t="s">
        <v>188</v>
      </c>
      <c r="C6" s="305" t="s">
        <v>189</v>
      </c>
      <c r="D6" s="304" t="s">
        <v>188</v>
      </c>
      <c r="E6" s="305" t="s">
        <v>189</v>
      </c>
    </row>
    <row r="7" spans="1:5" s="258" customFormat="1" ht="36.75" customHeight="1">
      <c r="A7" s="306" t="s">
        <v>103</v>
      </c>
      <c r="B7" s="307">
        <v>16</v>
      </c>
      <c r="C7" s="308">
        <v>1</v>
      </c>
      <c r="D7" s="307">
        <v>16</v>
      </c>
      <c r="E7" s="310">
        <v>4</v>
      </c>
    </row>
    <row r="8" spans="1:5" s="258" customFormat="1" ht="36.75" customHeight="1">
      <c r="A8" s="306" t="s">
        <v>104</v>
      </c>
      <c r="B8" s="309">
        <v>1</v>
      </c>
      <c r="C8" s="310">
        <v>0</v>
      </c>
      <c r="D8" s="309">
        <v>1</v>
      </c>
      <c r="E8" s="310">
        <v>0</v>
      </c>
    </row>
    <row r="9" spans="1:5" s="258" customFormat="1" ht="36.75" customHeight="1">
      <c r="A9" s="306" t="s">
        <v>105</v>
      </c>
      <c r="B9" s="309">
        <v>5</v>
      </c>
      <c r="C9" s="310">
        <v>0</v>
      </c>
      <c r="D9" s="309">
        <v>5</v>
      </c>
      <c r="E9" s="310">
        <v>0</v>
      </c>
    </row>
    <row r="10" spans="1:5" s="258" customFormat="1" ht="36.75" customHeight="1">
      <c r="A10" s="306" t="s">
        <v>106</v>
      </c>
      <c r="B10" s="309">
        <v>2</v>
      </c>
      <c r="C10" s="310">
        <v>0</v>
      </c>
      <c r="D10" s="309">
        <v>2</v>
      </c>
      <c r="E10" s="310">
        <v>0</v>
      </c>
    </row>
    <row r="11" spans="1:5" s="258" customFormat="1" ht="36.75" customHeight="1">
      <c r="A11" s="306" t="s">
        <v>107</v>
      </c>
      <c r="B11" s="309">
        <v>1</v>
      </c>
      <c r="C11" s="310">
        <v>1</v>
      </c>
      <c r="D11" s="309">
        <v>1</v>
      </c>
      <c r="E11" s="310">
        <v>0</v>
      </c>
    </row>
    <row r="12" spans="1:5" s="258" customFormat="1" ht="36.75" customHeight="1">
      <c r="A12" s="306" t="s">
        <v>108</v>
      </c>
      <c r="B12" s="309">
        <v>8</v>
      </c>
      <c r="C12" s="310">
        <v>0</v>
      </c>
      <c r="D12" s="309">
        <v>8</v>
      </c>
      <c r="E12" s="310">
        <v>0</v>
      </c>
    </row>
    <row r="13" spans="1:5" s="258" customFormat="1" ht="36.75" customHeight="1">
      <c r="A13" s="306" t="s">
        <v>186</v>
      </c>
      <c r="B13" s="309">
        <v>2</v>
      </c>
      <c r="C13" s="310">
        <v>0</v>
      </c>
      <c r="D13" s="309">
        <v>2</v>
      </c>
      <c r="E13" s="310">
        <v>0</v>
      </c>
    </row>
    <row r="14" spans="1:5" s="258" customFormat="1" ht="36.75" customHeight="1">
      <c r="A14" s="311" t="s">
        <v>115</v>
      </c>
      <c r="B14" s="312">
        <v>13</v>
      </c>
      <c r="C14" s="313">
        <v>0</v>
      </c>
      <c r="D14" s="312">
        <v>13</v>
      </c>
      <c r="E14" s="313">
        <v>0</v>
      </c>
    </row>
    <row r="15" spans="1:5" s="258" customFormat="1" ht="36.75" customHeight="1" thickBot="1">
      <c r="A15" s="314" t="s">
        <v>110</v>
      </c>
      <c r="B15" s="315">
        <f>SUM(B7:B14)</f>
        <v>48</v>
      </c>
      <c r="C15" s="316">
        <f>SUM(C7:C14)</f>
        <v>2</v>
      </c>
      <c r="D15" s="315">
        <f>SUM(D7:D14)</f>
        <v>48</v>
      </c>
      <c r="E15" s="316">
        <f>SUM(E7:E14)</f>
        <v>4</v>
      </c>
    </row>
    <row r="16" s="300" customFormat="1" ht="21.75" customHeight="1">
      <c r="A16" s="832" t="s">
        <v>190</v>
      </c>
    </row>
    <row r="17" s="253" customFormat="1" ht="33" customHeight="1"/>
    <row r="18" ht="33" customHeight="1"/>
  </sheetData>
  <sheetProtection/>
  <mergeCells count="2">
    <mergeCell ref="B5:C5"/>
    <mergeCell ref="D5:E5"/>
  </mergeCells>
  <printOptions/>
  <pageMargins left="1.2598425196850394" right="0.7874015748031497" top="0.8661417322834646" bottom="0.4330708661417323" header="0.5118110236220472" footer="0.2362204724409449"/>
  <pageSetup horizontalDpi="400" verticalDpi="4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5"/>
  <sheetViews>
    <sheetView showGridLines="0" view="pageBreakPreview" zoomScale="75" zoomScaleSheetLayoutView="75" zoomScalePageLayoutView="0" workbookViewId="0" topLeftCell="A1">
      <selection activeCell="H6" sqref="H6"/>
    </sheetView>
  </sheetViews>
  <sheetFormatPr defaultColWidth="10.72265625" defaultRowHeight="18"/>
  <cols>
    <col min="1" max="1" width="5.2734375" style="238" customWidth="1"/>
    <col min="2" max="2" width="13.72265625" style="238" customWidth="1"/>
    <col min="3" max="7" width="13.99609375" style="238" customWidth="1"/>
    <col min="8" max="11" width="12.72265625" style="238" customWidth="1"/>
    <col min="12" max="16384" width="10.72265625" style="238" customWidth="1"/>
  </cols>
  <sheetData>
    <row r="1" s="161" customFormat="1" ht="27.75" customHeight="1">
      <c r="A1" s="89" t="s">
        <v>198</v>
      </c>
    </row>
    <row r="2" s="161" customFormat="1" ht="27.75" customHeight="1">
      <c r="A2" s="91" t="s">
        <v>0</v>
      </c>
    </row>
    <row r="3" ht="4.5" customHeight="1"/>
    <row r="4" spans="1:9" s="299" customFormat="1" ht="34.5" customHeight="1" thickBot="1">
      <c r="A4" s="833" t="s">
        <v>191</v>
      </c>
      <c r="B4" s="298"/>
      <c r="C4" s="298"/>
      <c r="D4" s="298"/>
      <c r="E4" s="298"/>
      <c r="F4" s="298"/>
      <c r="G4" s="301" t="s">
        <v>908</v>
      </c>
      <c r="H4" s="298"/>
      <c r="I4" s="298"/>
    </row>
    <row r="5" spans="1:11" s="258" customFormat="1" ht="34.5" customHeight="1">
      <c r="A5" s="239"/>
      <c r="B5" s="317" t="s">
        <v>98</v>
      </c>
      <c r="C5" s="1254">
        <v>20</v>
      </c>
      <c r="D5" s="1254">
        <v>21</v>
      </c>
      <c r="E5" s="1254">
        <v>22</v>
      </c>
      <c r="F5" s="1250">
        <v>23</v>
      </c>
      <c r="G5" s="1257">
        <v>24</v>
      </c>
      <c r="I5" s="1256" t="s">
        <v>666</v>
      </c>
      <c r="J5" s="1256"/>
      <c r="K5" s="1256"/>
    </row>
    <row r="6" spans="1:11" s="258" customFormat="1" ht="34.5" customHeight="1">
      <c r="A6" s="241" t="s">
        <v>101</v>
      </c>
      <c r="B6" s="318"/>
      <c r="C6" s="1255"/>
      <c r="D6" s="1255"/>
      <c r="E6" s="1255"/>
      <c r="F6" s="1251"/>
      <c r="G6" s="1258"/>
      <c r="I6" s="1006" t="s">
        <v>668</v>
      </c>
      <c r="J6" s="1004" t="s">
        <v>667</v>
      </c>
      <c r="K6" s="1007" t="s">
        <v>669</v>
      </c>
    </row>
    <row r="7" spans="1:11" s="258" customFormat="1" ht="36.75" customHeight="1">
      <c r="A7" s="1248" t="s">
        <v>192</v>
      </c>
      <c r="B7" s="1249"/>
      <c r="C7" s="290">
        <v>23.1</v>
      </c>
      <c r="D7" s="289">
        <v>22.8</v>
      </c>
      <c r="E7" s="288">
        <v>22</v>
      </c>
      <c r="F7" s="290">
        <v>21</v>
      </c>
      <c r="G7" s="291">
        <f>(J7+K7)/I7*100</f>
        <v>20.38525691729253</v>
      </c>
      <c r="I7" s="1005">
        <v>26129732</v>
      </c>
      <c r="J7" s="1005">
        <v>5326498</v>
      </c>
      <c r="K7" s="1005">
        <v>115</v>
      </c>
    </row>
    <row r="8" spans="1:11" s="258" customFormat="1" ht="36.75" customHeight="1">
      <c r="A8" s="1246" t="s">
        <v>193</v>
      </c>
      <c r="B8" s="1247"/>
      <c r="C8" s="292">
        <v>0</v>
      </c>
      <c r="D8" s="176">
        <v>0</v>
      </c>
      <c r="E8" s="155">
        <v>0</v>
      </c>
      <c r="F8" s="292">
        <v>0</v>
      </c>
      <c r="G8" s="132">
        <f aca="true" t="shared" si="0" ref="G8:G15">(J8+K8)/I8*100</f>
        <v>0</v>
      </c>
      <c r="I8" s="1005">
        <v>2829</v>
      </c>
      <c r="J8" s="1005">
        <v>0</v>
      </c>
      <c r="K8" s="1005">
        <v>0</v>
      </c>
    </row>
    <row r="9" spans="1:11" s="258" customFormat="1" ht="36.75" customHeight="1">
      <c r="A9" s="1246" t="s">
        <v>194</v>
      </c>
      <c r="B9" s="1247"/>
      <c r="C9" s="292">
        <v>39.1</v>
      </c>
      <c r="D9" s="176">
        <v>38.1</v>
      </c>
      <c r="E9" s="319">
        <v>38.3</v>
      </c>
      <c r="F9" s="292">
        <v>37.1</v>
      </c>
      <c r="G9" s="132">
        <f t="shared" si="0"/>
        <v>36.0328721022105</v>
      </c>
      <c r="I9" s="1005">
        <v>839131</v>
      </c>
      <c r="J9" s="1005">
        <v>302363</v>
      </c>
      <c r="K9" s="1005">
        <v>0</v>
      </c>
    </row>
    <row r="10" spans="1:11" s="258" customFormat="1" ht="36.75" customHeight="1">
      <c r="A10" s="1246" t="s">
        <v>195</v>
      </c>
      <c r="B10" s="1247"/>
      <c r="C10" s="292">
        <v>93.7</v>
      </c>
      <c r="D10" s="176">
        <v>98.2</v>
      </c>
      <c r="E10" s="155">
        <v>98.7</v>
      </c>
      <c r="F10" s="292">
        <v>99.1</v>
      </c>
      <c r="G10" s="132">
        <f t="shared" si="0"/>
        <v>116.71497174038359</v>
      </c>
      <c r="I10" s="1005">
        <v>870854</v>
      </c>
      <c r="J10" s="1005">
        <v>1016271</v>
      </c>
      <c r="K10" s="1005">
        <v>146</v>
      </c>
    </row>
    <row r="11" spans="1:11" s="258" customFormat="1" ht="36.75" customHeight="1">
      <c r="A11" s="1246" t="s">
        <v>196</v>
      </c>
      <c r="B11" s="1247"/>
      <c r="C11" s="292">
        <v>37.2</v>
      </c>
      <c r="D11" s="176">
        <v>34.9</v>
      </c>
      <c r="E11" s="155">
        <v>28.2</v>
      </c>
      <c r="F11" s="292">
        <v>27.7</v>
      </c>
      <c r="G11" s="132">
        <f t="shared" si="0"/>
        <v>26.69480867257455</v>
      </c>
      <c r="I11" s="1005">
        <v>1168834</v>
      </c>
      <c r="J11" s="1005">
        <v>312018</v>
      </c>
      <c r="K11" s="1005">
        <v>0</v>
      </c>
    </row>
    <row r="12" spans="1:11" s="258" customFormat="1" ht="36.75" customHeight="1">
      <c r="A12" s="1246" t="s">
        <v>197</v>
      </c>
      <c r="B12" s="1247"/>
      <c r="C12" s="320">
        <v>52.1</v>
      </c>
      <c r="D12" s="321">
        <v>52</v>
      </c>
      <c r="E12" s="155">
        <v>51.1</v>
      </c>
      <c r="F12" s="292">
        <v>58.1</v>
      </c>
      <c r="G12" s="132">
        <f t="shared" si="0"/>
        <v>56.448867017402314</v>
      </c>
      <c r="I12" s="1005">
        <v>20014694</v>
      </c>
      <c r="J12" s="1005">
        <v>11298068</v>
      </c>
      <c r="K12" s="1005">
        <v>0</v>
      </c>
    </row>
    <row r="13" spans="1:11" s="258" customFormat="1" ht="36.75" customHeight="1">
      <c r="A13" s="1246" t="s">
        <v>199</v>
      </c>
      <c r="B13" s="1247"/>
      <c r="C13" s="292">
        <v>36.1</v>
      </c>
      <c r="D13" s="176">
        <v>34.7</v>
      </c>
      <c r="E13" s="155">
        <v>36.1</v>
      </c>
      <c r="F13" s="292">
        <v>36.5</v>
      </c>
      <c r="G13" s="132">
        <f t="shared" si="0"/>
        <v>33.4858803886947</v>
      </c>
      <c r="I13" s="1005">
        <v>666024</v>
      </c>
      <c r="J13" s="1005">
        <v>223024</v>
      </c>
      <c r="K13" s="1005">
        <v>0</v>
      </c>
    </row>
    <row r="14" spans="1:11" s="258" customFormat="1" ht="36.75" customHeight="1">
      <c r="A14" s="1252" t="s">
        <v>200</v>
      </c>
      <c r="B14" s="1253"/>
      <c r="C14" s="322">
        <v>12.5</v>
      </c>
      <c r="D14" s="323">
        <v>13.6</v>
      </c>
      <c r="E14" s="193">
        <v>17.1</v>
      </c>
      <c r="F14" s="322">
        <v>14.8</v>
      </c>
      <c r="G14" s="143">
        <f t="shared" si="0"/>
        <v>14.851307288371252</v>
      </c>
      <c r="I14" s="1005">
        <v>11044388</v>
      </c>
      <c r="J14" s="1005">
        <v>1640236</v>
      </c>
      <c r="K14" s="1005">
        <v>0</v>
      </c>
    </row>
    <row r="15" spans="1:11" s="258" customFormat="1" ht="37.5" customHeight="1" thickBot="1">
      <c r="A15" s="324" t="s">
        <v>110</v>
      </c>
      <c r="B15" s="325"/>
      <c r="C15" s="326">
        <v>38.3</v>
      </c>
      <c r="D15" s="179">
        <v>37.5</v>
      </c>
      <c r="E15" s="160">
        <v>36.1</v>
      </c>
      <c r="F15" s="326">
        <v>36.2</v>
      </c>
      <c r="G15" s="146">
        <f t="shared" si="0"/>
        <v>33.12463450717251</v>
      </c>
      <c r="I15" s="1005">
        <f>SUM(I7:I14)</f>
        <v>60736486</v>
      </c>
      <c r="J15" s="1005">
        <f>SUM(J7:J14)</f>
        <v>20118478</v>
      </c>
      <c r="K15" s="1005">
        <f>SUM(K7:K14)</f>
        <v>261</v>
      </c>
    </row>
    <row r="16" s="300" customFormat="1" ht="26.25" customHeight="1"/>
    <row r="17" s="300" customFormat="1" ht="26.25" customHeight="1"/>
    <row r="18" s="300" customFormat="1" ht="26.25" customHeight="1"/>
    <row r="19" s="253" customFormat="1" ht="33" customHeight="1"/>
    <row r="20" ht="33" customHeight="1"/>
  </sheetData>
  <sheetProtection/>
  <mergeCells count="14">
    <mergeCell ref="I5:K5"/>
    <mergeCell ref="G5:G6"/>
    <mergeCell ref="A12:B12"/>
    <mergeCell ref="A11:B11"/>
    <mergeCell ref="A10:B10"/>
    <mergeCell ref="A9:B9"/>
    <mergeCell ref="A8:B8"/>
    <mergeCell ref="A7:B7"/>
    <mergeCell ref="F5:F6"/>
    <mergeCell ref="A14:B14"/>
    <mergeCell ref="A13:B13"/>
    <mergeCell ref="D5:D6"/>
    <mergeCell ref="C5:C6"/>
    <mergeCell ref="E5:E6"/>
  </mergeCells>
  <printOptions/>
  <pageMargins left="1.1023622047244095" right="0.7874015748031497" top="0.984251968503937" bottom="0.4724409448818898" header="0.5118110236220472" footer="0.2362204724409449"/>
  <pageSetup horizontalDpi="400" verticalDpi="400" orientation="landscape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9"/>
  <sheetViews>
    <sheetView showGridLines="0" showZeros="0" view="pageBreakPreview" zoomScale="80" zoomScaleSheetLayoutView="80" zoomScalePageLayoutView="0" workbookViewId="0" topLeftCell="A1">
      <selection activeCell="K16" sqref="K16"/>
    </sheetView>
  </sheetViews>
  <sheetFormatPr defaultColWidth="11.0859375" defaultRowHeight="18"/>
  <cols>
    <col min="1" max="1" width="4.2734375" style="352" customWidth="1"/>
    <col min="2" max="2" width="13.453125" style="352" customWidth="1"/>
    <col min="3" max="5" width="9.72265625" style="352" customWidth="1"/>
    <col min="6" max="6" width="10.36328125" style="352" customWidth="1"/>
    <col min="7" max="9" width="9.72265625" style="352" customWidth="1"/>
    <col min="10" max="10" width="8.8125" style="352" customWidth="1"/>
    <col min="11" max="16384" width="11.0859375" style="352" customWidth="1"/>
  </cols>
  <sheetData>
    <row r="1" s="328" customFormat="1" ht="27.75" customHeight="1">
      <c r="A1" s="327" t="s">
        <v>218</v>
      </c>
    </row>
    <row r="2" s="328" customFormat="1" ht="27.75" customHeight="1">
      <c r="A2" s="329" t="s">
        <v>0</v>
      </c>
    </row>
    <row r="3" s="238" customFormat="1" ht="4.5" customHeight="1"/>
    <row r="4" spans="1:10" s="331" customFormat="1" ht="27.75" customHeight="1">
      <c r="A4" s="330" t="s">
        <v>201</v>
      </c>
      <c r="J4" s="332"/>
    </row>
    <row r="5" spans="1:10" s="331" customFormat="1" ht="27.75" customHeight="1" thickBot="1">
      <c r="A5" s="333" t="s">
        <v>202</v>
      </c>
      <c r="B5" s="334"/>
      <c r="C5" s="335"/>
      <c r="D5" s="335"/>
      <c r="E5" s="335"/>
      <c r="F5" s="335"/>
      <c r="G5" s="335"/>
      <c r="H5" s="335"/>
      <c r="I5" s="335"/>
      <c r="J5" s="332"/>
    </row>
    <row r="6" spans="1:11" s="331" customFormat="1" ht="18.75" customHeight="1">
      <c r="A6" s="336"/>
      <c r="B6" s="337" t="s">
        <v>203</v>
      </c>
      <c r="C6" s="338" t="s">
        <v>204</v>
      </c>
      <c r="D6" s="338" t="s">
        <v>205</v>
      </c>
      <c r="E6" s="338" t="s">
        <v>206</v>
      </c>
      <c r="F6" s="338" t="s">
        <v>207</v>
      </c>
      <c r="G6" s="338" t="s">
        <v>208</v>
      </c>
      <c r="H6" s="338" t="s">
        <v>209</v>
      </c>
      <c r="I6" s="339"/>
      <c r="J6" s="332"/>
      <c r="K6" s="1008" t="s">
        <v>670</v>
      </c>
    </row>
    <row r="7" spans="1:10" s="331" customFormat="1" ht="18.75" customHeight="1">
      <c r="A7" s="340"/>
      <c r="B7" s="341"/>
      <c r="C7" s="342"/>
      <c r="D7" s="343" t="s">
        <v>210</v>
      </c>
      <c r="E7" s="343" t="s">
        <v>211</v>
      </c>
      <c r="F7" s="343" t="s">
        <v>212</v>
      </c>
      <c r="G7" s="343" t="s">
        <v>213</v>
      </c>
      <c r="H7" s="343" t="s">
        <v>214</v>
      </c>
      <c r="I7" s="344" t="s">
        <v>110</v>
      </c>
      <c r="J7" s="332"/>
    </row>
    <row r="8" spans="1:10" s="331" customFormat="1" ht="18.75" customHeight="1">
      <c r="A8" s="345" t="s">
        <v>215</v>
      </c>
      <c r="B8" s="335"/>
      <c r="C8" s="346" t="s">
        <v>216</v>
      </c>
      <c r="D8" s="346" t="s">
        <v>216</v>
      </c>
      <c r="E8" s="346" t="s">
        <v>216</v>
      </c>
      <c r="F8" s="346" t="s">
        <v>216</v>
      </c>
      <c r="G8" s="346" t="s">
        <v>216</v>
      </c>
      <c r="H8" s="347" t="s">
        <v>217</v>
      </c>
      <c r="I8" s="348"/>
      <c r="J8" s="332"/>
    </row>
    <row r="9" spans="1:10" s="353" customFormat="1" ht="23.25" customHeight="1">
      <c r="A9" s="1261">
        <v>20</v>
      </c>
      <c r="B9" s="349" t="s">
        <v>25</v>
      </c>
      <c r="C9" s="350">
        <v>3</v>
      </c>
      <c r="D9" s="350">
        <v>3</v>
      </c>
      <c r="E9" s="350">
        <v>2</v>
      </c>
      <c r="F9" s="350">
        <v>3</v>
      </c>
      <c r="G9" s="350">
        <v>3</v>
      </c>
      <c r="H9" s="350">
        <v>0</v>
      </c>
      <c r="I9" s="351">
        <v>14</v>
      </c>
      <c r="J9" s="352"/>
    </row>
    <row r="10" spans="1:10" s="353" customFormat="1" ht="23.25" customHeight="1">
      <c r="A10" s="1262"/>
      <c r="B10" s="354" t="s">
        <v>102</v>
      </c>
      <c r="C10" s="355">
        <v>21.428571428571427</v>
      </c>
      <c r="D10" s="355">
        <v>21.428571428571427</v>
      </c>
      <c r="E10" s="355">
        <v>14.285714285714285</v>
      </c>
      <c r="F10" s="355">
        <v>21.428571428571427</v>
      </c>
      <c r="G10" s="355">
        <v>21.428571428571427</v>
      </c>
      <c r="H10" s="355">
        <v>0</v>
      </c>
      <c r="I10" s="356">
        <v>100</v>
      </c>
      <c r="J10" s="352"/>
    </row>
    <row r="11" spans="1:10" s="353" customFormat="1" ht="23.25" customHeight="1">
      <c r="A11" s="1261">
        <v>21</v>
      </c>
      <c r="B11" s="357" t="s">
        <v>25</v>
      </c>
      <c r="C11" s="358">
        <v>3</v>
      </c>
      <c r="D11" s="358">
        <v>3</v>
      </c>
      <c r="E11" s="358">
        <v>3</v>
      </c>
      <c r="F11" s="358">
        <v>2</v>
      </c>
      <c r="G11" s="358">
        <v>3</v>
      </c>
      <c r="H11" s="358">
        <v>0</v>
      </c>
      <c r="I11" s="359">
        <v>14</v>
      </c>
      <c r="J11" s="352"/>
    </row>
    <row r="12" spans="1:10" s="353" customFormat="1" ht="23.25" customHeight="1">
      <c r="A12" s="1262"/>
      <c r="B12" s="349" t="s">
        <v>102</v>
      </c>
      <c r="C12" s="360">
        <v>21.428571428571427</v>
      </c>
      <c r="D12" s="360">
        <v>21.428571428571427</v>
      </c>
      <c r="E12" s="360">
        <v>21.428571428571427</v>
      </c>
      <c r="F12" s="360">
        <v>14.285714285714285</v>
      </c>
      <c r="G12" s="360">
        <v>21.428571428571427</v>
      </c>
      <c r="H12" s="360">
        <v>0</v>
      </c>
      <c r="I12" s="361">
        <v>100</v>
      </c>
      <c r="J12" s="352"/>
    </row>
    <row r="13" spans="1:10" s="353" customFormat="1" ht="23.25" customHeight="1">
      <c r="A13" s="1261">
        <v>22</v>
      </c>
      <c r="B13" s="349" t="s">
        <v>25</v>
      </c>
      <c r="C13" s="350">
        <v>3</v>
      </c>
      <c r="D13" s="350">
        <v>3</v>
      </c>
      <c r="E13" s="350">
        <v>2</v>
      </c>
      <c r="F13" s="350">
        <v>3</v>
      </c>
      <c r="G13" s="350">
        <v>3</v>
      </c>
      <c r="H13" s="350">
        <v>0</v>
      </c>
      <c r="I13" s="351">
        <v>14</v>
      </c>
      <c r="J13" s="352"/>
    </row>
    <row r="14" spans="1:10" s="353" customFormat="1" ht="23.25" customHeight="1">
      <c r="A14" s="1262"/>
      <c r="B14" s="354" t="s">
        <v>102</v>
      </c>
      <c r="C14" s="355">
        <v>21.428571428571427</v>
      </c>
      <c r="D14" s="355">
        <v>21.428571428571427</v>
      </c>
      <c r="E14" s="355">
        <v>14.285714285714285</v>
      </c>
      <c r="F14" s="355">
        <v>21.428571428571427</v>
      </c>
      <c r="G14" s="355">
        <v>21.428571428571427</v>
      </c>
      <c r="H14" s="355">
        <v>0</v>
      </c>
      <c r="I14" s="356">
        <v>100</v>
      </c>
      <c r="J14" s="352"/>
    </row>
    <row r="15" spans="1:10" s="353" customFormat="1" ht="23.25" customHeight="1">
      <c r="A15" s="1261">
        <v>23</v>
      </c>
      <c r="B15" s="357" t="s">
        <v>25</v>
      </c>
      <c r="C15" s="358">
        <v>3</v>
      </c>
      <c r="D15" s="358">
        <v>3</v>
      </c>
      <c r="E15" s="358">
        <v>3</v>
      </c>
      <c r="F15" s="358">
        <v>2</v>
      </c>
      <c r="G15" s="358">
        <v>3</v>
      </c>
      <c r="H15" s="358">
        <v>0</v>
      </c>
      <c r="I15" s="359">
        <v>14</v>
      </c>
      <c r="J15" s="352"/>
    </row>
    <row r="16" spans="1:10" s="353" customFormat="1" ht="23.25" customHeight="1">
      <c r="A16" s="1262"/>
      <c r="B16" s="349" t="s">
        <v>102</v>
      </c>
      <c r="C16" s="360">
        <v>21.428571428571427</v>
      </c>
      <c r="D16" s="360">
        <v>21.428571428571427</v>
      </c>
      <c r="E16" s="360">
        <v>21.428571428571427</v>
      </c>
      <c r="F16" s="360">
        <v>14.285714285714285</v>
      </c>
      <c r="G16" s="360">
        <v>21.428571428571427</v>
      </c>
      <c r="H16" s="360">
        <v>0</v>
      </c>
      <c r="I16" s="361">
        <v>100</v>
      </c>
      <c r="J16" s="352"/>
    </row>
    <row r="17" spans="1:10" s="353" customFormat="1" ht="23.25" customHeight="1">
      <c r="A17" s="1259">
        <v>24</v>
      </c>
      <c r="B17" s="349" t="s">
        <v>25</v>
      </c>
      <c r="C17" s="350">
        <v>3</v>
      </c>
      <c r="D17" s="350">
        <v>3</v>
      </c>
      <c r="E17" s="350">
        <v>2</v>
      </c>
      <c r="F17" s="350">
        <v>3</v>
      </c>
      <c r="G17" s="350">
        <v>3</v>
      </c>
      <c r="H17" s="350">
        <v>0</v>
      </c>
      <c r="I17" s="351">
        <v>14</v>
      </c>
      <c r="J17" s="352"/>
    </row>
    <row r="18" spans="1:10" s="353" customFormat="1" ht="23.25" customHeight="1" thickBot="1">
      <c r="A18" s="1260"/>
      <c r="B18" s="362" t="s">
        <v>102</v>
      </c>
      <c r="C18" s="363">
        <f aca="true" t="shared" si="0" ref="C18:I18">C17/$I$17*100</f>
        <v>21.428571428571427</v>
      </c>
      <c r="D18" s="363">
        <f t="shared" si="0"/>
        <v>21.428571428571427</v>
      </c>
      <c r="E18" s="363">
        <f t="shared" si="0"/>
        <v>14.285714285714285</v>
      </c>
      <c r="F18" s="363">
        <f t="shared" si="0"/>
        <v>21.428571428571427</v>
      </c>
      <c r="G18" s="363">
        <f t="shared" si="0"/>
        <v>21.428571428571427</v>
      </c>
      <c r="H18" s="363">
        <f t="shared" si="0"/>
        <v>0</v>
      </c>
      <c r="I18" s="364">
        <f t="shared" si="0"/>
        <v>100</v>
      </c>
      <c r="J18" s="352"/>
    </row>
    <row r="19" spans="1:10" s="353" customFormat="1" ht="18" customHeight="1">
      <c r="A19" s="365" t="s">
        <v>219</v>
      </c>
      <c r="B19" s="365"/>
      <c r="J19" s="352"/>
    </row>
  </sheetData>
  <sheetProtection/>
  <mergeCells count="5">
    <mergeCell ref="A17:A18"/>
    <mergeCell ref="A9:A10"/>
    <mergeCell ref="A15:A16"/>
    <mergeCell ref="A11:A12"/>
    <mergeCell ref="A13:A14"/>
  </mergeCells>
  <printOptions/>
  <pageMargins left="0.984251968503937" right="0.7874015748031497" top="1.141732283464567" bottom="0.7874015748031497" header="0.5118110236220472" footer="0.5118110236220472"/>
  <pageSetup horizontalDpi="400" verticalDpi="4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4"/>
  <sheetViews>
    <sheetView showGridLines="0" showZeros="0" view="pageBreakPreview" zoomScale="80" zoomScaleNormal="80" zoomScaleSheetLayoutView="80" zoomScalePageLayoutView="0" workbookViewId="0" topLeftCell="A1">
      <selection activeCell="H17" sqref="H17"/>
    </sheetView>
  </sheetViews>
  <sheetFormatPr defaultColWidth="11.0859375" defaultRowHeight="18"/>
  <cols>
    <col min="1" max="1" width="4.2734375" style="374" customWidth="1"/>
    <col min="2" max="2" width="13.453125" style="374" customWidth="1"/>
    <col min="3" max="6" width="11.8125" style="374" customWidth="1"/>
    <col min="7" max="9" width="9.72265625" style="374" customWidth="1"/>
    <col min="10" max="10" width="8.8125" style="374" customWidth="1"/>
    <col min="11" max="16384" width="11.0859375" style="374" customWidth="1"/>
  </cols>
  <sheetData>
    <row r="1" s="367" customFormat="1" ht="27.75" customHeight="1">
      <c r="A1" s="366" t="s">
        <v>57</v>
      </c>
    </row>
    <row r="2" s="367" customFormat="1" ht="27.75" customHeight="1">
      <c r="A2" s="368" t="s">
        <v>0</v>
      </c>
    </row>
    <row r="3" s="238" customFormat="1" ht="4.5" customHeight="1"/>
    <row r="4" spans="1:10" s="370" customFormat="1" ht="27.75" customHeight="1">
      <c r="A4" s="369" t="s">
        <v>201</v>
      </c>
      <c r="J4" s="371"/>
    </row>
    <row r="5" spans="1:10" s="370" customFormat="1" ht="27.75" customHeight="1" thickBot="1">
      <c r="A5" s="375" t="s">
        <v>220</v>
      </c>
      <c r="B5" s="376"/>
      <c r="J5" s="371"/>
    </row>
    <row r="6" spans="1:10" s="370" customFormat="1" ht="18.75" customHeight="1">
      <c r="A6" s="377"/>
      <c r="B6" s="378" t="s">
        <v>221</v>
      </c>
      <c r="C6" s="379"/>
      <c r="D6" s="379"/>
      <c r="E6" s="379"/>
      <c r="F6" s="380"/>
      <c r="J6" s="371"/>
    </row>
    <row r="7" spans="1:10" s="370" customFormat="1" ht="18.75" customHeight="1">
      <c r="A7" s="381"/>
      <c r="B7" s="382"/>
      <c r="C7" s="383" t="s">
        <v>330</v>
      </c>
      <c r="D7" s="383" t="s">
        <v>331</v>
      </c>
      <c r="E7" s="383" t="s">
        <v>222</v>
      </c>
      <c r="F7" s="384" t="s">
        <v>110</v>
      </c>
      <c r="J7" s="371"/>
    </row>
    <row r="8" spans="1:10" s="370" customFormat="1" ht="18.75" customHeight="1">
      <c r="A8" s="385" t="s">
        <v>223</v>
      </c>
      <c r="B8" s="386"/>
      <c r="C8" s="387"/>
      <c r="D8" s="387"/>
      <c r="E8" s="387"/>
      <c r="F8" s="388"/>
      <c r="J8" s="371"/>
    </row>
    <row r="9" spans="1:10" s="370" customFormat="1" ht="36.75" customHeight="1">
      <c r="A9" s="389" t="s">
        <v>226</v>
      </c>
      <c r="B9" s="390"/>
      <c r="C9" s="391">
        <v>13</v>
      </c>
      <c r="D9" s="391">
        <v>0</v>
      </c>
      <c r="E9" s="391">
        <v>3</v>
      </c>
      <c r="F9" s="392">
        <f>SUM(C9:E9)</f>
        <v>16</v>
      </c>
      <c r="J9" s="371"/>
    </row>
    <row r="10" spans="1:10" s="370" customFormat="1" ht="32.25" customHeight="1">
      <c r="A10" s="1263" t="s">
        <v>224</v>
      </c>
      <c r="B10" s="1264"/>
      <c r="C10" s="393">
        <v>5</v>
      </c>
      <c r="D10" s="393">
        <v>0</v>
      </c>
      <c r="E10" s="394"/>
      <c r="F10" s="395">
        <v>5</v>
      </c>
      <c r="J10" s="371"/>
    </row>
    <row r="11" spans="1:10" s="370" customFormat="1" ht="32.25" customHeight="1">
      <c r="A11" s="1265"/>
      <c r="B11" s="1266"/>
      <c r="C11" s="396">
        <v>1</v>
      </c>
      <c r="D11" s="396">
        <v>0</v>
      </c>
      <c r="E11" s="396">
        <v>0</v>
      </c>
      <c r="F11" s="397">
        <f>SUM(C11:E11)</f>
        <v>1</v>
      </c>
      <c r="J11" s="371"/>
    </row>
    <row r="12" spans="1:10" s="370" customFormat="1" ht="36.75" customHeight="1">
      <c r="A12" s="389" t="s">
        <v>225</v>
      </c>
      <c r="B12" s="390"/>
      <c r="C12" s="391">
        <v>6</v>
      </c>
      <c r="D12" s="391">
        <v>5</v>
      </c>
      <c r="E12" s="391">
        <v>0</v>
      </c>
      <c r="F12" s="392">
        <f>SUM(C12:E12)</f>
        <v>11</v>
      </c>
      <c r="J12" s="371"/>
    </row>
    <row r="13" spans="1:10" s="370" customFormat="1" ht="36.75" customHeight="1" thickBot="1">
      <c r="A13" s="398" t="s">
        <v>110</v>
      </c>
      <c r="B13" s="399"/>
      <c r="C13" s="400">
        <f>SUM(C9,C11,C12)</f>
        <v>20</v>
      </c>
      <c r="D13" s="400">
        <v>5</v>
      </c>
      <c r="E13" s="400">
        <v>3</v>
      </c>
      <c r="F13" s="401">
        <f>SUM(F9,F11,F12)</f>
        <v>28</v>
      </c>
      <c r="J13" s="371"/>
    </row>
    <row r="14" spans="1:10" s="373" customFormat="1" ht="18" customHeight="1">
      <c r="A14" s="402" t="s">
        <v>227</v>
      </c>
      <c r="B14" s="372"/>
      <c r="J14" s="374"/>
    </row>
    <row r="15" ht="18" customHeight="1"/>
  </sheetData>
  <sheetProtection/>
  <mergeCells count="1">
    <mergeCell ref="A10:B11"/>
  </mergeCells>
  <printOptions/>
  <pageMargins left="1.14" right="0.7874015748031497" top="1.13" bottom="0.7874015748031497" header="0.5118110236220472" footer="0.5118110236220472"/>
  <pageSetup horizontalDpi="400" verticalDpi="4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40"/>
  <sheetViews>
    <sheetView showGridLines="0" showZeros="0" view="pageBreakPreview" zoomScale="80" zoomScaleNormal="80" zoomScaleSheetLayoutView="80" zoomScalePageLayoutView="0" workbookViewId="0" topLeftCell="A1">
      <selection activeCell="C18" sqref="C18"/>
    </sheetView>
  </sheetViews>
  <sheetFormatPr defaultColWidth="11.0859375" defaultRowHeight="18"/>
  <cols>
    <col min="1" max="1" width="4.2734375" style="450" customWidth="1"/>
    <col min="2" max="2" width="13.453125" style="450" customWidth="1"/>
    <col min="3" max="3" width="12.2734375" style="450" customWidth="1"/>
    <col min="4" max="4" width="12.36328125" style="450" customWidth="1"/>
    <col min="5" max="5" width="9.72265625" style="450" customWidth="1"/>
    <col min="6" max="6" width="12.6328125" style="450" customWidth="1"/>
    <col min="7" max="8" width="11.0859375" style="450" customWidth="1"/>
    <col min="9" max="9" width="9.72265625" style="450" customWidth="1"/>
    <col min="10" max="10" width="8.8125" style="450" customWidth="1"/>
    <col min="11" max="16384" width="11.0859375" style="450" customWidth="1"/>
  </cols>
  <sheetData>
    <row r="1" s="404" customFormat="1" ht="27.75" customHeight="1">
      <c r="A1" s="403" t="s">
        <v>198</v>
      </c>
    </row>
    <row r="2" s="404" customFormat="1" ht="25.5" customHeight="1">
      <c r="A2" s="405" t="s">
        <v>0</v>
      </c>
    </row>
    <row r="3" s="238" customFormat="1" ht="4.5" customHeight="1"/>
    <row r="4" spans="1:10" s="407" customFormat="1" ht="28.5" customHeight="1">
      <c r="A4" s="406" t="s">
        <v>201</v>
      </c>
      <c r="J4" s="408"/>
    </row>
    <row r="5" spans="1:8" s="408" customFormat="1" ht="28.5" customHeight="1" thickBot="1">
      <c r="A5" s="409" t="s">
        <v>336</v>
      </c>
      <c r="B5" s="410"/>
      <c r="C5" s="411"/>
      <c r="D5" s="411"/>
      <c r="E5" s="411"/>
      <c r="F5" s="411"/>
      <c r="G5" s="411"/>
      <c r="H5" s="411"/>
    </row>
    <row r="6" spans="1:8" s="408" customFormat="1" ht="20.25" customHeight="1">
      <c r="A6" s="412"/>
      <c r="B6" s="413" t="s">
        <v>333</v>
      </c>
      <c r="C6" s="414"/>
      <c r="D6" s="414"/>
      <c r="E6" s="414"/>
      <c r="F6" s="414"/>
      <c r="G6" s="415" t="s">
        <v>228</v>
      </c>
      <c r="H6" s="416" t="s">
        <v>229</v>
      </c>
    </row>
    <row r="7" spans="1:8" s="408" customFormat="1" ht="20.25" customHeight="1">
      <c r="A7" s="417"/>
      <c r="B7" s="418"/>
      <c r="C7" s="419" t="s">
        <v>230</v>
      </c>
      <c r="D7" s="419" t="s">
        <v>203</v>
      </c>
      <c r="E7" s="419" t="s">
        <v>235</v>
      </c>
      <c r="F7" s="419" t="s">
        <v>236</v>
      </c>
      <c r="G7" s="419" t="s">
        <v>231</v>
      </c>
      <c r="H7" s="420" t="s">
        <v>232</v>
      </c>
    </row>
    <row r="8" spans="1:8" s="408" customFormat="1" ht="27.75" customHeight="1">
      <c r="A8" s="835" t="s">
        <v>332</v>
      </c>
      <c r="B8" s="421" t="s">
        <v>350</v>
      </c>
      <c r="C8" s="422" t="s">
        <v>233</v>
      </c>
      <c r="D8" s="422" t="s">
        <v>233</v>
      </c>
      <c r="E8" s="423" t="s">
        <v>234</v>
      </c>
      <c r="F8" s="424" t="s">
        <v>237</v>
      </c>
      <c r="G8" s="424" t="s">
        <v>238</v>
      </c>
      <c r="H8" s="425" t="s">
        <v>239</v>
      </c>
    </row>
    <row r="9" spans="1:8" s="408" customFormat="1" ht="20.25" customHeight="1">
      <c r="A9" s="435"/>
      <c r="B9" s="436" t="s">
        <v>240</v>
      </c>
      <c r="C9" s="431"/>
      <c r="D9" s="433">
        <v>1270259</v>
      </c>
      <c r="E9" s="432"/>
      <c r="F9" s="437">
        <v>160707.43</v>
      </c>
      <c r="G9" s="433">
        <f aca="true" t="shared" si="0" ref="G9:G24">F9*1000/D9</f>
        <v>126.5154822756619</v>
      </c>
      <c r="H9" s="438">
        <f>G9/366*1000</f>
        <v>345.6707166001691</v>
      </c>
    </row>
    <row r="10" spans="1:8" s="408" customFormat="1" ht="20.25" customHeight="1">
      <c r="A10" s="1267">
        <v>20</v>
      </c>
      <c r="B10" s="439" t="s">
        <v>224</v>
      </c>
      <c r="C10" s="431">
        <v>1486406</v>
      </c>
      <c r="D10" s="427">
        <v>372</v>
      </c>
      <c r="E10" s="432">
        <f>D12/C10*100</f>
        <v>91.5259357133919</v>
      </c>
      <c r="F10" s="429">
        <v>33.45</v>
      </c>
      <c r="G10" s="427">
        <f t="shared" si="0"/>
        <v>89.91935483870968</v>
      </c>
      <c r="H10" s="430">
        <f>G10/366*1000</f>
        <v>245.6812973735237</v>
      </c>
    </row>
    <row r="11" spans="1:8" s="408" customFormat="1" ht="20.25" customHeight="1">
      <c r="A11" s="1268"/>
      <c r="B11" s="439" t="s">
        <v>225</v>
      </c>
      <c r="C11" s="431"/>
      <c r="D11" s="427">
        <v>89816</v>
      </c>
      <c r="E11" s="432"/>
      <c r="F11" s="429">
        <v>9516.28</v>
      </c>
      <c r="G11" s="427">
        <f t="shared" si="0"/>
        <v>105.95305958849202</v>
      </c>
      <c r="H11" s="430">
        <f>G11/366*1000</f>
        <v>289.48923384833887</v>
      </c>
    </row>
    <row r="12" spans="1:8" s="408" customFormat="1" ht="20.25" customHeight="1">
      <c r="A12" s="440"/>
      <c r="B12" s="439" t="s">
        <v>110</v>
      </c>
      <c r="C12" s="433"/>
      <c r="D12" s="427">
        <f>SUM(D9:D11)</f>
        <v>1360447</v>
      </c>
      <c r="E12" s="434"/>
      <c r="F12" s="429">
        <f>SUM(F9:F11)</f>
        <v>170257.16</v>
      </c>
      <c r="G12" s="427">
        <f t="shared" si="0"/>
        <v>125.1479550471279</v>
      </c>
      <c r="H12" s="430">
        <f>G12/366*1000</f>
        <v>341.9343034074533</v>
      </c>
    </row>
    <row r="13" spans="1:8" s="408" customFormat="1" ht="20.25" customHeight="1">
      <c r="A13" s="441"/>
      <c r="B13" s="439" t="s">
        <v>240</v>
      </c>
      <c r="C13" s="426"/>
      <c r="D13" s="427">
        <v>1271178</v>
      </c>
      <c r="E13" s="428"/>
      <c r="F13" s="429">
        <v>157246.76</v>
      </c>
      <c r="G13" s="427">
        <f t="shared" si="0"/>
        <v>123.7016059119966</v>
      </c>
      <c r="H13" s="430">
        <f aca="true" t="shared" si="1" ref="H13:H24">G13/365*1000</f>
        <v>338.9085093479359</v>
      </c>
    </row>
    <row r="14" spans="1:8" s="408" customFormat="1" ht="20.25" customHeight="1">
      <c r="A14" s="1267">
        <v>21</v>
      </c>
      <c r="B14" s="439" t="s">
        <v>224</v>
      </c>
      <c r="C14" s="431">
        <v>1478705</v>
      </c>
      <c r="D14" s="427">
        <v>359</v>
      </c>
      <c r="E14" s="432">
        <f>D16/C14*100</f>
        <v>91.5897356132562</v>
      </c>
      <c r="F14" s="429">
        <v>33.41</v>
      </c>
      <c r="G14" s="427">
        <f t="shared" si="0"/>
        <v>93.06406685236769</v>
      </c>
      <c r="H14" s="430">
        <f t="shared" si="1"/>
        <v>254.97004617087038</v>
      </c>
    </row>
    <row r="15" spans="1:8" s="408" customFormat="1" ht="20.25" customHeight="1">
      <c r="A15" s="1268"/>
      <c r="B15" s="439" t="s">
        <v>225</v>
      </c>
      <c r="C15" s="431"/>
      <c r="D15" s="427">
        <v>82805</v>
      </c>
      <c r="E15" s="432"/>
      <c r="F15" s="429">
        <v>8848.517</v>
      </c>
      <c r="G15" s="427">
        <f t="shared" si="0"/>
        <v>106.85969446289475</v>
      </c>
      <c r="H15" s="430">
        <f t="shared" si="1"/>
        <v>292.7662861997116</v>
      </c>
    </row>
    <row r="16" spans="1:8" s="408" customFormat="1" ht="20.25" customHeight="1">
      <c r="A16" s="440"/>
      <c r="B16" s="439" t="s">
        <v>110</v>
      </c>
      <c r="C16" s="433"/>
      <c r="D16" s="427">
        <f>SUM(D13:D15)</f>
        <v>1354342</v>
      </c>
      <c r="E16" s="434"/>
      <c r="F16" s="429">
        <f>SUM(F13:F15)</f>
        <v>166128.687</v>
      </c>
      <c r="G16" s="427">
        <f t="shared" si="0"/>
        <v>122.66376365792392</v>
      </c>
      <c r="H16" s="430">
        <f t="shared" si="1"/>
        <v>336.0651059121204</v>
      </c>
    </row>
    <row r="17" spans="1:8" s="408" customFormat="1" ht="20.25" customHeight="1">
      <c r="A17" s="441"/>
      <c r="B17" s="439" t="s">
        <v>240</v>
      </c>
      <c r="C17" s="431"/>
      <c r="D17" s="433">
        <v>1264239</v>
      </c>
      <c r="E17" s="432"/>
      <c r="F17" s="437">
        <v>158663.31</v>
      </c>
      <c r="G17" s="433">
        <f t="shared" si="0"/>
        <v>125.5010405469219</v>
      </c>
      <c r="H17" s="438">
        <f t="shared" si="1"/>
        <v>343.8384672518408</v>
      </c>
    </row>
    <row r="18" spans="1:8" s="408" customFormat="1" ht="20.25" customHeight="1">
      <c r="A18" s="1267">
        <v>22</v>
      </c>
      <c r="B18" s="439" t="s">
        <v>224</v>
      </c>
      <c r="C18" s="431">
        <v>1469398</v>
      </c>
      <c r="D18" s="427">
        <v>346</v>
      </c>
      <c r="E18" s="432">
        <f>D20/C18*100</f>
        <v>91.53558123803082</v>
      </c>
      <c r="F18" s="429">
        <v>35.74</v>
      </c>
      <c r="G18" s="427">
        <f t="shared" si="0"/>
        <v>103.29479768786128</v>
      </c>
      <c r="H18" s="430">
        <f t="shared" si="1"/>
        <v>282.9994457201679</v>
      </c>
    </row>
    <row r="19" spans="1:8" s="408" customFormat="1" ht="20.25" customHeight="1">
      <c r="A19" s="1268"/>
      <c r="B19" s="439" t="s">
        <v>225</v>
      </c>
      <c r="C19" s="431"/>
      <c r="D19" s="427">
        <v>80437</v>
      </c>
      <c r="E19" s="432"/>
      <c r="F19" s="429">
        <v>8798.92</v>
      </c>
      <c r="G19" s="427">
        <f t="shared" si="0"/>
        <v>109.3889627907555</v>
      </c>
      <c r="H19" s="430">
        <f t="shared" si="1"/>
        <v>299.6957884678233</v>
      </c>
    </row>
    <row r="20" spans="1:8" s="408" customFormat="1" ht="20.25" customHeight="1">
      <c r="A20" s="440"/>
      <c r="B20" s="439" t="s">
        <v>110</v>
      </c>
      <c r="C20" s="433"/>
      <c r="D20" s="427">
        <f>SUM(D17:D19)</f>
        <v>1345022</v>
      </c>
      <c r="E20" s="434"/>
      <c r="F20" s="429">
        <f>SUM(F17:F19)</f>
        <v>167497.97</v>
      </c>
      <c r="G20" s="427">
        <f t="shared" si="0"/>
        <v>124.5317697405693</v>
      </c>
      <c r="H20" s="430">
        <f t="shared" si="1"/>
        <v>341.1829307960803</v>
      </c>
    </row>
    <row r="21" spans="1:8" s="408" customFormat="1" ht="20.25" customHeight="1">
      <c r="A21" s="441"/>
      <c r="B21" s="439" t="s">
        <v>240</v>
      </c>
      <c r="C21" s="431"/>
      <c r="D21" s="433">
        <v>1270122</v>
      </c>
      <c r="E21" s="432"/>
      <c r="F21" s="437">
        <v>157610.17</v>
      </c>
      <c r="G21" s="433">
        <f t="shared" si="0"/>
        <v>124.09057555101006</v>
      </c>
      <c r="H21" s="438">
        <f t="shared" si="1"/>
        <v>339.97417959180837</v>
      </c>
    </row>
    <row r="22" spans="1:8" s="408" customFormat="1" ht="20.25" customHeight="1">
      <c r="A22" s="1267">
        <v>23</v>
      </c>
      <c r="B22" s="439" t="s">
        <v>224</v>
      </c>
      <c r="C22" s="431">
        <v>1459198</v>
      </c>
      <c r="D22" s="427">
        <v>363</v>
      </c>
      <c r="E22" s="432">
        <f>D24/C22*100</f>
        <v>91.74861807650504</v>
      </c>
      <c r="F22" s="429">
        <v>35.69</v>
      </c>
      <c r="G22" s="427">
        <f t="shared" si="0"/>
        <v>98.31955922865014</v>
      </c>
      <c r="H22" s="430">
        <f t="shared" si="1"/>
        <v>269.36865542095927</v>
      </c>
    </row>
    <row r="23" spans="1:8" s="408" customFormat="1" ht="20.25" customHeight="1">
      <c r="A23" s="1268"/>
      <c r="B23" s="439" t="s">
        <v>225</v>
      </c>
      <c r="C23" s="431"/>
      <c r="D23" s="427">
        <v>68309</v>
      </c>
      <c r="E23" s="432"/>
      <c r="F23" s="429">
        <v>7405.8</v>
      </c>
      <c r="G23" s="427">
        <f t="shared" si="0"/>
        <v>108.41616770850108</v>
      </c>
      <c r="H23" s="430">
        <f t="shared" si="1"/>
        <v>297.03059646164684</v>
      </c>
    </row>
    <row r="24" spans="1:8" s="408" customFormat="1" ht="20.25" customHeight="1">
      <c r="A24" s="441"/>
      <c r="B24" s="838" t="s">
        <v>110</v>
      </c>
      <c r="C24" s="431"/>
      <c r="D24" s="426">
        <f>SUM(D21:D23)</f>
        <v>1338794</v>
      </c>
      <c r="E24" s="432"/>
      <c r="F24" s="839">
        <f>SUM(F21:F23)</f>
        <v>165051.66</v>
      </c>
      <c r="G24" s="426">
        <f t="shared" si="0"/>
        <v>123.28383604945944</v>
      </c>
      <c r="H24" s="840">
        <f t="shared" si="1"/>
        <v>337.7639343820806</v>
      </c>
    </row>
    <row r="25" spans="1:8" s="408" customFormat="1" ht="20.25" customHeight="1">
      <c r="A25" s="435"/>
      <c r="B25" s="436" t="s">
        <v>240</v>
      </c>
      <c r="C25" s="426"/>
      <c r="D25" s="427">
        <v>1264864</v>
      </c>
      <c r="E25" s="428"/>
      <c r="F25" s="429">
        <v>156198.94</v>
      </c>
      <c r="G25" s="427">
        <f>F25*1000/D25</f>
        <v>123.49069939535002</v>
      </c>
      <c r="H25" s="430">
        <f>G25/366*1000</f>
        <v>337.4062825009563</v>
      </c>
    </row>
    <row r="26" spans="1:8" s="408" customFormat="1" ht="20.25" customHeight="1">
      <c r="A26" s="1267">
        <v>24</v>
      </c>
      <c r="B26" s="439" t="s">
        <v>224</v>
      </c>
      <c r="C26" s="431">
        <v>1447499</v>
      </c>
      <c r="D26" s="427">
        <v>358</v>
      </c>
      <c r="E26" s="432">
        <f>D28/C26*100</f>
        <v>91.89698922071794</v>
      </c>
      <c r="F26" s="429">
        <v>36.53</v>
      </c>
      <c r="G26" s="427">
        <f>F26*1000/D26</f>
        <v>102.0391061452514</v>
      </c>
      <c r="H26" s="430">
        <f>G26/366*1000</f>
        <v>278.7953719815612</v>
      </c>
    </row>
    <row r="27" spans="1:8" s="408" customFormat="1" ht="20.25" customHeight="1">
      <c r="A27" s="1268"/>
      <c r="B27" s="439" t="s">
        <v>225</v>
      </c>
      <c r="C27" s="431"/>
      <c r="D27" s="427">
        <v>64986</v>
      </c>
      <c r="E27" s="432"/>
      <c r="F27" s="429">
        <v>6598.735</v>
      </c>
      <c r="G27" s="427">
        <f>F27*1000/D27</f>
        <v>101.54087034130428</v>
      </c>
      <c r="H27" s="430">
        <f>G27/366*1000</f>
        <v>277.43407197077676</v>
      </c>
    </row>
    <row r="28" spans="1:8" s="408" customFormat="1" ht="20.25" customHeight="1" thickBot="1">
      <c r="A28" s="442"/>
      <c r="B28" s="443" t="s">
        <v>110</v>
      </c>
      <c r="C28" s="444"/>
      <c r="D28" s="445">
        <f>SUM(D25:D27)</f>
        <v>1330208</v>
      </c>
      <c r="E28" s="446"/>
      <c r="F28" s="447">
        <f>SUM(F25:F27)</f>
        <v>162834.205</v>
      </c>
      <c r="G28" s="445">
        <f>F28*1000/D28</f>
        <v>122.41258885828381</v>
      </c>
      <c r="H28" s="448">
        <f>G28/366*1000</f>
        <v>334.4606252958574</v>
      </c>
    </row>
    <row r="29" spans="1:8" ht="18" customHeight="1">
      <c r="A29" s="837" t="s">
        <v>241</v>
      </c>
      <c r="B29" s="837" t="s">
        <v>242</v>
      </c>
      <c r="C29" s="449"/>
      <c r="D29" s="449"/>
      <c r="E29" s="449"/>
      <c r="F29" s="449"/>
      <c r="G29" s="449"/>
      <c r="H29" s="449"/>
    </row>
    <row r="30" spans="1:8" ht="18" customHeight="1">
      <c r="A30" s="451"/>
      <c r="B30" s="837" t="s">
        <v>243</v>
      </c>
      <c r="C30" s="449"/>
      <c r="D30" s="449"/>
      <c r="E30" s="449"/>
      <c r="F30" s="449"/>
      <c r="G30" s="449"/>
      <c r="H30" s="449"/>
    </row>
    <row r="31" ht="19.5" customHeight="1">
      <c r="B31" s="836" t="s">
        <v>244</v>
      </c>
    </row>
    <row r="32" ht="15.75">
      <c r="B32" s="452" t="s">
        <v>334</v>
      </c>
    </row>
    <row r="33" spans="4:6" s="841" customFormat="1" ht="19.5" customHeight="1">
      <c r="D33" s="841" t="s">
        <v>335</v>
      </c>
      <c r="F33" s="841" t="s">
        <v>335</v>
      </c>
    </row>
    <row r="35" ht="15" customHeight="1">
      <c r="B35" s="1009" t="s">
        <v>671</v>
      </c>
    </row>
    <row r="36" ht="31.5" customHeight="1">
      <c r="B36" s="1009" t="s">
        <v>672</v>
      </c>
    </row>
    <row r="37" ht="17.25" customHeight="1">
      <c r="B37" s="1009" t="s">
        <v>673</v>
      </c>
    </row>
    <row r="38" ht="35.25" customHeight="1">
      <c r="B38" s="1009" t="s">
        <v>674</v>
      </c>
    </row>
    <row r="39" ht="15.75">
      <c r="B39" s="1009" t="s">
        <v>675</v>
      </c>
    </row>
    <row r="40" ht="15.75">
      <c r="B40" s="1009" t="s">
        <v>676</v>
      </c>
    </row>
  </sheetData>
  <sheetProtection/>
  <mergeCells count="5">
    <mergeCell ref="A22:A23"/>
    <mergeCell ref="A10:A11"/>
    <mergeCell ref="A18:A19"/>
    <mergeCell ref="A14:A15"/>
    <mergeCell ref="A26:A27"/>
  </mergeCells>
  <printOptions/>
  <pageMargins left="1.1023622047244095" right="0.7874015748031497" top="0.7874015748031497" bottom="0.7086614173228347" header="0.5118110236220472" footer="0.2362204724409449"/>
  <pageSetup fitToHeight="1" fitToWidth="1" horizontalDpi="400" verticalDpi="400" orientation="landscape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9"/>
  <sheetViews>
    <sheetView showGridLines="0" showZeros="0" view="pageBreakPreview" zoomScale="80" zoomScaleSheetLayoutView="80" zoomScalePageLayoutView="0" workbookViewId="0" topLeftCell="A1">
      <selection activeCell="J13" sqref="J13"/>
    </sheetView>
  </sheetViews>
  <sheetFormatPr defaultColWidth="12.18359375" defaultRowHeight="18"/>
  <cols>
    <col min="1" max="1" width="6.6328125" style="491" customWidth="1"/>
    <col min="2" max="2" width="0.99609375" style="491" customWidth="1"/>
    <col min="3" max="3" width="12.99609375" style="491" customWidth="1"/>
    <col min="4" max="7" width="12.0859375" style="491" customWidth="1"/>
    <col min="8" max="9" width="9.2734375" style="491" customWidth="1"/>
    <col min="10" max="10" width="9.18359375" style="491" customWidth="1"/>
    <col min="11" max="11" width="9.72265625" style="491" customWidth="1"/>
    <col min="12" max="12" width="12.72265625" style="491" customWidth="1"/>
    <col min="13" max="13" width="8.2734375" style="491" customWidth="1"/>
    <col min="14" max="14" width="9.6328125" style="491" customWidth="1"/>
    <col min="15" max="16384" width="12.18359375" style="491" customWidth="1"/>
  </cols>
  <sheetData>
    <row r="1" s="454" customFormat="1" ht="27.75" customHeight="1">
      <c r="A1" s="453" t="s">
        <v>57</v>
      </c>
    </row>
    <row r="2" s="454" customFormat="1" ht="27.75" customHeight="1">
      <c r="A2" s="455" t="s">
        <v>0</v>
      </c>
    </row>
    <row r="3" s="238" customFormat="1" ht="4.5" customHeight="1"/>
    <row r="4" spans="1:11" s="457" customFormat="1" ht="28.5" customHeight="1">
      <c r="A4" s="456" t="s">
        <v>201</v>
      </c>
      <c r="J4" s="458"/>
      <c r="K4" s="458"/>
    </row>
    <row r="5" spans="1:14" s="460" customFormat="1" ht="27.75" customHeight="1" thickBot="1">
      <c r="A5" s="459" t="s">
        <v>337</v>
      </c>
      <c r="M5" s="461"/>
      <c r="N5" s="461"/>
    </row>
    <row r="6" spans="1:14" s="460" customFormat="1" ht="21.75" customHeight="1">
      <c r="A6" s="464"/>
      <c r="B6" s="465" t="s">
        <v>245</v>
      </c>
      <c r="C6" s="1276" t="s">
        <v>246</v>
      </c>
      <c r="D6" s="1269" t="s">
        <v>338</v>
      </c>
      <c r="E6" s="1270"/>
      <c r="F6" s="1270"/>
      <c r="G6" s="1271"/>
      <c r="H6" s="466"/>
      <c r="M6" s="463"/>
      <c r="N6" s="463"/>
    </row>
    <row r="7" spans="1:8" s="460" customFormat="1" ht="21.75" customHeight="1">
      <c r="A7" s="467" t="s">
        <v>98</v>
      </c>
      <c r="B7" s="462"/>
      <c r="C7" s="1277"/>
      <c r="D7" s="468" t="s">
        <v>340</v>
      </c>
      <c r="E7" s="468" t="s">
        <v>248</v>
      </c>
      <c r="F7" s="468" t="s">
        <v>249</v>
      </c>
      <c r="G7" s="469" t="s">
        <v>110</v>
      </c>
      <c r="H7" s="466"/>
    </row>
    <row r="8" spans="1:8" s="460" customFormat="1" ht="24" customHeight="1">
      <c r="A8" s="1278">
        <v>20</v>
      </c>
      <c r="B8" s="1279"/>
      <c r="C8" s="470">
        <v>152.8</v>
      </c>
      <c r="D8" s="470">
        <v>78.71</v>
      </c>
      <c r="E8" s="470">
        <v>36.51</v>
      </c>
      <c r="F8" s="470">
        <v>45.51</v>
      </c>
      <c r="G8" s="471">
        <v>160.73</v>
      </c>
      <c r="H8" s="472"/>
    </row>
    <row r="9" spans="1:8" s="460" customFormat="1" ht="24" customHeight="1">
      <c r="A9" s="1280"/>
      <c r="B9" s="1281"/>
      <c r="C9" s="473"/>
      <c r="D9" s="474">
        <v>48.97032290176072</v>
      </c>
      <c r="E9" s="474">
        <v>22.715112300130656</v>
      </c>
      <c r="F9" s="474">
        <v>28.314564798108634</v>
      </c>
      <c r="G9" s="475">
        <v>100</v>
      </c>
      <c r="H9" s="472"/>
    </row>
    <row r="10" spans="1:11" s="460" customFormat="1" ht="24" customHeight="1">
      <c r="A10" s="1278">
        <v>21</v>
      </c>
      <c r="B10" s="1279"/>
      <c r="C10" s="470">
        <v>153.03</v>
      </c>
      <c r="D10" s="470">
        <v>77.1</v>
      </c>
      <c r="E10" s="470">
        <v>36.07</v>
      </c>
      <c r="F10" s="470">
        <v>45.01</v>
      </c>
      <c r="G10" s="471">
        <v>158.18</v>
      </c>
      <c r="H10" s="472"/>
      <c r="K10" s="476"/>
    </row>
    <row r="11" spans="1:8" s="460" customFormat="1" ht="24" customHeight="1">
      <c r="A11" s="1280"/>
      <c r="B11" s="1281"/>
      <c r="C11" s="473"/>
      <c r="D11" s="474">
        <v>48.7419395625237</v>
      </c>
      <c r="E11" s="474">
        <v>22.80313566822607</v>
      </c>
      <c r="F11" s="474">
        <v>28.45492476925023</v>
      </c>
      <c r="G11" s="475">
        <v>100</v>
      </c>
      <c r="H11" s="472"/>
    </row>
    <row r="12" spans="1:11" s="460" customFormat="1" ht="24" customHeight="1">
      <c r="A12" s="1282">
        <v>22</v>
      </c>
      <c r="B12" s="1283"/>
      <c r="C12" s="477">
        <v>152.8</v>
      </c>
      <c r="D12" s="477">
        <v>75.36</v>
      </c>
      <c r="E12" s="477">
        <v>34.85</v>
      </c>
      <c r="F12" s="477">
        <v>44.51999999999999</v>
      </c>
      <c r="G12" s="478">
        <v>154.73</v>
      </c>
      <c r="H12" s="472"/>
      <c r="K12" s="476"/>
    </row>
    <row r="13" spans="1:8" s="460" customFormat="1" ht="24" customHeight="1">
      <c r="A13" s="1284"/>
      <c r="B13" s="1283"/>
      <c r="C13" s="479"/>
      <c r="D13" s="480">
        <v>48.704194403153885</v>
      </c>
      <c r="E13" s="480">
        <v>22.523104763135787</v>
      </c>
      <c r="F13" s="480">
        <v>28.77270083371033</v>
      </c>
      <c r="G13" s="475">
        <v>100</v>
      </c>
      <c r="H13" s="472"/>
    </row>
    <row r="14" spans="1:11" s="460" customFormat="1" ht="24" customHeight="1">
      <c r="A14" s="1285">
        <v>23</v>
      </c>
      <c r="B14" s="1286"/>
      <c r="C14" s="481">
        <v>159.25</v>
      </c>
      <c r="D14" s="481">
        <v>75.27</v>
      </c>
      <c r="E14" s="481">
        <v>34.59</v>
      </c>
      <c r="F14" s="481">
        <v>47.11999999999999</v>
      </c>
      <c r="G14" s="482">
        <v>156.98</v>
      </c>
      <c r="H14" s="472"/>
      <c r="K14" s="476"/>
    </row>
    <row r="15" spans="1:8" s="460" customFormat="1" ht="24" customHeight="1">
      <c r="A15" s="1287"/>
      <c r="B15" s="1288"/>
      <c r="C15" s="483"/>
      <c r="D15" s="484">
        <v>47.94878328449484</v>
      </c>
      <c r="E15" s="484">
        <v>22.034654096063196</v>
      </c>
      <c r="F15" s="484">
        <v>30.01656261944196</v>
      </c>
      <c r="G15" s="475">
        <v>99.99999999999999</v>
      </c>
      <c r="H15" s="472"/>
    </row>
    <row r="16" spans="1:11" s="460" customFormat="1" ht="24" customHeight="1">
      <c r="A16" s="1272">
        <v>24</v>
      </c>
      <c r="B16" s="1273"/>
      <c r="C16" s="485">
        <v>159.71664084276117</v>
      </c>
      <c r="D16" s="481">
        <v>75.41206105495979</v>
      </c>
      <c r="E16" s="481">
        <v>33.75890386964214</v>
      </c>
      <c r="F16" s="485">
        <f>G16-D16-E16</f>
        <v>48.506174241643365</v>
      </c>
      <c r="G16" s="486">
        <v>157.6771391662453</v>
      </c>
      <c r="H16" s="472"/>
      <c r="K16" s="476"/>
    </row>
    <row r="17" spans="1:8" s="460" customFormat="1" ht="24" customHeight="1" thickBot="1">
      <c r="A17" s="1274"/>
      <c r="B17" s="1275"/>
      <c r="C17" s="487"/>
      <c r="D17" s="488">
        <f>D16/$G16*100</f>
        <v>47.826883119340366</v>
      </c>
      <c r="E17" s="488">
        <f>E16/$G16*100</f>
        <v>21.41014483656301</v>
      </c>
      <c r="F17" s="488">
        <f>F16/$G16*100</f>
        <v>30.76297204409662</v>
      </c>
      <c r="G17" s="489">
        <f>SUM(D17:F17)</f>
        <v>100</v>
      </c>
      <c r="H17" s="472"/>
    </row>
    <row r="18" spans="1:14" s="504" customFormat="1" ht="30.75" customHeight="1">
      <c r="A18" s="850" t="s">
        <v>341</v>
      </c>
      <c r="B18" s="842"/>
      <c r="C18" s="843"/>
      <c r="D18" s="843"/>
      <c r="E18" s="843"/>
      <c r="F18" s="843"/>
      <c r="G18" s="843"/>
      <c r="H18" s="844"/>
      <c r="M18" s="845"/>
      <c r="N18" s="845"/>
    </row>
    <row r="19" spans="1:14" s="583" customFormat="1" ht="25.5" customHeight="1">
      <c r="A19" s="846" t="s">
        <v>339</v>
      </c>
      <c r="B19" s="847"/>
      <c r="C19" s="848"/>
      <c r="D19" s="848"/>
      <c r="E19" s="848"/>
      <c r="F19" s="848"/>
      <c r="G19" s="848"/>
      <c r="H19" s="593"/>
      <c r="M19" s="849"/>
      <c r="N19" s="849"/>
    </row>
  </sheetData>
  <sheetProtection/>
  <mergeCells count="7">
    <mergeCell ref="D6:G6"/>
    <mergeCell ref="A16:B17"/>
    <mergeCell ref="C6:C7"/>
    <mergeCell ref="A8:B9"/>
    <mergeCell ref="A10:B11"/>
    <mergeCell ref="A12:B13"/>
    <mergeCell ref="A14:B15"/>
  </mergeCells>
  <printOptions/>
  <pageMargins left="1.1811023622047245" right="0.5118110236220472" top="1.141732283464567" bottom="0.7874015748031497" header="0.5118110236220472" footer="0.5118110236220472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65"/>
  <sheetViews>
    <sheetView showGridLines="0" view="pageBreakPreview" zoomScale="70" zoomScaleNormal="75" zoomScaleSheetLayoutView="70" zoomScalePageLayoutView="0" workbookViewId="0" topLeftCell="B1">
      <selection activeCell="N11" sqref="N11"/>
    </sheetView>
  </sheetViews>
  <sheetFormatPr defaultColWidth="10.72265625" defaultRowHeight="18"/>
  <cols>
    <col min="1" max="1" width="8.453125" style="111" customWidth="1"/>
    <col min="2" max="2" width="7.72265625" style="111" customWidth="1"/>
    <col min="3" max="3" width="14.6328125" style="111" customWidth="1"/>
    <col min="4" max="4" width="14.8125" style="111" customWidth="1"/>
    <col min="5" max="5" width="14.72265625" style="111" customWidth="1"/>
    <col min="6" max="8" width="12.6328125" style="111" customWidth="1"/>
    <col min="9" max="9" width="15.6328125" style="111" customWidth="1"/>
    <col min="10" max="13" width="13.18359375" style="111" customWidth="1"/>
    <col min="14" max="14" width="12.72265625" style="111" customWidth="1"/>
    <col min="15" max="15" width="10.6328125" style="111" customWidth="1"/>
    <col min="16" max="16" width="3.6328125" style="787" customWidth="1"/>
    <col min="17" max="17" width="11.90625" style="111" customWidth="1"/>
    <col min="18" max="18" width="12.18359375" style="111" customWidth="1"/>
    <col min="19" max="19" width="9.8125" style="111" customWidth="1"/>
    <col min="20" max="20" width="10.8125" style="111" customWidth="1"/>
    <col min="21" max="21" width="12.72265625" style="111" customWidth="1"/>
    <col min="22" max="22" width="13.453125" style="111" customWidth="1"/>
    <col min="23" max="23" width="13.6328125" style="111" customWidth="1"/>
    <col min="24" max="24" width="7.72265625" style="111" customWidth="1"/>
    <col min="25" max="25" width="8.8125" style="111" customWidth="1"/>
    <col min="26" max="30" width="7.72265625" style="111" customWidth="1"/>
    <col min="31" max="33" width="10.72265625" style="111" customWidth="1"/>
    <col min="34" max="34" width="2.99609375" style="111" customWidth="1"/>
    <col min="35" max="35" width="6.99609375" style="111" customWidth="1"/>
    <col min="36" max="36" width="13.8125" style="111" customWidth="1"/>
    <col min="37" max="38" width="12.6328125" style="111" customWidth="1"/>
    <col min="39" max="39" width="12.0859375" style="111" customWidth="1"/>
    <col min="40" max="40" width="10.0859375" style="111" customWidth="1"/>
    <col min="41" max="41" width="9.72265625" style="111" customWidth="1"/>
    <col min="42" max="42" width="12.6328125" style="111" customWidth="1"/>
    <col min="43" max="43" width="12.72265625" style="111" customWidth="1"/>
    <col min="44" max="44" width="12.453125" style="111" customWidth="1"/>
    <col min="45" max="45" width="11.0859375" style="111" customWidth="1"/>
    <col min="46" max="46" width="12.2734375" style="111" customWidth="1"/>
    <col min="47" max="47" width="11.90625" style="111" customWidth="1"/>
    <col min="48" max="48" width="10.0859375" style="111" customWidth="1"/>
    <col min="49" max="16384" width="10.72265625" style="111" customWidth="1"/>
  </cols>
  <sheetData>
    <row r="1" spans="1:40" s="11" customFormat="1" ht="23.25" customHeight="1">
      <c r="A1" s="8"/>
      <c r="B1" s="8"/>
      <c r="C1" s="89" t="s">
        <v>93</v>
      </c>
      <c r="D1" s="8"/>
      <c r="E1" s="9"/>
      <c r="F1" s="10"/>
      <c r="G1" s="10"/>
      <c r="P1" s="784"/>
      <c r="V1" s="12"/>
      <c r="AN1" s="90"/>
    </row>
    <row r="2" spans="1:40" s="11" customFormat="1" ht="23.25" customHeight="1">
      <c r="A2" s="13"/>
      <c r="B2" s="13"/>
      <c r="C2" s="91" t="s">
        <v>0</v>
      </c>
      <c r="D2" s="14"/>
      <c r="E2" s="92"/>
      <c r="P2" s="784"/>
      <c r="V2" s="12"/>
      <c r="AN2" s="90"/>
    </row>
    <row r="3" spans="1:16" s="16" customFormat="1" ht="21" customHeight="1">
      <c r="A3" s="15"/>
      <c r="B3" s="15"/>
      <c r="C3" s="3" t="s">
        <v>1</v>
      </c>
      <c r="P3" s="785"/>
    </row>
    <row r="4" spans="2:17" s="16" customFormat="1" ht="21" customHeight="1" thickBot="1">
      <c r="B4" s="17"/>
      <c r="C4" s="5" t="s">
        <v>94</v>
      </c>
      <c r="D4" s="18"/>
      <c r="E4" s="19"/>
      <c r="F4" s="18"/>
      <c r="G4" s="18"/>
      <c r="H4" s="18"/>
      <c r="I4" s="18"/>
      <c r="J4" s="18"/>
      <c r="K4" s="18"/>
      <c r="L4" s="18"/>
      <c r="M4" s="18"/>
      <c r="N4" s="19"/>
      <c r="O4" s="20" t="s">
        <v>901</v>
      </c>
      <c r="P4" s="786"/>
      <c r="Q4" s="93"/>
    </row>
    <row r="5" spans="1:16" s="16" customFormat="1" ht="21.75" customHeight="1">
      <c r="A5" s="1192" t="s">
        <v>60</v>
      </c>
      <c r="B5" s="21"/>
      <c r="C5" s="22"/>
      <c r="D5" s="94"/>
      <c r="E5" s="94"/>
      <c r="F5" s="94"/>
      <c r="G5" s="22"/>
      <c r="H5" s="1198" t="s">
        <v>95</v>
      </c>
      <c r="I5" s="95" t="s">
        <v>76</v>
      </c>
      <c r="J5" s="22"/>
      <c r="K5" s="94"/>
      <c r="L5" s="94"/>
      <c r="M5" s="95" t="s">
        <v>76</v>
      </c>
      <c r="N5" s="21"/>
      <c r="O5" s="96" t="s">
        <v>77</v>
      </c>
      <c r="P5" s="785"/>
    </row>
    <row r="6" spans="1:16" s="16" customFormat="1" ht="21.75" customHeight="1">
      <c r="A6" s="1193"/>
      <c r="B6" s="97" t="s">
        <v>9</v>
      </c>
      <c r="C6" s="23" t="s">
        <v>76</v>
      </c>
      <c r="D6" s="24" t="s">
        <v>13</v>
      </c>
      <c r="E6" s="24" t="s">
        <v>13</v>
      </c>
      <c r="F6" s="24" t="s">
        <v>13</v>
      </c>
      <c r="G6" s="23" t="s">
        <v>78</v>
      </c>
      <c r="H6" s="1199"/>
      <c r="I6" s="6" t="s">
        <v>79</v>
      </c>
      <c r="J6" s="23" t="s">
        <v>80</v>
      </c>
      <c r="K6" s="24" t="s">
        <v>13</v>
      </c>
      <c r="L6" s="24" t="s">
        <v>13</v>
      </c>
      <c r="M6" s="6" t="s">
        <v>81</v>
      </c>
      <c r="N6" s="23" t="s">
        <v>82</v>
      </c>
      <c r="O6" s="26" t="s">
        <v>83</v>
      </c>
      <c r="P6" s="785"/>
    </row>
    <row r="7" spans="1:16" s="16" customFormat="1" ht="21.75" customHeight="1">
      <c r="A7" s="1193"/>
      <c r="B7" s="97"/>
      <c r="C7" s="22"/>
      <c r="D7" s="6" t="s">
        <v>84</v>
      </c>
      <c r="E7" s="6" t="s">
        <v>85</v>
      </c>
      <c r="F7" s="6" t="s">
        <v>33</v>
      </c>
      <c r="G7" s="95" t="s">
        <v>86</v>
      </c>
      <c r="H7" s="1199"/>
      <c r="I7" s="95" t="s">
        <v>87</v>
      </c>
      <c r="J7" s="22"/>
      <c r="K7" s="23" t="s">
        <v>88</v>
      </c>
      <c r="L7" s="6" t="s">
        <v>89</v>
      </c>
      <c r="M7" s="95" t="s">
        <v>90</v>
      </c>
      <c r="N7" s="22"/>
      <c r="O7" s="26" t="s">
        <v>90</v>
      </c>
      <c r="P7" s="785"/>
    </row>
    <row r="8" spans="1:16" s="16" customFormat="1" ht="21.75" customHeight="1" thickBot="1">
      <c r="A8" s="1194"/>
      <c r="B8" s="27"/>
      <c r="C8" s="28" t="s">
        <v>46</v>
      </c>
      <c r="D8" s="27"/>
      <c r="E8" s="29"/>
      <c r="F8" s="29"/>
      <c r="G8" s="28" t="s">
        <v>47</v>
      </c>
      <c r="H8" s="98" t="s">
        <v>96</v>
      </c>
      <c r="I8" s="28" t="s">
        <v>49</v>
      </c>
      <c r="J8" s="28" t="s">
        <v>50</v>
      </c>
      <c r="K8" s="27"/>
      <c r="L8" s="29"/>
      <c r="M8" s="28" t="s">
        <v>51</v>
      </c>
      <c r="N8" s="28" t="s">
        <v>52</v>
      </c>
      <c r="O8" s="99" t="s">
        <v>91</v>
      </c>
      <c r="P8" s="785"/>
    </row>
    <row r="9" spans="1:16" s="16" customFormat="1" ht="23.25" customHeight="1">
      <c r="A9" s="1202" t="s">
        <v>61</v>
      </c>
      <c r="B9" s="100">
        <v>24</v>
      </c>
      <c r="C9" s="68">
        <v>8686669</v>
      </c>
      <c r="D9" s="68">
        <v>5445600</v>
      </c>
      <c r="E9" s="68">
        <v>515246</v>
      </c>
      <c r="F9" s="68">
        <v>1522185</v>
      </c>
      <c r="G9" s="68">
        <v>1218</v>
      </c>
      <c r="H9" s="68">
        <v>0</v>
      </c>
      <c r="I9" s="68">
        <v>8685451</v>
      </c>
      <c r="J9" s="68">
        <v>20745108</v>
      </c>
      <c r="K9" s="68">
        <v>9146724</v>
      </c>
      <c r="L9" s="68">
        <v>11369156</v>
      </c>
      <c r="M9" s="68">
        <v>12059657</v>
      </c>
      <c r="N9" s="68">
        <v>12059657</v>
      </c>
      <c r="O9" s="101">
        <v>0</v>
      </c>
      <c r="P9" s="785"/>
    </row>
    <row r="10" spans="1:16" s="16" customFormat="1" ht="23.25" customHeight="1">
      <c r="A10" s="1200"/>
      <c r="B10" s="102">
        <v>23</v>
      </c>
      <c r="C10" s="53">
        <v>7861576</v>
      </c>
      <c r="D10" s="53">
        <v>4670000</v>
      </c>
      <c r="E10" s="53">
        <v>588892</v>
      </c>
      <c r="F10" s="53">
        <v>1733545</v>
      </c>
      <c r="G10" s="53">
        <v>0</v>
      </c>
      <c r="H10" s="53">
        <v>0</v>
      </c>
      <c r="I10" s="53">
        <v>7861576</v>
      </c>
      <c r="J10" s="53">
        <v>19365529</v>
      </c>
      <c r="K10" s="53">
        <v>9126897</v>
      </c>
      <c r="L10" s="53">
        <v>10122306</v>
      </c>
      <c r="M10" s="53">
        <v>11503953</v>
      </c>
      <c r="N10" s="53">
        <v>11503953</v>
      </c>
      <c r="O10" s="72">
        <v>0</v>
      </c>
      <c r="P10" s="785"/>
    </row>
    <row r="11" spans="1:16" s="16" customFormat="1" ht="23.25" customHeight="1">
      <c r="A11" s="1200"/>
      <c r="B11" s="103" t="s">
        <v>58</v>
      </c>
      <c r="C11" s="53">
        <v>825093</v>
      </c>
      <c r="D11" s="53">
        <v>775600</v>
      </c>
      <c r="E11" s="53">
        <v>-73646</v>
      </c>
      <c r="F11" s="53">
        <v>-211360</v>
      </c>
      <c r="G11" s="53">
        <v>1218</v>
      </c>
      <c r="H11" s="53">
        <v>0</v>
      </c>
      <c r="I11" s="53">
        <v>823875</v>
      </c>
      <c r="J11" s="53">
        <v>1379579</v>
      </c>
      <c r="K11" s="53">
        <v>19827</v>
      </c>
      <c r="L11" s="53">
        <v>1246850</v>
      </c>
      <c r="M11" s="53">
        <v>555704</v>
      </c>
      <c r="N11" s="53">
        <v>555704</v>
      </c>
      <c r="O11" s="72">
        <v>0</v>
      </c>
      <c r="P11" s="785"/>
    </row>
    <row r="12" spans="1:16" s="16" customFormat="1" ht="23.25" customHeight="1" thickBot="1">
      <c r="A12" s="1201"/>
      <c r="B12" s="104" t="s">
        <v>59</v>
      </c>
      <c r="C12" s="58">
        <v>0.10495262018709735</v>
      </c>
      <c r="D12" s="58">
        <v>0.1660813704496788</v>
      </c>
      <c r="E12" s="58">
        <v>-0.12505858459615685</v>
      </c>
      <c r="F12" s="58">
        <v>-0.12192357279447606</v>
      </c>
      <c r="G12" s="58" t="s">
        <v>400</v>
      </c>
      <c r="H12" s="58">
        <v>0</v>
      </c>
      <c r="I12" s="58">
        <v>0.10479768942003487</v>
      </c>
      <c r="J12" s="58">
        <v>0.07123890083250502</v>
      </c>
      <c r="K12" s="58">
        <v>0.002172370302853204</v>
      </c>
      <c r="L12" s="58">
        <v>0.1231784536053346</v>
      </c>
      <c r="M12" s="58">
        <v>0.04830548247198159</v>
      </c>
      <c r="N12" s="58">
        <v>0.04830548247198159</v>
      </c>
      <c r="O12" s="80">
        <v>0</v>
      </c>
      <c r="P12" s="785" t="s">
        <v>313</v>
      </c>
    </row>
    <row r="13" spans="1:16" s="16" customFormat="1" ht="23.25" customHeight="1">
      <c r="A13" s="1202" t="s">
        <v>62</v>
      </c>
      <c r="B13" s="100">
        <v>24</v>
      </c>
      <c r="C13" s="68">
        <v>45229</v>
      </c>
      <c r="D13" s="68">
        <v>44000</v>
      </c>
      <c r="E13" s="68">
        <v>0</v>
      </c>
      <c r="F13" s="68">
        <v>1229</v>
      </c>
      <c r="G13" s="68">
        <v>0</v>
      </c>
      <c r="H13" s="68">
        <v>0</v>
      </c>
      <c r="I13" s="68">
        <v>45229</v>
      </c>
      <c r="J13" s="68">
        <v>49618</v>
      </c>
      <c r="K13" s="68">
        <v>49618</v>
      </c>
      <c r="L13" s="68">
        <v>0</v>
      </c>
      <c r="M13" s="68">
        <v>4389</v>
      </c>
      <c r="N13" s="68">
        <v>4389</v>
      </c>
      <c r="O13" s="105">
        <v>0</v>
      </c>
      <c r="P13" s="785"/>
    </row>
    <row r="14" spans="1:16" s="16" customFormat="1" ht="23.25" customHeight="1">
      <c r="A14" s="1200"/>
      <c r="B14" s="102">
        <v>23</v>
      </c>
      <c r="C14" s="53">
        <v>2005</v>
      </c>
      <c r="D14" s="53">
        <v>0</v>
      </c>
      <c r="E14" s="53">
        <v>0</v>
      </c>
      <c r="F14" s="53">
        <v>2005</v>
      </c>
      <c r="G14" s="53">
        <v>0</v>
      </c>
      <c r="H14" s="53">
        <v>0</v>
      </c>
      <c r="I14" s="53">
        <v>2005</v>
      </c>
      <c r="J14" s="53">
        <v>3629</v>
      </c>
      <c r="K14" s="53">
        <v>3629</v>
      </c>
      <c r="L14" s="53">
        <v>0</v>
      </c>
      <c r="M14" s="53">
        <v>1624</v>
      </c>
      <c r="N14" s="53">
        <v>1624</v>
      </c>
      <c r="O14" s="72">
        <v>0</v>
      </c>
      <c r="P14" s="785"/>
    </row>
    <row r="15" spans="1:16" s="16" customFormat="1" ht="23.25" customHeight="1">
      <c r="A15" s="1200"/>
      <c r="B15" s="103" t="s">
        <v>58</v>
      </c>
      <c r="C15" s="53">
        <v>43224</v>
      </c>
      <c r="D15" s="53">
        <v>44000</v>
      </c>
      <c r="E15" s="53">
        <v>0</v>
      </c>
      <c r="F15" s="53">
        <v>-776</v>
      </c>
      <c r="G15" s="53">
        <v>0</v>
      </c>
      <c r="H15" s="53">
        <v>0</v>
      </c>
      <c r="I15" s="53">
        <v>43224</v>
      </c>
      <c r="J15" s="53">
        <v>45989</v>
      </c>
      <c r="K15" s="53">
        <v>45989</v>
      </c>
      <c r="L15" s="53">
        <v>0</v>
      </c>
      <c r="M15" s="53">
        <v>2765</v>
      </c>
      <c r="N15" s="53">
        <v>2765</v>
      </c>
      <c r="O15" s="72">
        <v>0</v>
      </c>
      <c r="P15" s="785"/>
    </row>
    <row r="16" spans="1:16" s="16" customFormat="1" ht="23.25" customHeight="1" thickBot="1">
      <c r="A16" s="1200"/>
      <c r="B16" s="104" t="s">
        <v>59</v>
      </c>
      <c r="C16" s="58">
        <v>21.558104738154615</v>
      </c>
      <c r="D16" s="58" t="e">
        <v>#DIV/0!</v>
      </c>
      <c r="E16" s="58">
        <v>0</v>
      </c>
      <c r="F16" s="58">
        <v>-0.3870324189526185</v>
      </c>
      <c r="G16" s="58">
        <v>0</v>
      </c>
      <c r="H16" s="58">
        <v>0</v>
      </c>
      <c r="I16" s="58">
        <v>21.558104738154615</v>
      </c>
      <c r="J16" s="58">
        <v>12.672637090107468</v>
      </c>
      <c r="K16" s="58">
        <v>12.672637090107468</v>
      </c>
      <c r="L16" s="782">
        <v>0</v>
      </c>
      <c r="M16" s="58">
        <v>1.7025862068965518</v>
      </c>
      <c r="N16" s="58">
        <v>1.7025862068965518</v>
      </c>
      <c r="O16" s="81">
        <v>0</v>
      </c>
      <c r="P16" s="785" t="s">
        <v>313</v>
      </c>
    </row>
    <row r="17" spans="1:16" s="16" customFormat="1" ht="23.25" customHeight="1" thickTop="1">
      <c r="A17" s="1203" t="s">
        <v>316</v>
      </c>
      <c r="B17" s="108">
        <v>24</v>
      </c>
      <c r="C17" s="82">
        <v>8731898</v>
      </c>
      <c r="D17" s="82">
        <v>5489600</v>
      </c>
      <c r="E17" s="82">
        <v>515246</v>
      </c>
      <c r="F17" s="82">
        <v>1523414</v>
      </c>
      <c r="G17" s="82">
        <v>1218</v>
      </c>
      <c r="H17" s="82">
        <v>0</v>
      </c>
      <c r="I17" s="82">
        <v>8730680</v>
      </c>
      <c r="J17" s="82">
        <v>20794726</v>
      </c>
      <c r="K17" s="82">
        <v>9196342</v>
      </c>
      <c r="L17" s="82">
        <v>11369156</v>
      </c>
      <c r="M17" s="82">
        <v>12064046</v>
      </c>
      <c r="N17" s="82">
        <v>12064046</v>
      </c>
      <c r="O17" s="783">
        <v>0</v>
      </c>
      <c r="P17" s="785"/>
    </row>
    <row r="18" spans="1:16" s="16" customFormat="1" ht="23.25" customHeight="1">
      <c r="A18" s="1200"/>
      <c r="B18" s="102">
        <v>23</v>
      </c>
      <c r="C18" s="53">
        <v>7863581</v>
      </c>
      <c r="D18" s="53">
        <v>4670000</v>
      </c>
      <c r="E18" s="53">
        <v>588892</v>
      </c>
      <c r="F18" s="53">
        <v>1735550</v>
      </c>
      <c r="G18" s="53">
        <v>0</v>
      </c>
      <c r="H18" s="53">
        <v>0</v>
      </c>
      <c r="I18" s="53">
        <v>7863581</v>
      </c>
      <c r="J18" s="53">
        <v>19369158</v>
      </c>
      <c r="K18" s="53">
        <v>9130526</v>
      </c>
      <c r="L18" s="53">
        <v>10122306</v>
      </c>
      <c r="M18" s="53">
        <v>11505577</v>
      </c>
      <c r="N18" s="53">
        <v>11505577</v>
      </c>
      <c r="O18" s="72">
        <v>0</v>
      </c>
      <c r="P18" s="785"/>
    </row>
    <row r="19" spans="1:16" s="16" customFormat="1" ht="23.25" customHeight="1">
      <c r="A19" s="1200"/>
      <c r="B19" s="103" t="s">
        <v>58</v>
      </c>
      <c r="C19" s="53">
        <v>868317</v>
      </c>
      <c r="D19" s="53">
        <v>819600</v>
      </c>
      <c r="E19" s="53">
        <v>-73646</v>
      </c>
      <c r="F19" s="53">
        <v>-212136</v>
      </c>
      <c r="G19" s="53">
        <v>1218</v>
      </c>
      <c r="H19" s="53">
        <v>0</v>
      </c>
      <c r="I19" s="53">
        <v>867099</v>
      </c>
      <c r="J19" s="53">
        <v>1425568</v>
      </c>
      <c r="K19" s="53">
        <v>65816</v>
      </c>
      <c r="L19" s="53">
        <v>1246850</v>
      </c>
      <c r="M19" s="53">
        <v>558469</v>
      </c>
      <c r="N19" s="53">
        <v>558469</v>
      </c>
      <c r="O19" s="72">
        <v>0</v>
      </c>
      <c r="P19" s="785"/>
    </row>
    <row r="20" spans="1:16" s="16" customFormat="1" ht="23.25" customHeight="1" thickBot="1">
      <c r="A20" s="1204"/>
      <c r="B20" s="109" t="s">
        <v>59</v>
      </c>
      <c r="C20" s="66">
        <v>0.11042259245501508</v>
      </c>
      <c r="D20" s="66">
        <v>0.17550321199143468</v>
      </c>
      <c r="E20" s="66">
        <v>-0.12505858459615685</v>
      </c>
      <c r="F20" s="66">
        <v>-0.12222984068450923</v>
      </c>
      <c r="G20" s="66" t="s">
        <v>400</v>
      </c>
      <c r="H20" s="66">
        <v>0</v>
      </c>
      <c r="I20" s="66">
        <v>0.11026770119109856</v>
      </c>
      <c r="J20" s="66">
        <v>0.0735998952561593</v>
      </c>
      <c r="K20" s="66">
        <v>0.007208347032799644</v>
      </c>
      <c r="L20" s="66">
        <v>0.1231784536053346</v>
      </c>
      <c r="M20" s="66">
        <v>0.0485389824430361</v>
      </c>
      <c r="N20" s="66">
        <v>0.0485389824430361</v>
      </c>
      <c r="O20" s="85">
        <v>0</v>
      </c>
      <c r="P20" s="785" t="s">
        <v>313</v>
      </c>
    </row>
    <row r="21" spans="1:16" s="16" customFormat="1" ht="23.25" customHeight="1" thickTop="1">
      <c r="A21" s="1200" t="s">
        <v>317</v>
      </c>
      <c r="B21" s="107">
        <v>24</v>
      </c>
      <c r="C21" s="77">
        <v>177375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177375</v>
      </c>
      <c r="J21" s="77">
        <v>207695</v>
      </c>
      <c r="K21" s="77">
        <v>168048</v>
      </c>
      <c r="L21" s="77">
        <v>38694</v>
      </c>
      <c r="M21" s="77">
        <v>171178</v>
      </c>
      <c r="N21" s="77">
        <v>171178</v>
      </c>
      <c r="O21" s="105">
        <v>0</v>
      </c>
      <c r="P21" s="785"/>
    </row>
    <row r="22" spans="1:16" s="16" customFormat="1" ht="23.25" customHeight="1">
      <c r="A22" s="1200"/>
      <c r="B22" s="102">
        <v>23</v>
      </c>
      <c r="C22" s="53">
        <v>40725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40725</v>
      </c>
      <c r="J22" s="53">
        <v>129289</v>
      </c>
      <c r="K22" s="53">
        <v>89726</v>
      </c>
      <c r="L22" s="53">
        <v>37969</v>
      </c>
      <c r="M22" s="53">
        <v>110224</v>
      </c>
      <c r="N22" s="53">
        <v>110224</v>
      </c>
      <c r="O22" s="72">
        <v>0</v>
      </c>
      <c r="P22" s="785"/>
    </row>
    <row r="23" spans="1:16" s="16" customFormat="1" ht="23.25" customHeight="1">
      <c r="A23" s="1200"/>
      <c r="B23" s="103" t="s">
        <v>58</v>
      </c>
      <c r="C23" s="53">
        <v>136650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136650</v>
      </c>
      <c r="J23" s="53">
        <v>78406</v>
      </c>
      <c r="K23" s="53">
        <v>78322</v>
      </c>
      <c r="L23" s="53">
        <v>725</v>
      </c>
      <c r="M23" s="53">
        <v>60954</v>
      </c>
      <c r="N23" s="53">
        <v>60954</v>
      </c>
      <c r="O23" s="72">
        <v>0</v>
      </c>
      <c r="P23" s="785"/>
    </row>
    <row r="24" spans="1:16" s="16" customFormat="1" ht="23.25" customHeight="1" thickBot="1">
      <c r="A24" s="1201"/>
      <c r="B24" s="106" t="s">
        <v>59</v>
      </c>
      <c r="C24" s="52">
        <v>3.3554327808471456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3.3554327808471456</v>
      </c>
      <c r="J24" s="52">
        <v>0.6064398363356511</v>
      </c>
      <c r="K24" s="52">
        <v>0.8729019459242583</v>
      </c>
      <c r="L24" s="52">
        <v>0.019094524480497248</v>
      </c>
      <c r="M24" s="52">
        <v>0.5530011612715924</v>
      </c>
      <c r="N24" s="52">
        <v>0.5530011612715924</v>
      </c>
      <c r="O24" s="80">
        <v>0</v>
      </c>
      <c r="P24" s="785" t="s">
        <v>313</v>
      </c>
    </row>
    <row r="25" spans="1:16" s="16" customFormat="1" ht="23.25" customHeight="1">
      <c r="A25" s="1200" t="s">
        <v>64</v>
      </c>
      <c r="B25" s="107">
        <v>24</v>
      </c>
      <c r="C25" s="77">
        <v>47261</v>
      </c>
      <c r="D25" s="77">
        <v>35000</v>
      </c>
      <c r="E25" s="77">
        <v>0</v>
      </c>
      <c r="F25" s="77">
        <v>0</v>
      </c>
      <c r="G25" s="77">
        <v>0</v>
      </c>
      <c r="H25" s="68">
        <v>0</v>
      </c>
      <c r="I25" s="77">
        <v>47261</v>
      </c>
      <c r="J25" s="77">
        <v>88047</v>
      </c>
      <c r="K25" s="77">
        <v>57641</v>
      </c>
      <c r="L25" s="77">
        <v>30406</v>
      </c>
      <c r="M25" s="77">
        <v>50803</v>
      </c>
      <c r="N25" s="77">
        <v>50803</v>
      </c>
      <c r="O25" s="101">
        <v>0</v>
      </c>
      <c r="P25" s="785"/>
    </row>
    <row r="26" spans="1:16" s="16" customFormat="1" ht="23.25" customHeight="1">
      <c r="A26" s="1200"/>
      <c r="B26" s="102">
        <v>23</v>
      </c>
      <c r="C26" s="53">
        <v>58085</v>
      </c>
      <c r="D26" s="53">
        <v>35000</v>
      </c>
      <c r="E26" s="53">
        <v>0</v>
      </c>
      <c r="F26" s="53">
        <v>0</v>
      </c>
      <c r="G26" s="53">
        <v>0</v>
      </c>
      <c r="H26" s="53">
        <v>0</v>
      </c>
      <c r="I26" s="53">
        <v>58085</v>
      </c>
      <c r="J26" s="53">
        <v>72019</v>
      </c>
      <c r="K26" s="53">
        <v>54848</v>
      </c>
      <c r="L26" s="53">
        <v>17171</v>
      </c>
      <c r="M26" s="53">
        <v>34283</v>
      </c>
      <c r="N26" s="53">
        <v>34283</v>
      </c>
      <c r="O26" s="72">
        <v>0</v>
      </c>
      <c r="P26" s="785"/>
    </row>
    <row r="27" spans="1:16" s="16" customFormat="1" ht="23.25" customHeight="1">
      <c r="A27" s="1200"/>
      <c r="B27" s="103" t="s">
        <v>58</v>
      </c>
      <c r="C27" s="53">
        <v>-10824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-10824</v>
      </c>
      <c r="J27" s="53">
        <v>16028</v>
      </c>
      <c r="K27" s="53">
        <v>2793</v>
      </c>
      <c r="L27" s="53">
        <v>13235</v>
      </c>
      <c r="M27" s="53">
        <v>16520</v>
      </c>
      <c r="N27" s="53">
        <v>16520</v>
      </c>
      <c r="O27" s="72">
        <v>0</v>
      </c>
      <c r="P27" s="785"/>
    </row>
    <row r="28" spans="1:16" s="16" customFormat="1" ht="23.25" customHeight="1" thickBot="1">
      <c r="A28" s="1201"/>
      <c r="B28" s="104" t="s">
        <v>59</v>
      </c>
      <c r="C28" s="58">
        <v>-0.18634759404321252</v>
      </c>
      <c r="D28" s="58">
        <v>0</v>
      </c>
      <c r="E28" s="58">
        <v>0</v>
      </c>
      <c r="F28" s="58">
        <v>0</v>
      </c>
      <c r="G28" s="58">
        <v>0</v>
      </c>
      <c r="H28" s="52">
        <v>0</v>
      </c>
      <c r="I28" s="58">
        <v>-0.18634759404321252</v>
      </c>
      <c r="J28" s="58">
        <v>0.22255238201030283</v>
      </c>
      <c r="K28" s="58">
        <v>0.0509225495915986</v>
      </c>
      <c r="L28" s="58">
        <v>0.7707763088929008</v>
      </c>
      <c r="M28" s="58">
        <v>0.4818714814922848</v>
      </c>
      <c r="N28" s="58">
        <v>0.4818714814922848</v>
      </c>
      <c r="O28" s="81">
        <v>0</v>
      </c>
      <c r="P28" s="785" t="s">
        <v>313</v>
      </c>
    </row>
    <row r="29" spans="1:16" s="16" customFormat="1" ht="23.25" customHeight="1">
      <c r="A29" s="1200" t="s">
        <v>318</v>
      </c>
      <c r="B29" s="100">
        <v>24</v>
      </c>
      <c r="C29" s="68">
        <v>81434</v>
      </c>
      <c r="D29" s="68">
        <v>70000</v>
      </c>
      <c r="E29" s="68">
        <v>0</v>
      </c>
      <c r="F29" s="68">
        <v>5540</v>
      </c>
      <c r="G29" s="68">
        <v>0</v>
      </c>
      <c r="H29" s="77">
        <v>0</v>
      </c>
      <c r="I29" s="68">
        <v>81434</v>
      </c>
      <c r="J29" s="68">
        <v>308303</v>
      </c>
      <c r="K29" s="68">
        <v>162501</v>
      </c>
      <c r="L29" s="68">
        <v>145802</v>
      </c>
      <c r="M29" s="68">
        <v>226869</v>
      </c>
      <c r="N29" s="68">
        <v>226869</v>
      </c>
      <c r="O29" s="101">
        <v>0</v>
      </c>
      <c r="P29" s="785"/>
    </row>
    <row r="30" spans="1:16" s="16" customFormat="1" ht="23.25" customHeight="1">
      <c r="A30" s="1200"/>
      <c r="B30" s="102">
        <v>23</v>
      </c>
      <c r="C30" s="53">
        <v>78634</v>
      </c>
      <c r="D30" s="53">
        <v>70000</v>
      </c>
      <c r="E30" s="53">
        <v>0</v>
      </c>
      <c r="F30" s="53">
        <v>5404</v>
      </c>
      <c r="G30" s="53">
        <v>0</v>
      </c>
      <c r="H30" s="53">
        <v>0</v>
      </c>
      <c r="I30" s="53">
        <v>78634</v>
      </c>
      <c r="J30" s="53">
        <v>254028</v>
      </c>
      <c r="K30" s="53">
        <v>142708</v>
      </c>
      <c r="L30" s="53">
        <v>111320</v>
      </c>
      <c r="M30" s="53">
        <v>175394</v>
      </c>
      <c r="N30" s="53">
        <v>175394</v>
      </c>
      <c r="O30" s="72">
        <v>0</v>
      </c>
      <c r="P30" s="785"/>
    </row>
    <row r="31" spans="1:16" s="16" customFormat="1" ht="23.25" customHeight="1">
      <c r="A31" s="1200"/>
      <c r="B31" s="103" t="s">
        <v>58</v>
      </c>
      <c r="C31" s="53">
        <v>2800</v>
      </c>
      <c r="D31" s="53">
        <v>0</v>
      </c>
      <c r="E31" s="53">
        <v>0</v>
      </c>
      <c r="F31" s="53">
        <v>136</v>
      </c>
      <c r="G31" s="53">
        <v>0</v>
      </c>
      <c r="H31" s="53">
        <v>0</v>
      </c>
      <c r="I31" s="53">
        <v>2800</v>
      </c>
      <c r="J31" s="53">
        <v>54275</v>
      </c>
      <c r="K31" s="53">
        <v>19793</v>
      </c>
      <c r="L31" s="53">
        <v>34482</v>
      </c>
      <c r="M31" s="53">
        <v>51475</v>
      </c>
      <c r="N31" s="53">
        <v>51475</v>
      </c>
      <c r="O31" s="72">
        <v>0</v>
      </c>
      <c r="P31" s="785"/>
    </row>
    <row r="32" spans="1:16" s="16" customFormat="1" ht="23.25" customHeight="1" thickBot="1">
      <c r="A32" s="1201"/>
      <c r="B32" s="106" t="s">
        <v>59</v>
      </c>
      <c r="C32" s="52">
        <v>0.035608006714652696</v>
      </c>
      <c r="D32" s="52">
        <v>0</v>
      </c>
      <c r="E32" s="52">
        <v>0</v>
      </c>
      <c r="F32" s="52">
        <v>0.025166543301258327</v>
      </c>
      <c r="G32" s="52">
        <v>0</v>
      </c>
      <c r="H32" s="52">
        <v>0</v>
      </c>
      <c r="I32" s="52">
        <v>0.035608006714652696</v>
      </c>
      <c r="J32" s="52">
        <v>0.21365754956146565</v>
      </c>
      <c r="K32" s="52">
        <v>0.13869579841354374</v>
      </c>
      <c r="L32" s="52">
        <v>0.30975565936040245</v>
      </c>
      <c r="M32" s="52">
        <v>0.2934821031506209</v>
      </c>
      <c r="N32" s="52">
        <v>0.2934821031506209</v>
      </c>
      <c r="O32" s="81">
        <v>0</v>
      </c>
      <c r="P32" s="785" t="s">
        <v>313</v>
      </c>
    </row>
    <row r="33" spans="1:16" s="16" customFormat="1" ht="23.25" customHeight="1">
      <c r="A33" s="1200" t="s">
        <v>65</v>
      </c>
      <c r="B33" s="107">
        <v>24</v>
      </c>
      <c r="C33" s="77">
        <v>6703166</v>
      </c>
      <c r="D33" s="77">
        <v>3878600</v>
      </c>
      <c r="E33" s="77">
        <v>23792</v>
      </c>
      <c r="F33" s="77">
        <v>1065722</v>
      </c>
      <c r="G33" s="77">
        <v>0</v>
      </c>
      <c r="H33" s="77">
        <v>110800</v>
      </c>
      <c r="I33" s="77">
        <v>6592366</v>
      </c>
      <c r="J33" s="77">
        <v>7870811</v>
      </c>
      <c r="K33" s="77">
        <v>3079474</v>
      </c>
      <c r="L33" s="77">
        <v>4750380</v>
      </c>
      <c r="M33" s="77">
        <v>1292518</v>
      </c>
      <c r="N33" s="77">
        <v>1284618</v>
      </c>
      <c r="O33" s="101">
        <v>7900</v>
      </c>
      <c r="P33" s="785"/>
    </row>
    <row r="34" spans="1:16" s="16" customFormat="1" ht="23.25" customHeight="1">
      <c r="A34" s="1200"/>
      <c r="B34" s="102">
        <v>23</v>
      </c>
      <c r="C34" s="53">
        <v>4488571</v>
      </c>
      <c r="D34" s="53">
        <v>2035900</v>
      </c>
      <c r="E34" s="53">
        <v>48672</v>
      </c>
      <c r="F34" s="53">
        <v>2339426</v>
      </c>
      <c r="G34" s="53">
        <v>0</v>
      </c>
      <c r="H34" s="53">
        <v>717600</v>
      </c>
      <c r="I34" s="53">
        <v>3770971</v>
      </c>
      <c r="J34" s="53">
        <v>4920565</v>
      </c>
      <c r="K34" s="53">
        <v>1673706</v>
      </c>
      <c r="L34" s="53">
        <v>2946859</v>
      </c>
      <c r="M34" s="53">
        <v>1883707</v>
      </c>
      <c r="N34" s="53">
        <v>1686007</v>
      </c>
      <c r="O34" s="72">
        <v>197700</v>
      </c>
      <c r="P34" s="785"/>
    </row>
    <row r="35" spans="1:16" s="16" customFormat="1" ht="23.25" customHeight="1">
      <c r="A35" s="1200"/>
      <c r="B35" s="103" t="s">
        <v>311</v>
      </c>
      <c r="C35" s="53">
        <v>2214595</v>
      </c>
      <c r="D35" s="53">
        <v>1842700</v>
      </c>
      <c r="E35" s="53">
        <v>-24880</v>
      </c>
      <c r="F35" s="53">
        <v>-1273704</v>
      </c>
      <c r="G35" s="53">
        <v>0</v>
      </c>
      <c r="H35" s="53">
        <v>-606800</v>
      </c>
      <c r="I35" s="53">
        <v>2821395</v>
      </c>
      <c r="J35" s="53">
        <v>2950246</v>
      </c>
      <c r="K35" s="53">
        <v>1405768</v>
      </c>
      <c r="L35" s="53">
        <v>1803521</v>
      </c>
      <c r="M35" s="53">
        <v>-591189</v>
      </c>
      <c r="N35" s="53">
        <v>-401389</v>
      </c>
      <c r="O35" s="72">
        <v>-189800</v>
      </c>
      <c r="P35" s="785"/>
    </row>
    <row r="36" spans="1:16" s="16" customFormat="1" ht="23.25" customHeight="1" thickBot="1">
      <c r="A36" s="1201"/>
      <c r="B36" s="104" t="s">
        <v>171</v>
      </c>
      <c r="C36" s="58">
        <v>0.493385311271672</v>
      </c>
      <c r="D36" s="58">
        <v>0.9051033940763299</v>
      </c>
      <c r="E36" s="58">
        <v>-0.5111768573307035</v>
      </c>
      <c r="F36" s="58">
        <v>-0.5444515022060967</v>
      </c>
      <c r="G36" s="58">
        <v>0</v>
      </c>
      <c r="H36" s="58">
        <v>-0.8455964325529542</v>
      </c>
      <c r="I36" s="58">
        <v>0.7481879335587571</v>
      </c>
      <c r="J36" s="58">
        <v>0.5995746423429017</v>
      </c>
      <c r="K36" s="58">
        <v>0.839913342008692</v>
      </c>
      <c r="L36" s="58">
        <v>0.6120146908963069</v>
      </c>
      <c r="M36" s="58">
        <v>-0.3138433949653529</v>
      </c>
      <c r="N36" s="58">
        <v>-0.23807077906556734</v>
      </c>
      <c r="O36" s="81">
        <v>-0.9600404653515427</v>
      </c>
      <c r="P36" s="785" t="s">
        <v>313</v>
      </c>
    </row>
    <row r="37" spans="1:16" s="16" customFormat="1" ht="23.25" customHeight="1">
      <c r="A37" s="1200" t="s">
        <v>66</v>
      </c>
      <c r="B37" s="100">
        <v>24</v>
      </c>
      <c r="C37" s="68">
        <v>74736</v>
      </c>
      <c r="D37" s="68">
        <v>0</v>
      </c>
      <c r="E37" s="68">
        <v>0</v>
      </c>
      <c r="F37" s="68">
        <v>74718</v>
      </c>
      <c r="G37" s="68">
        <v>0</v>
      </c>
      <c r="H37" s="68">
        <v>0</v>
      </c>
      <c r="I37" s="68">
        <v>74736</v>
      </c>
      <c r="J37" s="68">
        <v>106902</v>
      </c>
      <c r="K37" s="68">
        <v>10574</v>
      </c>
      <c r="L37" s="68">
        <v>96310</v>
      </c>
      <c r="M37" s="68">
        <v>32166</v>
      </c>
      <c r="N37" s="68">
        <v>32166</v>
      </c>
      <c r="O37" s="101">
        <v>0</v>
      </c>
      <c r="P37" s="785"/>
    </row>
    <row r="38" spans="1:16" s="16" customFormat="1" ht="23.25" customHeight="1">
      <c r="A38" s="1200"/>
      <c r="B38" s="102">
        <v>23</v>
      </c>
      <c r="C38" s="53">
        <v>73434</v>
      </c>
      <c r="D38" s="53">
        <v>0</v>
      </c>
      <c r="E38" s="53">
        <v>0</v>
      </c>
      <c r="F38" s="53">
        <v>73416</v>
      </c>
      <c r="G38" s="53">
        <v>0</v>
      </c>
      <c r="H38" s="53">
        <v>0</v>
      </c>
      <c r="I38" s="53">
        <v>73434</v>
      </c>
      <c r="J38" s="53">
        <v>95304</v>
      </c>
      <c r="K38" s="53">
        <v>693</v>
      </c>
      <c r="L38" s="53">
        <v>94593</v>
      </c>
      <c r="M38" s="53">
        <v>21870</v>
      </c>
      <c r="N38" s="53">
        <v>21870</v>
      </c>
      <c r="O38" s="72">
        <v>0</v>
      </c>
      <c r="P38" s="785"/>
    </row>
    <row r="39" spans="1:16" s="16" customFormat="1" ht="23.25" customHeight="1">
      <c r="A39" s="1200"/>
      <c r="B39" s="103" t="s">
        <v>311</v>
      </c>
      <c r="C39" s="53">
        <v>1302</v>
      </c>
      <c r="D39" s="53">
        <v>0</v>
      </c>
      <c r="E39" s="53">
        <v>0</v>
      </c>
      <c r="F39" s="53">
        <v>1302</v>
      </c>
      <c r="G39" s="53">
        <v>0</v>
      </c>
      <c r="H39" s="53">
        <v>0</v>
      </c>
      <c r="I39" s="53">
        <v>1302</v>
      </c>
      <c r="J39" s="53">
        <v>11598</v>
      </c>
      <c r="K39" s="53">
        <v>9881</v>
      </c>
      <c r="L39" s="53">
        <v>1717</v>
      </c>
      <c r="M39" s="53">
        <v>10296</v>
      </c>
      <c r="N39" s="53">
        <v>10296</v>
      </c>
      <c r="O39" s="72">
        <v>0</v>
      </c>
      <c r="P39" s="785"/>
    </row>
    <row r="40" spans="1:16" s="16" customFormat="1" ht="23.25" customHeight="1" thickBot="1">
      <c r="A40" s="1201"/>
      <c r="B40" s="106" t="s">
        <v>171</v>
      </c>
      <c r="C40" s="52">
        <v>0.017730206716234986</v>
      </c>
      <c r="D40" s="52">
        <v>0</v>
      </c>
      <c r="E40" s="52">
        <v>0</v>
      </c>
      <c r="F40" s="52">
        <v>0.017734553775743706</v>
      </c>
      <c r="G40" s="52">
        <v>0</v>
      </c>
      <c r="H40" s="52">
        <v>0</v>
      </c>
      <c r="I40" s="52">
        <v>0.017730206716234986</v>
      </c>
      <c r="J40" s="52">
        <v>0.12169478720725257</v>
      </c>
      <c r="K40" s="52">
        <v>14.258297258297258</v>
      </c>
      <c r="L40" s="52">
        <v>0.018151448838708995</v>
      </c>
      <c r="M40" s="52">
        <v>0.4707818930041152</v>
      </c>
      <c r="N40" s="52">
        <v>0.4707818930041152</v>
      </c>
      <c r="O40" s="80">
        <v>0</v>
      </c>
      <c r="P40" s="785" t="s">
        <v>320</v>
      </c>
    </row>
    <row r="41" spans="1:16" s="110" customFormat="1" ht="23.25" customHeight="1">
      <c r="A41" s="1200" t="s">
        <v>68</v>
      </c>
      <c r="B41" s="107">
        <v>24</v>
      </c>
      <c r="C41" s="77">
        <v>16260185</v>
      </c>
      <c r="D41" s="77">
        <v>7982600</v>
      </c>
      <c r="E41" s="77">
        <v>5456961</v>
      </c>
      <c r="F41" s="77">
        <v>2217760</v>
      </c>
      <c r="G41" s="77">
        <v>1054044</v>
      </c>
      <c r="H41" s="77">
        <v>0</v>
      </c>
      <c r="I41" s="77">
        <v>15206141</v>
      </c>
      <c r="J41" s="77">
        <v>25859948</v>
      </c>
      <c r="K41" s="77">
        <v>13908737</v>
      </c>
      <c r="L41" s="77">
        <v>11700047</v>
      </c>
      <c r="M41" s="77">
        <v>10653807</v>
      </c>
      <c r="N41" s="77">
        <v>10653807</v>
      </c>
      <c r="O41" s="105">
        <v>0</v>
      </c>
      <c r="P41" s="785"/>
    </row>
    <row r="42" spans="1:15" ht="23.25" customHeight="1">
      <c r="A42" s="1200"/>
      <c r="B42" s="102">
        <v>23</v>
      </c>
      <c r="C42" s="53">
        <v>16970577</v>
      </c>
      <c r="D42" s="53">
        <v>9039400</v>
      </c>
      <c r="E42" s="53">
        <v>5178904</v>
      </c>
      <c r="F42" s="53">
        <v>2307101</v>
      </c>
      <c r="G42" s="53">
        <v>1509512</v>
      </c>
      <c r="H42" s="53">
        <v>0</v>
      </c>
      <c r="I42" s="53">
        <v>15461065</v>
      </c>
      <c r="J42" s="53">
        <v>25646862</v>
      </c>
      <c r="K42" s="53">
        <v>12514177</v>
      </c>
      <c r="L42" s="53">
        <v>12762430</v>
      </c>
      <c r="M42" s="53">
        <v>10185797</v>
      </c>
      <c r="N42" s="53">
        <v>10185797</v>
      </c>
      <c r="O42" s="72">
        <v>0</v>
      </c>
    </row>
    <row r="43" spans="1:15" ht="23.25" customHeight="1">
      <c r="A43" s="1200"/>
      <c r="B43" s="103" t="s">
        <v>311</v>
      </c>
      <c r="C43" s="53">
        <v>-710392</v>
      </c>
      <c r="D43" s="53">
        <v>-1056800</v>
      </c>
      <c r="E43" s="53">
        <v>278057</v>
      </c>
      <c r="F43" s="53">
        <v>-89341</v>
      </c>
      <c r="G43" s="53">
        <v>-455468</v>
      </c>
      <c r="H43" s="53">
        <v>0</v>
      </c>
      <c r="I43" s="53">
        <v>-254924</v>
      </c>
      <c r="J43" s="53">
        <v>213086</v>
      </c>
      <c r="K43" s="53">
        <v>1394560</v>
      </c>
      <c r="L43" s="53">
        <v>-1062383</v>
      </c>
      <c r="M43" s="53">
        <v>468010</v>
      </c>
      <c r="N43" s="53">
        <v>468010</v>
      </c>
      <c r="O43" s="72">
        <v>0</v>
      </c>
    </row>
    <row r="44" spans="1:16" ht="23.25" customHeight="1" thickBot="1">
      <c r="A44" s="1201"/>
      <c r="B44" s="104" t="s">
        <v>171</v>
      </c>
      <c r="C44" s="52">
        <v>-0.04186021488839183</v>
      </c>
      <c r="D44" s="52">
        <v>-0.11691041440803593</v>
      </c>
      <c r="E44" s="52">
        <v>0.05369031748802449</v>
      </c>
      <c r="F44" s="52">
        <v>-0.0387243558041022</v>
      </c>
      <c r="G44" s="52">
        <v>-0.3017319504581613</v>
      </c>
      <c r="H44" s="52">
        <v>0</v>
      </c>
      <c r="I44" s="52">
        <v>-0.0164881267881611</v>
      </c>
      <c r="J44" s="52">
        <v>0.008308462844304304</v>
      </c>
      <c r="K44" s="52">
        <v>0.1114384110117669</v>
      </c>
      <c r="L44" s="52">
        <v>-0.08324300309580543</v>
      </c>
      <c r="M44" s="52">
        <v>0.045947312713968284</v>
      </c>
      <c r="N44" s="52">
        <v>0.045947312713968284</v>
      </c>
      <c r="O44" s="81">
        <v>0</v>
      </c>
      <c r="P44" s="788" t="s">
        <v>320</v>
      </c>
    </row>
    <row r="45" spans="1:15" ht="23.25" customHeight="1">
      <c r="A45" s="1200" t="s">
        <v>69</v>
      </c>
      <c r="B45" s="100">
        <v>24</v>
      </c>
      <c r="C45" s="68">
        <v>547856</v>
      </c>
      <c r="D45" s="68">
        <v>226000</v>
      </c>
      <c r="E45" s="68">
        <v>205901</v>
      </c>
      <c r="F45" s="68">
        <v>85006</v>
      </c>
      <c r="G45" s="68">
        <v>0</v>
      </c>
      <c r="H45" s="77">
        <v>0</v>
      </c>
      <c r="I45" s="68">
        <v>547856</v>
      </c>
      <c r="J45" s="68">
        <v>809871</v>
      </c>
      <c r="K45" s="68">
        <v>539116</v>
      </c>
      <c r="L45" s="68">
        <v>267981</v>
      </c>
      <c r="M45" s="68">
        <v>262015</v>
      </c>
      <c r="N45" s="68">
        <v>262015</v>
      </c>
      <c r="O45" s="101">
        <v>0</v>
      </c>
    </row>
    <row r="46" spans="1:15" ht="23.25" customHeight="1">
      <c r="A46" s="1200"/>
      <c r="B46" s="102">
        <v>23</v>
      </c>
      <c r="C46" s="53">
        <v>638906</v>
      </c>
      <c r="D46" s="53">
        <v>284000</v>
      </c>
      <c r="E46" s="53">
        <v>239572</v>
      </c>
      <c r="F46" s="53">
        <v>88654</v>
      </c>
      <c r="G46" s="53">
        <v>59682</v>
      </c>
      <c r="H46" s="53">
        <v>0</v>
      </c>
      <c r="I46" s="53">
        <v>579224</v>
      </c>
      <c r="J46" s="53">
        <v>800348</v>
      </c>
      <c r="K46" s="53">
        <v>529308</v>
      </c>
      <c r="L46" s="53">
        <v>269837</v>
      </c>
      <c r="M46" s="53">
        <v>221124</v>
      </c>
      <c r="N46" s="53">
        <v>221124</v>
      </c>
      <c r="O46" s="72">
        <v>0</v>
      </c>
    </row>
    <row r="47" spans="1:15" ht="23.25" customHeight="1">
      <c r="A47" s="1200"/>
      <c r="B47" s="103" t="s">
        <v>311</v>
      </c>
      <c r="C47" s="53">
        <v>-91050</v>
      </c>
      <c r="D47" s="53">
        <v>-58000</v>
      </c>
      <c r="E47" s="53">
        <v>-33671</v>
      </c>
      <c r="F47" s="53">
        <v>-3648</v>
      </c>
      <c r="G47" s="53">
        <v>-59682</v>
      </c>
      <c r="H47" s="53">
        <v>0</v>
      </c>
      <c r="I47" s="53">
        <v>-31368</v>
      </c>
      <c r="J47" s="53">
        <v>9523</v>
      </c>
      <c r="K47" s="53">
        <v>9808</v>
      </c>
      <c r="L47" s="53">
        <v>-1856</v>
      </c>
      <c r="M47" s="53">
        <v>40891</v>
      </c>
      <c r="N47" s="53">
        <v>40891</v>
      </c>
      <c r="O47" s="72">
        <v>0</v>
      </c>
    </row>
    <row r="48" spans="1:16" ht="23.25" customHeight="1" thickBot="1">
      <c r="A48" s="1201"/>
      <c r="B48" s="104" t="s">
        <v>171</v>
      </c>
      <c r="C48" s="58">
        <v>-0.14250922670940638</v>
      </c>
      <c r="D48" s="58">
        <v>-0.20422535211267606</v>
      </c>
      <c r="E48" s="58">
        <v>-0.1405464745462742</v>
      </c>
      <c r="F48" s="58">
        <v>-0.041148735533647667</v>
      </c>
      <c r="G48" s="58">
        <v>-1</v>
      </c>
      <c r="H48" s="58">
        <v>0</v>
      </c>
      <c r="I48" s="58">
        <v>-0.05415521456293248</v>
      </c>
      <c r="J48" s="58">
        <v>0.011898574120257688</v>
      </c>
      <c r="K48" s="58">
        <v>0.018529854073620653</v>
      </c>
      <c r="L48" s="58">
        <v>-0.006878226484877908</v>
      </c>
      <c r="M48" s="58">
        <v>0.18492339140030029</v>
      </c>
      <c r="N48" s="58">
        <v>0.18492339140030029</v>
      </c>
      <c r="O48" s="81">
        <v>0</v>
      </c>
      <c r="P48" s="788" t="s">
        <v>320</v>
      </c>
    </row>
    <row r="49" spans="1:16" s="110" customFormat="1" ht="23.25" customHeight="1">
      <c r="A49" s="1200" t="s">
        <v>74</v>
      </c>
      <c r="B49" s="100">
        <v>24</v>
      </c>
      <c r="C49" s="68">
        <v>155770</v>
      </c>
      <c r="D49" s="68">
        <v>31000</v>
      </c>
      <c r="E49" s="68">
        <v>20000</v>
      </c>
      <c r="F49" s="68">
        <v>103910</v>
      </c>
      <c r="G49" s="68">
        <v>0</v>
      </c>
      <c r="H49" s="68">
        <v>0</v>
      </c>
      <c r="I49" s="68">
        <v>155770</v>
      </c>
      <c r="J49" s="68">
        <v>315053</v>
      </c>
      <c r="K49" s="68">
        <v>51222</v>
      </c>
      <c r="L49" s="68">
        <v>263831</v>
      </c>
      <c r="M49" s="68">
        <v>159283</v>
      </c>
      <c r="N49" s="68">
        <v>159283</v>
      </c>
      <c r="O49" s="101">
        <v>0</v>
      </c>
      <c r="P49" s="785"/>
    </row>
    <row r="50" spans="1:15" ht="23.25" customHeight="1">
      <c r="A50" s="1200"/>
      <c r="B50" s="102">
        <v>23</v>
      </c>
      <c r="C50" s="53">
        <v>177092</v>
      </c>
      <c r="D50" s="53">
        <v>50000</v>
      </c>
      <c r="E50" s="53">
        <v>20000</v>
      </c>
      <c r="F50" s="53">
        <v>101471</v>
      </c>
      <c r="G50" s="53">
        <v>0</v>
      </c>
      <c r="H50" s="53">
        <v>0</v>
      </c>
      <c r="I50" s="53">
        <v>177092</v>
      </c>
      <c r="J50" s="53">
        <v>333173</v>
      </c>
      <c r="K50" s="53">
        <v>75533</v>
      </c>
      <c r="L50" s="53">
        <v>257640</v>
      </c>
      <c r="M50" s="53">
        <v>156081</v>
      </c>
      <c r="N50" s="53">
        <v>156081</v>
      </c>
      <c r="O50" s="72">
        <v>0</v>
      </c>
    </row>
    <row r="51" spans="1:15" ht="23.25" customHeight="1">
      <c r="A51" s="1200"/>
      <c r="B51" s="103" t="s">
        <v>311</v>
      </c>
      <c r="C51" s="53">
        <v>-21322</v>
      </c>
      <c r="D51" s="53">
        <v>-19000</v>
      </c>
      <c r="E51" s="53">
        <v>0</v>
      </c>
      <c r="F51" s="53">
        <v>2439</v>
      </c>
      <c r="G51" s="53">
        <v>0</v>
      </c>
      <c r="H51" s="53">
        <v>0</v>
      </c>
      <c r="I51" s="53">
        <v>-21322</v>
      </c>
      <c r="J51" s="53">
        <v>-18120</v>
      </c>
      <c r="K51" s="53">
        <v>-24311</v>
      </c>
      <c r="L51" s="53">
        <v>6191</v>
      </c>
      <c r="M51" s="53">
        <v>3202</v>
      </c>
      <c r="N51" s="53">
        <v>3202</v>
      </c>
      <c r="O51" s="72">
        <v>0</v>
      </c>
    </row>
    <row r="52" spans="1:16" ht="23.25" customHeight="1" thickBot="1">
      <c r="A52" s="1201"/>
      <c r="B52" s="106" t="s">
        <v>171</v>
      </c>
      <c r="C52" s="52">
        <v>-0.12040069568359948</v>
      </c>
      <c r="D52" s="52">
        <v>-0.38</v>
      </c>
      <c r="E52" s="52">
        <v>0</v>
      </c>
      <c r="F52" s="52">
        <v>0.02403642420001774</v>
      </c>
      <c r="G52" s="52">
        <v>0</v>
      </c>
      <c r="H52" s="52">
        <v>0</v>
      </c>
      <c r="I52" s="52">
        <v>-0.12040069568359948</v>
      </c>
      <c r="J52" s="52">
        <v>-0.0543861597428363</v>
      </c>
      <c r="K52" s="52">
        <v>-0.32185931976751886</v>
      </c>
      <c r="L52" s="52">
        <v>0.02402965378046887</v>
      </c>
      <c r="M52" s="52">
        <v>0.020514989012115504</v>
      </c>
      <c r="N52" s="52">
        <v>0.020514989012115504</v>
      </c>
      <c r="O52" s="80">
        <v>0</v>
      </c>
      <c r="P52" s="788" t="s">
        <v>320</v>
      </c>
    </row>
    <row r="53" spans="1:15" ht="23.25" customHeight="1">
      <c r="A53" s="1200" t="s">
        <v>315</v>
      </c>
      <c r="B53" s="779">
        <v>24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5594</v>
      </c>
      <c r="K53" s="69">
        <v>0</v>
      </c>
      <c r="L53" s="69">
        <v>5594</v>
      </c>
      <c r="M53" s="69">
        <v>5594</v>
      </c>
      <c r="N53" s="69">
        <v>5594</v>
      </c>
      <c r="O53" s="772">
        <v>0</v>
      </c>
    </row>
    <row r="54" spans="1:15" ht="23.25" customHeight="1">
      <c r="A54" s="1200"/>
      <c r="B54" s="780">
        <v>23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5442</v>
      </c>
      <c r="K54" s="71">
        <v>0</v>
      </c>
      <c r="L54" s="71">
        <v>5442</v>
      </c>
      <c r="M54" s="71">
        <v>5442</v>
      </c>
      <c r="N54" s="71">
        <v>5442</v>
      </c>
      <c r="O54" s="773">
        <v>0</v>
      </c>
    </row>
    <row r="55" spans="1:15" ht="23.25" customHeight="1">
      <c r="A55" s="1200"/>
      <c r="B55" s="780" t="s">
        <v>311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152</v>
      </c>
      <c r="K55" s="71">
        <v>0</v>
      </c>
      <c r="L55" s="71">
        <v>152</v>
      </c>
      <c r="M55" s="71">
        <v>152</v>
      </c>
      <c r="N55" s="71">
        <v>152</v>
      </c>
      <c r="O55" s="773">
        <v>0</v>
      </c>
    </row>
    <row r="56" spans="1:16" ht="23.25" customHeight="1" thickBot="1">
      <c r="A56" s="1201"/>
      <c r="B56" s="781" t="s">
        <v>171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0.02793090775450202</v>
      </c>
      <c r="K56" s="52">
        <v>0</v>
      </c>
      <c r="L56" s="52">
        <v>0.02793090775450202</v>
      </c>
      <c r="M56" s="52">
        <v>0.02793090775450202</v>
      </c>
      <c r="N56" s="52">
        <v>0.02793090775450202</v>
      </c>
      <c r="O56" s="80">
        <v>0</v>
      </c>
      <c r="P56" s="788" t="s">
        <v>320</v>
      </c>
    </row>
    <row r="57" spans="1:15" ht="23.25" customHeight="1">
      <c r="A57" s="1200" t="s">
        <v>92</v>
      </c>
      <c r="B57" s="107">
        <v>24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1337</v>
      </c>
      <c r="K57" s="77">
        <v>0</v>
      </c>
      <c r="L57" s="77">
        <v>1337</v>
      </c>
      <c r="M57" s="77">
        <v>1337</v>
      </c>
      <c r="N57" s="77">
        <v>1337</v>
      </c>
      <c r="O57" s="105">
        <v>0</v>
      </c>
    </row>
    <row r="58" spans="1:15" ht="23.25" customHeight="1">
      <c r="A58" s="1200"/>
      <c r="B58" s="102">
        <v>23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515</v>
      </c>
      <c r="K58" s="53">
        <v>0</v>
      </c>
      <c r="L58" s="53">
        <v>515</v>
      </c>
      <c r="M58" s="53">
        <v>515</v>
      </c>
      <c r="N58" s="53">
        <v>515</v>
      </c>
      <c r="O58" s="72">
        <v>0</v>
      </c>
    </row>
    <row r="59" spans="1:15" ht="23.25" customHeight="1">
      <c r="A59" s="1200"/>
      <c r="B59" s="103" t="s">
        <v>311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822</v>
      </c>
      <c r="K59" s="53">
        <v>0</v>
      </c>
      <c r="L59" s="53">
        <v>822</v>
      </c>
      <c r="M59" s="53">
        <v>822</v>
      </c>
      <c r="N59" s="53">
        <v>822</v>
      </c>
      <c r="O59" s="72">
        <v>0</v>
      </c>
    </row>
    <row r="60" spans="1:16" ht="23.25" customHeight="1" thickBot="1">
      <c r="A60" s="1200"/>
      <c r="B60" s="109" t="s">
        <v>171</v>
      </c>
      <c r="C60" s="66">
        <v>0</v>
      </c>
      <c r="D60" s="58">
        <v>0</v>
      </c>
      <c r="E60" s="58">
        <v>0</v>
      </c>
      <c r="F60" s="66">
        <v>0</v>
      </c>
      <c r="G60" s="66">
        <v>0</v>
      </c>
      <c r="H60" s="66">
        <v>0</v>
      </c>
      <c r="I60" s="66">
        <v>0</v>
      </c>
      <c r="J60" s="66">
        <v>1.5961165048543688</v>
      </c>
      <c r="K60" s="66">
        <v>0</v>
      </c>
      <c r="L60" s="66">
        <v>1.5961165048543688</v>
      </c>
      <c r="M60" s="66">
        <v>1.5961165048543688</v>
      </c>
      <c r="N60" s="66">
        <v>1.5961165048543688</v>
      </c>
      <c r="O60" s="85">
        <v>0</v>
      </c>
      <c r="P60" s="788" t="s">
        <v>320</v>
      </c>
    </row>
    <row r="61" spans="1:15" ht="23.25" customHeight="1" thickTop="1">
      <c r="A61" s="1203" t="s">
        <v>73</v>
      </c>
      <c r="B61" s="100">
        <v>24</v>
      </c>
      <c r="C61" s="68">
        <v>16963811</v>
      </c>
      <c r="D61" s="82">
        <v>8239600</v>
      </c>
      <c r="E61" s="82">
        <v>5682862</v>
      </c>
      <c r="F61" s="77">
        <v>2406676</v>
      </c>
      <c r="G61" s="77">
        <v>1054044</v>
      </c>
      <c r="H61" s="77">
        <v>0</v>
      </c>
      <c r="I61" s="77">
        <v>15909767</v>
      </c>
      <c r="J61" s="77">
        <v>26990466</v>
      </c>
      <c r="K61" s="77">
        <v>14499075</v>
      </c>
      <c r="L61" s="77">
        <v>12237453</v>
      </c>
      <c r="M61" s="77">
        <v>11080699</v>
      </c>
      <c r="N61" s="77">
        <v>11080699</v>
      </c>
      <c r="O61" s="101">
        <v>0</v>
      </c>
    </row>
    <row r="62" spans="1:15" ht="23.25" customHeight="1">
      <c r="A62" s="1200"/>
      <c r="B62" s="102">
        <v>23</v>
      </c>
      <c r="C62" s="53">
        <v>17786575</v>
      </c>
      <c r="D62" s="53">
        <v>9373400</v>
      </c>
      <c r="E62" s="53">
        <v>5438476</v>
      </c>
      <c r="F62" s="53">
        <v>2497226</v>
      </c>
      <c r="G62" s="53">
        <v>1569194</v>
      </c>
      <c r="H62" s="53">
        <v>0</v>
      </c>
      <c r="I62" s="53">
        <v>16217381</v>
      </c>
      <c r="J62" s="53">
        <v>26785825</v>
      </c>
      <c r="K62" s="53">
        <v>13119018</v>
      </c>
      <c r="L62" s="53">
        <v>13295349</v>
      </c>
      <c r="M62" s="53">
        <v>10568444</v>
      </c>
      <c r="N62" s="53">
        <v>10568444</v>
      </c>
      <c r="O62" s="72">
        <v>0</v>
      </c>
    </row>
    <row r="63" spans="1:15" ht="23.25" customHeight="1">
      <c r="A63" s="1200"/>
      <c r="B63" s="103" t="s">
        <v>311</v>
      </c>
      <c r="C63" s="53">
        <v>-822764</v>
      </c>
      <c r="D63" s="53">
        <v>-1133800</v>
      </c>
      <c r="E63" s="53">
        <v>244386</v>
      </c>
      <c r="F63" s="53">
        <v>-90550</v>
      </c>
      <c r="G63" s="53">
        <v>-515150</v>
      </c>
      <c r="H63" s="53">
        <v>0</v>
      </c>
      <c r="I63" s="53">
        <v>-307614</v>
      </c>
      <c r="J63" s="53">
        <v>204641</v>
      </c>
      <c r="K63" s="53">
        <v>1380057</v>
      </c>
      <c r="L63" s="53">
        <v>-1057896</v>
      </c>
      <c r="M63" s="53">
        <v>512255</v>
      </c>
      <c r="N63" s="53">
        <v>512255</v>
      </c>
      <c r="O63" s="72">
        <v>0</v>
      </c>
    </row>
    <row r="64" spans="1:16" ht="23.25" customHeight="1" thickBot="1">
      <c r="A64" s="1204"/>
      <c r="B64" s="109" t="s">
        <v>171</v>
      </c>
      <c r="C64" s="66">
        <v>-0.046257584723309576</v>
      </c>
      <c r="D64" s="52">
        <v>-0.12095931038897305</v>
      </c>
      <c r="E64" s="52">
        <v>0.044936485883177564</v>
      </c>
      <c r="F64" s="66">
        <v>-0.03626023435604146</v>
      </c>
      <c r="G64" s="52">
        <v>-0.32828955501996565</v>
      </c>
      <c r="H64" s="66">
        <v>0</v>
      </c>
      <c r="I64" s="66">
        <v>-0.01896816754813863</v>
      </c>
      <c r="J64" s="66">
        <v>0.007639899088417101</v>
      </c>
      <c r="K64" s="66">
        <v>0.10519514494148877</v>
      </c>
      <c r="L64" s="66">
        <v>-0.0795688778083223</v>
      </c>
      <c r="M64" s="66">
        <v>0.04847023838135491</v>
      </c>
      <c r="N64" s="66">
        <v>0.04847023838135491</v>
      </c>
      <c r="O64" s="85">
        <v>0</v>
      </c>
      <c r="P64" s="788" t="s">
        <v>320</v>
      </c>
    </row>
    <row r="65" spans="1:15" ht="30" customHeight="1" thickBot="1" thickTop="1">
      <c r="A65" s="112" t="s">
        <v>70</v>
      </c>
      <c r="B65" s="113">
        <v>24</v>
      </c>
      <c r="C65" s="114">
        <v>32779681</v>
      </c>
      <c r="D65" s="114">
        <v>17712800</v>
      </c>
      <c r="E65" s="114">
        <v>6221900</v>
      </c>
      <c r="F65" s="114">
        <v>5076070</v>
      </c>
      <c r="G65" s="114">
        <v>1055262</v>
      </c>
      <c r="H65" s="114">
        <v>110800</v>
      </c>
      <c r="I65" s="114">
        <v>31613619</v>
      </c>
      <c r="J65" s="114">
        <v>56366950</v>
      </c>
      <c r="K65" s="114">
        <v>27173655</v>
      </c>
      <c r="L65" s="114">
        <v>28668201</v>
      </c>
      <c r="M65" s="114">
        <v>24918279</v>
      </c>
      <c r="N65" s="114">
        <v>24910379</v>
      </c>
      <c r="O65" s="115">
        <v>7900</v>
      </c>
    </row>
  </sheetData>
  <sheetProtection/>
  <mergeCells count="16">
    <mergeCell ref="A21:A24"/>
    <mergeCell ref="A25:A28"/>
    <mergeCell ref="A29:A32"/>
    <mergeCell ref="A33:A36"/>
    <mergeCell ref="A61:A64"/>
    <mergeCell ref="A53:A56"/>
    <mergeCell ref="H5:H7"/>
    <mergeCell ref="A5:A8"/>
    <mergeCell ref="A49:A52"/>
    <mergeCell ref="A57:A60"/>
    <mergeCell ref="A41:A44"/>
    <mergeCell ref="A45:A48"/>
    <mergeCell ref="A9:A12"/>
    <mergeCell ref="A13:A16"/>
    <mergeCell ref="A17:A20"/>
    <mergeCell ref="A37:A40"/>
  </mergeCells>
  <printOptions verticalCentered="1"/>
  <pageMargins left="0.9448818897637796" right="0.4724409448818898" top="0.6692913385826772" bottom="0.6692913385826772" header="0.5118110236220472" footer="0.15748031496062992"/>
  <pageSetup horizontalDpi="400" verticalDpi="400" orientation="landscape" paperSize="9" scale="36" r:id="rId1"/>
  <colBreaks count="1" manualBreakCount="1">
    <brk id="1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7"/>
  <sheetViews>
    <sheetView showGridLines="0" showZeros="0" view="pageBreakPreview" zoomScale="80" zoomScaleSheetLayoutView="80" zoomScalePageLayoutView="0" workbookViewId="0" topLeftCell="A1">
      <selection activeCell="D14" sqref="D14"/>
    </sheetView>
  </sheetViews>
  <sheetFormatPr defaultColWidth="12.18359375" defaultRowHeight="18"/>
  <cols>
    <col min="1" max="1" width="7.90625" style="491" customWidth="1"/>
    <col min="2" max="2" width="4.0859375" style="491" customWidth="1"/>
    <col min="3" max="3" width="12.90625" style="491" customWidth="1"/>
    <col min="4" max="6" width="12.453125" style="491" customWidth="1"/>
    <col min="7" max="7" width="9.6328125" style="491" customWidth="1"/>
    <col min="8" max="9" width="9.2734375" style="491" customWidth="1"/>
    <col min="10" max="10" width="9.18359375" style="491" customWidth="1"/>
    <col min="11" max="11" width="9.72265625" style="491" customWidth="1"/>
    <col min="12" max="12" width="12.72265625" style="491" customWidth="1"/>
    <col min="13" max="13" width="8.2734375" style="491" customWidth="1"/>
    <col min="14" max="14" width="9.6328125" style="491" customWidth="1"/>
    <col min="15" max="16384" width="12.18359375" style="491" customWidth="1"/>
  </cols>
  <sheetData>
    <row r="1" s="493" customFormat="1" ht="27.75" customHeight="1">
      <c r="A1" s="492" t="s">
        <v>260</v>
      </c>
    </row>
    <row r="2" s="493" customFormat="1" ht="27.75" customHeight="1">
      <c r="A2" s="494" t="s">
        <v>0</v>
      </c>
    </row>
    <row r="3" s="238" customFormat="1" ht="4.5" customHeight="1"/>
    <row r="4" spans="1:11" s="496" customFormat="1" ht="28.5" customHeight="1">
      <c r="A4" s="495" t="s">
        <v>201</v>
      </c>
      <c r="J4" s="497"/>
      <c r="K4" s="497"/>
    </row>
    <row r="5" spans="1:14" s="504" customFormat="1" ht="28.5" customHeight="1" thickBot="1">
      <c r="A5" s="498" t="s">
        <v>250</v>
      </c>
      <c r="B5" s="499"/>
      <c r="C5" s="499"/>
      <c r="D5" s="499"/>
      <c r="E5" s="499"/>
      <c r="F5" s="500"/>
      <c r="G5" s="500"/>
      <c r="H5" s="500"/>
      <c r="I5" s="501"/>
      <c r="J5" s="502"/>
      <c r="K5" s="503"/>
      <c r="M5" s="505"/>
      <c r="N5" s="505"/>
    </row>
    <row r="6" spans="1:19" s="460" customFormat="1" ht="21.75" customHeight="1">
      <c r="A6" s="506"/>
      <c r="B6" s="507" t="s">
        <v>245</v>
      </c>
      <c r="C6" s="508" t="s">
        <v>251</v>
      </c>
      <c r="D6" s="509" t="s">
        <v>252</v>
      </c>
      <c r="E6" s="510"/>
      <c r="F6" s="511"/>
      <c r="G6" s="508" t="s">
        <v>253</v>
      </c>
      <c r="H6" s="508" t="s">
        <v>254</v>
      </c>
      <c r="I6" s="512" t="s">
        <v>255</v>
      </c>
      <c r="J6" s="513"/>
      <c r="K6" s="496"/>
      <c r="L6" s="514"/>
      <c r="M6" s="514"/>
      <c r="N6" s="514"/>
      <c r="O6" s="514"/>
      <c r="P6" s="514"/>
      <c r="Q6" s="514"/>
      <c r="R6" s="514"/>
      <c r="S6" s="514"/>
    </row>
    <row r="7" spans="1:19" s="520" customFormat="1" ht="21.75" customHeight="1">
      <c r="A7" s="515" t="s">
        <v>98</v>
      </c>
      <c r="B7" s="516"/>
      <c r="C7" s="517" t="s">
        <v>256</v>
      </c>
      <c r="D7" s="518" t="s">
        <v>257</v>
      </c>
      <c r="E7" s="518" t="s">
        <v>258</v>
      </c>
      <c r="F7" s="518" t="s">
        <v>346</v>
      </c>
      <c r="G7" s="517" t="s">
        <v>344</v>
      </c>
      <c r="H7" s="517" t="s">
        <v>345</v>
      </c>
      <c r="I7" s="519" t="s">
        <v>345</v>
      </c>
      <c r="J7" s="513"/>
      <c r="K7" s="496"/>
      <c r="L7" s="514"/>
      <c r="M7" s="514"/>
      <c r="N7" s="514"/>
      <c r="O7" s="514"/>
      <c r="P7" s="514"/>
      <c r="Q7" s="514"/>
      <c r="R7" s="514"/>
      <c r="S7" s="514"/>
    </row>
    <row r="8" spans="1:19" s="520" customFormat="1" ht="19.5">
      <c r="A8" s="854"/>
      <c r="B8" s="855"/>
      <c r="C8" s="856" t="s">
        <v>342</v>
      </c>
      <c r="D8" s="857" t="s">
        <v>342</v>
      </c>
      <c r="E8" s="857" t="s">
        <v>342</v>
      </c>
      <c r="F8" s="857" t="s">
        <v>342</v>
      </c>
      <c r="G8" s="856" t="s">
        <v>343</v>
      </c>
      <c r="H8" s="856" t="s">
        <v>343</v>
      </c>
      <c r="I8" s="858" t="s">
        <v>343</v>
      </c>
      <c r="J8" s="513"/>
      <c r="K8" s="496"/>
      <c r="L8" s="514"/>
      <c r="M8" s="514"/>
      <c r="N8" s="514"/>
      <c r="O8" s="514"/>
      <c r="P8" s="514"/>
      <c r="Q8" s="514"/>
      <c r="R8" s="514"/>
      <c r="S8" s="514"/>
    </row>
    <row r="9" spans="1:19" s="520" customFormat="1" ht="39" customHeight="1">
      <c r="A9" s="1289">
        <v>20</v>
      </c>
      <c r="B9" s="1290"/>
      <c r="C9" s="526">
        <v>25738803</v>
      </c>
      <c r="D9" s="526">
        <v>20142680</v>
      </c>
      <c r="E9" s="526">
        <v>4130911</v>
      </c>
      <c r="F9" s="526">
        <v>24273591</v>
      </c>
      <c r="G9" s="522">
        <v>78.25802932638321</v>
      </c>
      <c r="H9" s="522">
        <v>16.049351634572908</v>
      </c>
      <c r="I9" s="523">
        <v>94.30738096095611</v>
      </c>
      <c r="J9" s="513"/>
      <c r="K9" s="496"/>
      <c r="L9" s="514"/>
      <c r="M9" s="514"/>
      <c r="N9" s="514"/>
      <c r="O9" s="514"/>
      <c r="P9" s="514"/>
      <c r="Q9" s="514"/>
      <c r="R9" s="514"/>
      <c r="S9" s="514"/>
    </row>
    <row r="10" spans="1:19" s="520" customFormat="1" ht="41.25" customHeight="1">
      <c r="A10" s="1291">
        <v>21</v>
      </c>
      <c r="B10" s="1292"/>
      <c r="C10" s="521">
        <v>25245074</v>
      </c>
      <c r="D10" s="521">
        <v>12253205</v>
      </c>
      <c r="E10" s="521">
        <v>3512644</v>
      </c>
      <c r="F10" s="521">
        <v>15765849</v>
      </c>
      <c r="G10" s="522">
        <v>48.53701359718732</v>
      </c>
      <c r="H10" s="522">
        <v>13.914175890314285</v>
      </c>
      <c r="I10" s="523">
        <v>62.4511894875016</v>
      </c>
      <c r="J10" s="524"/>
      <c r="K10" s="497"/>
      <c r="L10" s="514"/>
      <c r="M10" s="514"/>
      <c r="N10" s="514"/>
      <c r="O10" s="514"/>
      <c r="P10" s="514"/>
      <c r="Q10" s="514"/>
      <c r="R10" s="514"/>
      <c r="S10" s="514"/>
    </row>
    <row r="11" spans="1:19" s="520" customFormat="1" ht="41.25" customHeight="1">
      <c r="A11" s="1291">
        <v>22</v>
      </c>
      <c r="B11" s="1292"/>
      <c r="C11" s="521">
        <v>25426290</v>
      </c>
      <c r="D11" s="521">
        <v>10543517</v>
      </c>
      <c r="E11" s="521">
        <v>3238409</v>
      </c>
      <c r="F11" s="521">
        <v>13781926</v>
      </c>
      <c r="G11" s="522">
        <v>41.46698948214623</v>
      </c>
      <c r="H11" s="522">
        <v>12.73645899578743</v>
      </c>
      <c r="I11" s="523">
        <v>54.20344847793367</v>
      </c>
      <c r="J11" s="524"/>
      <c r="K11" s="497"/>
      <c r="L11" s="514"/>
      <c r="M11" s="514"/>
      <c r="N11" s="514"/>
      <c r="O11" s="514"/>
      <c r="P11" s="514"/>
      <c r="Q11" s="514"/>
      <c r="R11" s="514"/>
      <c r="S11" s="514"/>
    </row>
    <row r="12" spans="1:19" s="520" customFormat="1" ht="41.25" customHeight="1">
      <c r="A12" s="1291">
        <v>23</v>
      </c>
      <c r="B12" s="1292"/>
      <c r="C12" s="521">
        <v>26285186</v>
      </c>
      <c r="D12" s="521">
        <v>10122306</v>
      </c>
      <c r="E12" s="525">
        <v>3020589</v>
      </c>
      <c r="F12" s="521">
        <v>13142895</v>
      </c>
      <c r="G12" s="522">
        <v>38.50954678426091</v>
      </c>
      <c r="H12" s="522">
        <v>11.491602151873682</v>
      </c>
      <c r="I12" s="523">
        <v>50.0011489361346</v>
      </c>
      <c r="J12" s="524"/>
      <c r="K12" s="497"/>
      <c r="L12" s="514"/>
      <c r="M12" s="514"/>
      <c r="N12" s="514"/>
      <c r="O12" s="514"/>
      <c r="P12" s="514"/>
      <c r="Q12" s="514"/>
      <c r="R12" s="514"/>
      <c r="S12" s="514"/>
    </row>
    <row r="13" spans="1:19" s="520" customFormat="1" ht="41.25" customHeight="1">
      <c r="A13" s="1291">
        <v>24</v>
      </c>
      <c r="B13" s="1292"/>
      <c r="C13" s="526">
        <v>26129732</v>
      </c>
      <c r="D13" s="526">
        <v>11369156</v>
      </c>
      <c r="E13" s="527">
        <v>2873497</v>
      </c>
      <c r="F13" s="521">
        <f>SUM(D13:E13)</f>
        <v>14242653</v>
      </c>
      <c r="G13" s="522">
        <f>D13/$C13*100</f>
        <v>43.510419471581265</v>
      </c>
      <c r="H13" s="522">
        <f>E13/$C13*100</f>
        <v>10.997039694092537</v>
      </c>
      <c r="I13" s="523">
        <f>F13/$C13*100</f>
        <v>54.5074591656738</v>
      </c>
      <c r="J13" s="524"/>
      <c r="K13" s="497"/>
      <c r="L13" s="514"/>
      <c r="M13" s="514"/>
      <c r="N13" s="514"/>
      <c r="O13" s="514"/>
      <c r="P13" s="514"/>
      <c r="Q13" s="514"/>
      <c r="R13" s="514"/>
      <c r="S13" s="514"/>
    </row>
    <row r="14" spans="1:19" s="520" customFormat="1" ht="23.25" customHeight="1">
      <c r="A14" s="635" t="s">
        <v>124</v>
      </c>
      <c r="B14" s="528">
        <v>23</v>
      </c>
      <c r="C14" s="522">
        <f aca="true" t="shared" si="0" ref="C14:F15">(C12-C11)/C11*100</f>
        <v>3.3779839685616735</v>
      </c>
      <c r="D14" s="522">
        <f t="shared" si="0"/>
        <v>-3.9949762493862337</v>
      </c>
      <c r="E14" s="522">
        <f t="shared" si="0"/>
        <v>-6.726142374233768</v>
      </c>
      <c r="F14" s="522">
        <f t="shared" si="0"/>
        <v>-4.636732195485595</v>
      </c>
      <c r="G14" s="851">
        <v>0</v>
      </c>
      <c r="H14" s="851">
        <v>0</v>
      </c>
      <c r="I14" s="852">
        <v>0</v>
      </c>
      <c r="J14" s="524"/>
      <c r="K14" s="497"/>
      <c r="L14" s="514"/>
      <c r="M14" s="514"/>
      <c r="N14" s="514"/>
      <c r="O14" s="514"/>
      <c r="P14" s="514"/>
      <c r="Q14" s="514"/>
      <c r="R14" s="514"/>
      <c r="S14" s="514"/>
    </row>
    <row r="15" spans="1:19" s="520" customFormat="1" ht="23.25" customHeight="1" thickBot="1">
      <c r="A15" s="637" t="s">
        <v>125</v>
      </c>
      <c r="B15" s="529">
        <v>24</v>
      </c>
      <c r="C15" s="530">
        <f t="shared" si="0"/>
        <v>-0.5914129730716001</v>
      </c>
      <c r="D15" s="530">
        <f t="shared" si="0"/>
        <v>12.31784536053346</v>
      </c>
      <c r="E15" s="530">
        <f t="shared" si="0"/>
        <v>-4.869646284218078</v>
      </c>
      <c r="F15" s="530">
        <f t="shared" si="0"/>
        <v>8.367699810429894</v>
      </c>
      <c r="G15" s="530">
        <v>0</v>
      </c>
      <c r="H15" s="530">
        <v>0</v>
      </c>
      <c r="I15" s="853">
        <v>0</v>
      </c>
      <c r="J15" s="524"/>
      <c r="K15" s="497"/>
      <c r="L15" s="514"/>
      <c r="M15" s="514"/>
      <c r="N15" s="514"/>
      <c r="O15" s="514"/>
      <c r="P15" s="514"/>
      <c r="Q15" s="514"/>
      <c r="R15" s="514"/>
      <c r="S15" s="514"/>
    </row>
    <row r="16" spans="1:19" s="504" customFormat="1" ht="20.25" customHeight="1">
      <c r="A16" s="502"/>
      <c r="B16" s="502"/>
      <c r="C16" s="502"/>
      <c r="D16" s="502"/>
      <c r="E16" s="502"/>
      <c r="F16" s="502"/>
      <c r="G16" s="502"/>
      <c r="H16" s="502"/>
      <c r="I16" s="502"/>
      <c r="J16" s="502"/>
      <c r="K16" s="503"/>
      <c r="L16" s="514"/>
      <c r="M16" s="514"/>
      <c r="N16" s="514"/>
      <c r="O16" s="514"/>
      <c r="P16" s="514"/>
      <c r="Q16" s="514"/>
      <c r="R16" s="514"/>
      <c r="S16" s="514"/>
    </row>
    <row r="17" spans="3:5" ht="58.5" customHeight="1">
      <c r="C17" s="1037" t="s">
        <v>726</v>
      </c>
      <c r="D17" s="1037" t="s">
        <v>727</v>
      </c>
      <c r="E17" s="1010" t="s">
        <v>677</v>
      </c>
    </row>
  </sheetData>
  <sheetProtection/>
  <mergeCells count="5">
    <mergeCell ref="A9:B9"/>
    <mergeCell ref="A10:B10"/>
    <mergeCell ref="A11:B11"/>
    <mergeCell ref="A12:B12"/>
    <mergeCell ref="A13:B13"/>
  </mergeCells>
  <printOptions/>
  <pageMargins left="0.7874015748031497" right="0.5118110236220472" top="1.1811023622047245" bottom="0.7874015748031497" header="0.5118110236220472" footer="0.5118110236220472"/>
  <pageSetup horizontalDpi="400" verticalDpi="4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8"/>
  <sheetViews>
    <sheetView showGridLines="0" showZeros="0" view="pageBreakPreview" zoomScale="80" zoomScaleNormal="75" zoomScaleSheetLayoutView="80" zoomScalePageLayoutView="0" workbookViewId="0" topLeftCell="A1">
      <selection activeCell="F42" sqref="F42"/>
    </sheetView>
  </sheetViews>
  <sheetFormatPr defaultColWidth="12.18359375" defaultRowHeight="18"/>
  <cols>
    <col min="1" max="1" width="7.90625" style="571" customWidth="1"/>
    <col min="2" max="2" width="4.0859375" style="571" customWidth="1"/>
    <col min="3" max="3" width="12.90625" style="571" customWidth="1"/>
    <col min="4" max="10" width="10.90625" style="571" customWidth="1"/>
    <col min="11" max="11" width="9.72265625" style="571" customWidth="1"/>
    <col min="12" max="12" width="12.72265625" style="571" customWidth="1"/>
    <col min="13" max="13" width="8.2734375" style="571" customWidth="1"/>
    <col min="14" max="14" width="9.6328125" style="571" customWidth="1"/>
    <col min="15" max="16384" width="12.18359375" style="571" customWidth="1"/>
  </cols>
  <sheetData>
    <row r="1" s="532" customFormat="1" ht="27.75" customHeight="1">
      <c r="A1" s="531" t="s">
        <v>288</v>
      </c>
    </row>
    <row r="2" s="532" customFormat="1" ht="27.75" customHeight="1">
      <c r="A2" s="533" t="s">
        <v>0</v>
      </c>
    </row>
    <row r="3" s="534" customFormat="1" ht="4.5" customHeight="1">
      <c r="A3" s="859"/>
    </row>
    <row r="4" spans="1:11" s="536" customFormat="1" ht="28.5" customHeight="1">
      <c r="A4" s="535" t="s">
        <v>201</v>
      </c>
      <c r="J4" s="537"/>
      <c r="K4" s="537"/>
    </row>
    <row r="5" s="539" customFormat="1" ht="28.5" customHeight="1" thickBot="1">
      <c r="A5" s="538" t="s">
        <v>289</v>
      </c>
    </row>
    <row r="6" spans="1:11" s="539" customFormat="1" ht="20.25" customHeight="1">
      <c r="A6" s="540"/>
      <c r="B6" s="541"/>
      <c r="C6" s="542" t="s">
        <v>348</v>
      </c>
      <c r="D6" s="543" t="s">
        <v>261</v>
      </c>
      <c r="E6" s="544" t="s">
        <v>262</v>
      </c>
      <c r="F6" s="544" t="s">
        <v>263</v>
      </c>
      <c r="G6" s="544" t="s">
        <v>264</v>
      </c>
      <c r="H6" s="545" t="s">
        <v>290</v>
      </c>
      <c r="I6" s="545" t="s">
        <v>290</v>
      </c>
      <c r="J6" s="546"/>
      <c r="K6" s="547"/>
    </row>
    <row r="7" spans="1:11" s="539" customFormat="1" ht="20.25" customHeight="1">
      <c r="A7" s="548"/>
      <c r="B7" s="549"/>
      <c r="C7" s="550"/>
      <c r="D7" s="551" t="s">
        <v>265</v>
      </c>
      <c r="E7" s="552" t="s">
        <v>266</v>
      </c>
      <c r="F7" s="552" t="s">
        <v>266</v>
      </c>
      <c r="G7" s="552" t="s">
        <v>266</v>
      </c>
      <c r="H7" s="552" t="s">
        <v>266</v>
      </c>
      <c r="I7" s="552" t="s">
        <v>267</v>
      </c>
      <c r="J7" s="1293" t="s">
        <v>110</v>
      </c>
      <c r="K7" s="547"/>
    </row>
    <row r="8" spans="1:18" s="539" customFormat="1" ht="20.25" customHeight="1">
      <c r="A8" s="548"/>
      <c r="B8" s="549"/>
      <c r="C8" s="550"/>
      <c r="D8" s="553" t="s">
        <v>268</v>
      </c>
      <c r="E8" s="552" t="s">
        <v>269</v>
      </c>
      <c r="F8" s="552" t="s">
        <v>270</v>
      </c>
      <c r="G8" s="552" t="s">
        <v>271</v>
      </c>
      <c r="H8" s="552" t="s">
        <v>272</v>
      </c>
      <c r="I8" s="552" t="s">
        <v>273</v>
      </c>
      <c r="J8" s="1293"/>
      <c r="K8" s="554"/>
      <c r="L8" s="555"/>
      <c r="M8" s="555"/>
      <c r="N8" s="555"/>
      <c r="O8" s="555"/>
      <c r="P8" s="555"/>
      <c r="Q8" s="555"/>
      <c r="R8" s="555"/>
    </row>
    <row r="9" spans="1:18" s="539" customFormat="1" ht="20.25" customHeight="1">
      <c r="A9" s="556" t="s">
        <v>347</v>
      </c>
      <c r="B9" s="516"/>
      <c r="C9" s="557"/>
      <c r="D9" s="558"/>
      <c r="E9" s="559" t="s">
        <v>274</v>
      </c>
      <c r="F9" s="559" t="s">
        <v>274</v>
      </c>
      <c r="G9" s="559" t="s">
        <v>274</v>
      </c>
      <c r="H9" s="559" t="s">
        <v>274</v>
      </c>
      <c r="I9" s="560"/>
      <c r="J9" s="561"/>
      <c r="K9" s="547"/>
      <c r="L9" s="555"/>
      <c r="M9" s="555"/>
      <c r="N9" s="555"/>
      <c r="O9" s="555"/>
      <c r="P9" s="555"/>
      <c r="Q9" s="555"/>
      <c r="R9" s="555"/>
    </row>
    <row r="10" spans="1:18" s="539" customFormat="1" ht="24" customHeight="1">
      <c r="A10" s="562" t="s">
        <v>275</v>
      </c>
      <c r="B10" s="516"/>
      <c r="C10" s="557"/>
      <c r="D10" s="563"/>
      <c r="E10" s="563">
        <v>1</v>
      </c>
      <c r="F10" s="563"/>
      <c r="G10" s="563"/>
      <c r="H10" s="563"/>
      <c r="I10" s="563"/>
      <c r="J10" s="564">
        <f aca="true" t="shared" si="0" ref="J10:J22">SUM(D10:I10)</f>
        <v>1</v>
      </c>
      <c r="K10" s="549"/>
      <c r="L10" s="555"/>
      <c r="M10" s="555"/>
      <c r="N10" s="555"/>
      <c r="O10" s="555"/>
      <c r="P10" s="555"/>
      <c r="Q10" s="555"/>
      <c r="R10" s="555"/>
    </row>
    <row r="11" spans="1:18" s="539" customFormat="1" ht="24" customHeight="1">
      <c r="A11" s="562" t="s">
        <v>276</v>
      </c>
      <c r="B11" s="516"/>
      <c r="C11" s="557"/>
      <c r="D11" s="563"/>
      <c r="E11" s="563"/>
      <c r="F11" s="563">
        <v>1</v>
      </c>
      <c r="G11" s="563"/>
      <c r="H11" s="563"/>
      <c r="I11" s="563"/>
      <c r="J11" s="564">
        <f t="shared" si="0"/>
        <v>1</v>
      </c>
      <c r="K11" s="549"/>
      <c r="L11" s="555"/>
      <c r="M11" s="555"/>
      <c r="N11" s="555"/>
      <c r="O11" s="555"/>
      <c r="P11" s="555"/>
      <c r="Q11" s="555"/>
      <c r="R11" s="555"/>
    </row>
    <row r="12" spans="1:18" s="539" customFormat="1" ht="24" customHeight="1">
      <c r="A12" s="562" t="s">
        <v>277</v>
      </c>
      <c r="B12" s="516"/>
      <c r="C12" s="557"/>
      <c r="D12" s="563"/>
      <c r="E12" s="563"/>
      <c r="F12" s="563"/>
      <c r="G12" s="563"/>
      <c r="H12" s="563"/>
      <c r="I12" s="563"/>
      <c r="J12" s="564">
        <f t="shared" si="0"/>
        <v>0</v>
      </c>
      <c r="K12" s="549"/>
      <c r="L12" s="555"/>
      <c r="M12" s="555"/>
      <c r="N12" s="555"/>
      <c r="O12" s="555"/>
      <c r="P12" s="555"/>
      <c r="Q12" s="555"/>
      <c r="R12" s="555"/>
    </row>
    <row r="13" spans="1:18" s="539" customFormat="1" ht="24" customHeight="1">
      <c r="A13" s="562" t="s">
        <v>278</v>
      </c>
      <c r="B13" s="516"/>
      <c r="C13" s="557"/>
      <c r="D13" s="563"/>
      <c r="E13" s="563"/>
      <c r="F13" s="563"/>
      <c r="G13" s="563"/>
      <c r="H13" s="563"/>
      <c r="I13" s="563"/>
      <c r="J13" s="564">
        <f t="shared" si="0"/>
        <v>0</v>
      </c>
      <c r="K13" s="549"/>
      <c r="L13" s="555"/>
      <c r="M13" s="555"/>
      <c r="N13" s="555"/>
      <c r="O13" s="555"/>
      <c r="P13" s="555"/>
      <c r="Q13" s="555"/>
      <c r="R13" s="555"/>
    </row>
    <row r="14" spans="1:18" s="539" customFormat="1" ht="24" customHeight="1">
      <c r="A14" s="562" t="s">
        <v>279</v>
      </c>
      <c r="B14" s="516"/>
      <c r="C14" s="557"/>
      <c r="D14" s="563"/>
      <c r="E14" s="563"/>
      <c r="F14" s="563"/>
      <c r="G14" s="563">
        <v>2</v>
      </c>
      <c r="H14" s="563"/>
      <c r="I14" s="563"/>
      <c r="J14" s="564">
        <f t="shared" si="0"/>
        <v>2</v>
      </c>
      <c r="K14" s="549"/>
      <c r="L14" s="555"/>
      <c r="M14" s="555"/>
      <c r="N14" s="555"/>
      <c r="O14" s="555"/>
      <c r="P14" s="555"/>
      <c r="Q14" s="555"/>
      <c r="R14" s="555"/>
    </row>
    <row r="15" spans="1:18" s="539" customFormat="1" ht="24" customHeight="1">
      <c r="A15" s="562" t="s">
        <v>280</v>
      </c>
      <c r="B15" s="516"/>
      <c r="C15" s="557"/>
      <c r="D15" s="563"/>
      <c r="E15" s="563"/>
      <c r="F15" s="563"/>
      <c r="G15" s="563">
        <v>1</v>
      </c>
      <c r="H15" s="563">
        <v>1</v>
      </c>
      <c r="I15" s="563"/>
      <c r="J15" s="564">
        <f t="shared" si="0"/>
        <v>2</v>
      </c>
      <c r="K15" s="549"/>
      <c r="L15" s="555"/>
      <c r="M15" s="555"/>
      <c r="N15" s="555"/>
      <c r="O15" s="555"/>
      <c r="P15" s="555"/>
      <c r="Q15" s="555"/>
      <c r="R15" s="555"/>
    </row>
    <row r="16" spans="1:18" s="539" customFormat="1" ht="24" customHeight="1">
      <c r="A16" s="562" t="s">
        <v>281</v>
      </c>
      <c r="B16" s="516"/>
      <c r="C16" s="557"/>
      <c r="D16" s="563"/>
      <c r="E16" s="563">
        <v>1</v>
      </c>
      <c r="F16" s="563"/>
      <c r="G16" s="563"/>
      <c r="H16" s="563"/>
      <c r="I16" s="563"/>
      <c r="J16" s="564">
        <f t="shared" si="0"/>
        <v>1</v>
      </c>
      <c r="K16" s="549"/>
      <c r="L16" s="555"/>
      <c r="M16" s="555"/>
      <c r="N16" s="555"/>
      <c r="O16" s="555"/>
      <c r="P16" s="555"/>
      <c r="Q16" s="555"/>
      <c r="R16" s="555"/>
    </row>
    <row r="17" spans="1:18" s="539" customFormat="1" ht="24" customHeight="1">
      <c r="A17" s="562" t="s">
        <v>282</v>
      </c>
      <c r="B17" s="516"/>
      <c r="C17" s="557"/>
      <c r="D17" s="563">
        <v>1</v>
      </c>
      <c r="E17" s="563">
        <v>1</v>
      </c>
      <c r="F17" s="563">
        <v>1</v>
      </c>
      <c r="G17" s="563"/>
      <c r="H17" s="563"/>
      <c r="I17" s="563"/>
      <c r="J17" s="564">
        <f t="shared" si="0"/>
        <v>3</v>
      </c>
      <c r="K17" s="549"/>
      <c r="L17" s="555"/>
      <c r="M17" s="555"/>
      <c r="N17" s="555"/>
      <c r="O17" s="555"/>
      <c r="P17" s="555"/>
      <c r="Q17" s="555"/>
      <c r="R17" s="555"/>
    </row>
    <row r="18" spans="1:18" s="539" customFormat="1" ht="24" customHeight="1">
      <c r="A18" s="562" t="s">
        <v>283</v>
      </c>
      <c r="B18" s="516"/>
      <c r="C18" s="557"/>
      <c r="D18" s="563">
        <v>2</v>
      </c>
      <c r="E18" s="563"/>
      <c r="F18" s="563"/>
      <c r="G18" s="563"/>
      <c r="H18" s="563"/>
      <c r="I18" s="563"/>
      <c r="J18" s="564">
        <f t="shared" si="0"/>
        <v>2</v>
      </c>
      <c r="K18" s="549"/>
      <c r="L18" s="555"/>
      <c r="M18" s="555"/>
      <c r="N18" s="555"/>
      <c r="O18" s="555"/>
      <c r="P18" s="555"/>
      <c r="Q18" s="555"/>
      <c r="R18" s="555"/>
    </row>
    <row r="19" spans="1:18" s="539" customFormat="1" ht="24" customHeight="1">
      <c r="A19" s="562" t="s">
        <v>284</v>
      </c>
      <c r="B19" s="516"/>
      <c r="C19" s="557"/>
      <c r="D19" s="563"/>
      <c r="E19" s="563"/>
      <c r="F19" s="563"/>
      <c r="G19" s="563"/>
      <c r="H19" s="563"/>
      <c r="I19" s="563"/>
      <c r="J19" s="564">
        <f t="shared" si="0"/>
        <v>0</v>
      </c>
      <c r="K19" s="549"/>
      <c r="L19" s="555"/>
      <c r="M19" s="555"/>
      <c r="N19" s="555"/>
      <c r="O19" s="555"/>
      <c r="P19" s="555"/>
      <c r="Q19" s="555"/>
      <c r="R19" s="555"/>
    </row>
    <row r="20" spans="1:18" s="539" customFormat="1" ht="24" customHeight="1">
      <c r="A20" s="562" t="s">
        <v>285</v>
      </c>
      <c r="B20" s="516"/>
      <c r="C20" s="557"/>
      <c r="D20" s="563"/>
      <c r="E20" s="563"/>
      <c r="F20" s="563"/>
      <c r="G20" s="563"/>
      <c r="H20" s="563"/>
      <c r="I20" s="563"/>
      <c r="J20" s="564">
        <f t="shared" si="0"/>
        <v>0</v>
      </c>
      <c r="K20" s="549"/>
      <c r="L20" s="555"/>
      <c r="M20" s="555"/>
      <c r="N20" s="555"/>
      <c r="O20" s="555"/>
      <c r="P20" s="555"/>
      <c r="Q20" s="555"/>
      <c r="R20" s="555"/>
    </row>
    <row r="21" spans="1:18" s="539" customFormat="1" ht="24" customHeight="1">
      <c r="A21" s="562" t="s">
        <v>286</v>
      </c>
      <c r="B21" s="516"/>
      <c r="C21" s="557"/>
      <c r="D21" s="563"/>
      <c r="E21" s="563"/>
      <c r="F21" s="563"/>
      <c r="G21" s="563"/>
      <c r="H21" s="563">
        <v>2</v>
      </c>
      <c r="I21" s="563"/>
      <c r="J21" s="564">
        <f t="shared" si="0"/>
        <v>2</v>
      </c>
      <c r="K21" s="549"/>
      <c r="L21" s="555"/>
      <c r="M21" s="555"/>
      <c r="N21" s="555"/>
      <c r="O21" s="555"/>
      <c r="P21" s="555"/>
      <c r="Q21" s="555"/>
      <c r="R21" s="555"/>
    </row>
    <row r="22" spans="1:18" s="539" customFormat="1" ht="24" customHeight="1" thickBot="1">
      <c r="A22" s="565" t="s">
        <v>110</v>
      </c>
      <c r="B22" s="566"/>
      <c r="C22" s="567"/>
      <c r="D22" s="568">
        <f aca="true" t="shared" si="1" ref="D22:I22">SUM(D10:D21)</f>
        <v>3</v>
      </c>
      <c r="E22" s="568">
        <f t="shared" si="1"/>
        <v>3</v>
      </c>
      <c r="F22" s="568">
        <f t="shared" si="1"/>
        <v>2</v>
      </c>
      <c r="G22" s="568">
        <f t="shared" si="1"/>
        <v>3</v>
      </c>
      <c r="H22" s="568">
        <f t="shared" si="1"/>
        <v>3</v>
      </c>
      <c r="I22" s="568">
        <f t="shared" si="1"/>
        <v>0</v>
      </c>
      <c r="J22" s="569">
        <f t="shared" si="0"/>
        <v>14</v>
      </c>
      <c r="K22" s="549"/>
      <c r="L22" s="555"/>
      <c r="M22" s="555"/>
      <c r="N22" s="555"/>
      <c r="O22" s="555"/>
      <c r="P22" s="555"/>
      <c r="Q22" s="555"/>
      <c r="R22" s="555"/>
    </row>
    <row r="23" spans="1:18" s="570" customFormat="1" ht="24" customHeight="1">
      <c r="A23" s="860" t="s">
        <v>287</v>
      </c>
      <c r="L23" s="555"/>
      <c r="M23" s="555"/>
      <c r="N23" s="555"/>
      <c r="O23" s="555"/>
      <c r="P23" s="555"/>
      <c r="Q23" s="555"/>
      <c r="R23" s="555"/>
    </row>
    <row r="25" spans="4:8" ht="39.75" customHeight="1">
      <c r="D25" s="1034" t="s">
        <v>710</v>
      </c>
      <c r="E25" s="1034" t="s">
        <v>713</v>
      </c>
      <c r="F25" s="1034" t="s">
        <v>716</v>
      </c>
      <c r="G25" s="1034" t="s">
        <v>718</v>
      </c>
      <c r="H25" s="1034" t="s">
        <v>721</v>
      </c>
    </row>
    <row r="26" spans="4:8" ht="39.75" customHeight="1">
      <c r="D26" s="1034" t="s">
        <v>711</v>
      </c>
      <c r="E26" s="1034" t="s">
        <v>714</v>
      </c>
      <c r="F26" s="1034" t="s">
        <v>717</v>
      </c>
      <c r="G26" s="1034" t="s">
        <v>719</v>
      </c>
      <c r="H26" s="1034" t="s">
        <v>722</v>
      </c>
    </row>
    <row r="27" spans="4:8" ht="39.75" customHeight="1">
      <c r="D27" s="1034" t="s">
        <v>712</v>
      </c>
      <c r="E27" s="1034" t="s">
        <v>715</v>
      </c>
      <c r="F27" s="1011"/>
      <c r="G27" s="1034" t="s">
        <v>720</v>
      </c>
      <c r="H27" s="1034" t="s">
        <v>723</v>
      </c>
    </row>
    <row r="30" s="139" customFormat="1" ht="19.5">
      <c r="A30" s="169" t="s">
        <v>724</v>
      </c>
    </row>
    <row r="31" s="139" customFormat="1" ht="19.5">
      <c r="E31" s="1012" t="s">
        <v>680</v>
      </c>
    </row>
    <row r="32" spans="1:9" s="139" customFormat="1" ht="16.5" customHeight="1">
      <c r="A32" s="1013" t="s">
        <v>101</v>
      </c>
      <c r="B32" s="1014" t="s">
        <v>681</v>
      </c>
      <c r="C32" s="1013" t="s">
        <v>682</v>
      </c>
      <c r="D32" s="1013" t="s">
        <v>683</v>
      </c>
      <c r="E32" s="1015" t="s">
        <v>684</v>
      </c>
      <c r="F32" s="1016" t="s">
        <v>685</v>
      </c>
      <c r="G32" s="1016" t="s">
        <v>686</v>
      </c>
      <c r="H32" s="1013" t="s">
        <v>687</v>
      </c>
      <c r="I32" s="1017" t="s">
        <v>688</v>
      </c>
    </row>
    <row r="33" spans="1:10" s="139" customFormat="1" ht="16.5" customHeight="1">
      <c r="A33" s="1018" t="s">
        <v>689</v>
      </c>
      <c r="B33" s="1019" t="s">
        <v>690</v>
      </c>
      <c r="C33" s="1018" t="s">
        <v>471</v>
      </c>
      <c r="D33" s="1019" t="s">
        <v>691</v>
      </c>
      <c r="E33" s="1020">
        <v>2972</v>
      </c>
      <c r="F33" s="1020">
        <v>2972</v>
      </c>
      <c r="G33" s="1020">
        <f>'[1]データ'!M31</f>
        <v>0</v>
      </c>
      <c r="H33" s="1021" t="e">
        <f aca="true" t="shared" si="2" ref="H33:H46">RANK(E33,E$4:E$17,0)</f>
        <v>#N/A</v>
      </c>
      <c r="I33" s="1022"/>
      <c r="J33" s="1023"/>
    </row>
    <row r="34" spans="1:10" s="139" customFormat="1" ht="16.5" customHeight="1">
      <c r="A34" s="1018" t="s">
        <v>689</v>
      </c>
      <c r="B34" s="1019" t="s">
        <v>692</v>
      </c>
      <c r="C34" s="1018" t="s">
        <v>472</v>
      </c>
      <c r="D34" s="1019" t="s">
        <v>691</v>
      </c>
      <c r="E34" s="1020">
        <v>2950</v>
      </c>
      <c r="F34" s="1020">
        <v>2950</v>
      </c>
      <c r="G34" s="1020">
        <v>2950</v>
      </c>
      <c r="H34" s="1021" t="e">
        <f t="shared" si="2"/>
        <v>#N/A</v>
      </c>
      <c r="I34" s="1022"/>
      <c r="J34" s="1023"/>
    </row>
    <row r="35" spans="1:10" s="139" customFormat="1" ht="16.5" customHeight="1">
      <c r="A35" s="1018" t="s">
        <v>689</v>
      </c>
      <c r="B35" s="1019" t="s">
        <v>693</v>
      </c>
      <c r="C35" s="1018" t="s">
        <v>473</v>
      </c>
      <c r="D35" s="1019" t="s">
        <v>691</v>
      </c>
      <c r="E35" s="1020">
        <v>2735</v>
      </c>
      <c r="F35" s="1020">
        <v>2735</v>
      </c>
      <c r="G35" s="1020">
        <v>2735</v>
      </c>
      <c r="H35" s="1021" t="e">
        <f t="shared" si="2"/>
        <v>#N/A</v>
      </c>
      <c r="I35" s="1022"/>
      <c r="J35" s="1023"/>
    </row>
    <row r="36" spans="1:10" s="139" customFormat="1" ht="16.5" customHeight="1">
      <c r="A36" s="1018" t="s">
        <v>689</v>
      </c>
      <c r="B36" s="1019" t="s">
        <v>694</v>
      </c>
      <c r="C36" s="1018" t="s">
        <v>474</v>
      </c>
      <c r="D36" s="1019" t="s">
        <v>691</v>
      </c>
      <c r="E36" s="1020">
        <v>2131</v>
      </c>
      <c r="F36" s="1020">
        <v>2131</v>
      </c>
      <c r="G36" s="1020">
        <v>1795</v>
      </c>
      <c r="H36" s="1021" t="e">
        <f t="shared" si="2"/>
        <v>#N/A</v>
      </c>
      <c r="I36" s="1022"/>
      <c r="J36" s="1023"/>
    </row>
    <row r="37" spans="1:10" s="139" customFormat="1" ht="16.5" customHeight="1">
      <c r="A37" s="1018" t="s">
        <v>689</v>
      </c>
      <c r="B37" s="1019" t="s">
        <v>695</v>
      </c>
      <c r="C37" s="1018" t="s">
        <v>475</v>
      </c>
      <c r="D37" s="1019" t="s">
        <v>691</v>
      </c>
      <c r="E37" s="1020">
        <v>2425</v>
      </c>
      <c r="F37" s="1020">
        <v>2425</v>
      </c>
      <c r="G37" s="1020">
        <v>2425</v>
      </c>
      <c r="H37" s="1021" t="e">
        <f t="shared" si="2"/>
        <v>#N/A</v>
      </c>
      <c r="I37" s="1022"/>
      <c r="J37" s="1023"/>
    </row>
    <row r="38" spans="1:10" s="139" customFormat="1" ht="16.5" customHeight="1">
      <c r="A38" s="1018" t="s">
        <v>689</v>
      </c>
      <c r="B38" s="1019" t="s">
        <v>696</v>
      </c>
      <c r="C38" s="1018" t="s">
        <v>476</v>
      </c>
      <c r="D38" s="1019" t="s">
        <v>697</v>
      </c>
      <c r="E38" s="1020">
        <v>1464</v>
      </c>
      <c r="F38" s="1020">
        <v>1464</v>
      </c>
      <c r="G38" s="1020">
        <v>1464</v>
      </c>
      <c r="H38" s="1021" t="e">
        <f t="shared" si="2"/>
        <v>#N/A</v>
      </c>
      <c r="I38" s="1022"/>
      <c r="J38" s="1023"/>
    </row>
    <row r="39" spans="1:10" s="139" customFormat="1" ht="16.5" customHeight="1">
      <c r="A39" s="1018" t="s">
        <v>689</v>
      </c>
      <c r="B39" s="1019" t="s">
        <v>698</v>
      </c>
      <c r="C39" s="1018" t="s">
        <v>477</v>
      </c>
      <c r="D39" s="1019" t="s">
        <v>691</v>
      </c>
      <c r="E39" s="1020">
        <v>1281</v>
      </c>
      <c r="F39" s="1020">
        <v>1281</v>
      </c>
      <c r="G39" s="1020">
        <f>'[1]データ'!M38</f>
        <v>0</v>
      </c>
      <c r="H39" s="1021" t="e">
        <f t="shared" si="2"/>
        <v>#N/A</v>
      </c>
      <c r="I39" s="1022"/>
      <c r="J39" s="1023"/>
    </row>
    <row r="40" spans="1:10" s="139" customFormat="1" ht="16.5" customHeight="1">
      <c r="A40" s="1018" t="s">
        <v>689</v>
      </c>
      <c r="B40" s="1019" t="s">
        <v>699</v>
      </c>
      <c r="C40" s="1018" t="s">
        <v>478</v>
      </c>
      <c r="D40" s="1019" t="s">
        <v>691</v>
      </c>
      <c r="E40" s="1020">
        <v>2160</v>
      </c>
      <c r="F40" s="1020">
        <v>2160</v>
      </c>
      <c r="G40" s="1020">
        <f>'[1]データ'!M39</f>
        <v>0</v>
      </c>
      <c r="H40" s="1021" t="e">
        <f t="shared" si="2"/>
        <v>#N/A</v>
      </c>
      <c r="I40" s="1022"/>
      <c r="J40" s="1023"/>
    </row>
    <row r="41" spans="1:10" s="139" customFormat="1" ht="16.5" customHeight="1">
      <c r="A41" s="1018" t="s">
        <v>689</v>
      </c>
      <c r="B41" s="1019" t="s">
        <v>700</v>
      </c>
      <c r="C41" s="1018" t="s">
        <v>479</v>
      </c>
      <c r="D41" s="1019" t="s">
        <v>691</v>
      </c>
      <c r="E41" s="1020">
        <v>2370</v>
      </c>
      <c r="F41" s="1020">
        <v>2370</v>
      </c>
      <c r="G41" s="1020">
        <f>'[1]データ'!M40</f>
        <v>0</v>
      </c>
      <c r="H41" s="1021" t="e">
        <f t="shared" si="2"/>
        <v>#N/A</v>
      </c>
      <c r="I41" s="1022"/>
      <c r="J41" s="1023"/>
    </row>
    <row r="42" spans="1:10" s="139" customFormat="1" ht="16.5" customHeight="1">
      <c r="A42" s="1018" t="s">
        <v>689</v>
      </c>
      <c r="B42" s="1019" t="s">
        <v>701</v>
      </c>
      <c r="C42" s="1018" t="s">
        <v>480</v>
      </c>
      <c r="D42" s="1019" t="s">
        <v>691</v>
      </c>
      <c r="E42" s="1020">
        <v>3930</v>
      </c>
      <c r="F42" s="1020">
        <v>3930</v>
      </c>
      <c r="G42" s="1020">
        <f>'[1]データ'!M41</f>
        <v>0</v>
      </c>
      <c r="H42" s="1021" t="e">
        <f t="shared" si="2"/>
        <v>#N/A</v>
      </c>
      <c r="I42" s="1022"/>
      <c r="J42" s="1023"/>
    </row>
    <row r="43" spans="1:10" s="139" customFormat="1" ht="16.5" customHeight="1">
      <c r="A43" s="1018" t="s">
        <v>689</v>
      </c>
      <c r="B43" s="1019" t="s">
        <v>702</v>
      </c>
      <c r="C43" s="1018" t="s">
        <v>481</v>
      </c>
      <c r="D43" s="1019" t="s">
        <v>691</v>
      </c>
      <c r="E43" s="1020">
        <v>2335</v>
      </c>
      <c r="F43" s="1020">
        <v>2335</v>
      </c>
      <c r="G43" s="1020">
        <f>'[1]データ'!M42</f>
        <v>0</v>
      </c>
      <c r="H43" s="1021" t="e">
        <f t="shared" si="2"/>
        <v>#N/A</v>
      </c>
      <c r="I43" s="1022"/>
      <c r="J43" s="1023"/>
    </row>
    <row r="44" spans="1:10" s="139" customFormat="1" ht="16.5" customHeight="1">
      <c r="A44" s="1018" t="s">
        <v>689</v>
      </c>
      <c r="B44" s="1019" t="s">
        <v>703</v>
      </c>
      <c r="C44" s="1018" t="s">
        <v>678</v>
      </c>
      <c r="D44" s="1019" t="s">
        <v>691</v>
      </c>
      <c r="E44" s="1020">
        <v>2762</v>
      </c>
      <c r="F44" s="1020">
        <v>3108</v>
      </c>
      <c r="G44" s="1020">
        <f>'[1]データ'!M43</f>
        <v>0</v>
      </c>
      <c r="H44" s="1021" t="e">
        <f t="shared" si="2"/>
        <v>#N/A</v>
      </c>
      <c r="I44" s="1024"/>
      <c r="J44" s="1023"/>
    </row>
    <row r="45" spans="1:10" s="139" customFormat="1" ht="16.5" customHeight="1">
      <c r="A45" s="1018" t="s">
        <v>689</v>
      </c>
      <c r="B45" s="1019" t="s">
        <v>704</v>
      </c>
      <c r="C45" s="1018" t="s">
        <v>679</v>
      </c>
      <c r="D45" s="1019" t="s">
        <v>691</v>
      </c>
      <c r="E45" s="1020">
        <v>2772</v>
      </c>
      <c r="F45" s="1020">
        <v>2772</v>
      </c>
      <c r="G45" s="1020">
        <f>'[1]データ'!M44</f>
        <v>0</v>
      </c>
      <c r="H45" s="1021" t="e">
        <f t="shared" si="2"/>
        <v>#N/A</v>
      </c>
      <c r="I45" s="1022"/>
      <c r="J45" s="1023"/>
    </row>
    <row r="46" spans="1:10" s="139" customFormat="1" ht="16.5" customHeight="1" thickBot="1">
      <c r="A46" s="1018" t="s">
        <v>689</v>
      </c>
      <c r="B46" s="1019" t="s">
        <v>705</v>
      </c>
      <c r="C46" s="1018" t="s">
        <v>706</v>
      </c>
      <c r="D46" s="1019" t="s">
        <v>691</v>
      </c>
      <c r="E46" s="1020">
        <v>3864</v>
      </c>
      <c r="F46" s="1020">
        <v>3864</v>
      </c>
      <c r="G46" s="1020">
        <f>'[1]データ'!M45</f>
        <v>0</v>
      </c>
      <c r="H46" s="1021" t="e">
        <f t="shared" si="2"/>
        <v>#N/A</v>
      </c>
      <c r="I46" s="1022"/>
      <c r="J46" s="1023"/>
    </row>
    <row r="47" spans="1:9" s="139" customFormat="1" ht="21.75" customHeight="1" thickTop="1">
      <c r="A47" s="1025"/>
      <c r="B47" s="1026"/>
      <c r="C47" s="1027"/>
      <c r="D47" s="1028" t="s">
        <v>707</v>
      </c>
      <c r="E47" s="1029">
        <f>AVERAGE(E33:E46)</f>
        <v>2582.214285714286</v>
      </c>
      <c r="F47" s="1029">
        <f>AVERAGE(F33:F46)</f>
        <v>2606.9285714285716</v>
      </c>
      <c r="G47" s="1029">
        <f>AVERAGE(G33:G46)</f>
        <v>812.0714285714286</v>
      </c>
      <c r="H47" s="1030" t="s">
        <v>708</v>
      </c>
      <c r="I47" s="1031"/>
    </row>
    <row r="48" spans="1:10" s="139" customFormat="1" ht="16.5" customHeight="1">
      <c r="A48" s="1018" t="s">
        <v>709</v>
      </c>
      <c r="B48" s="1019" t="s">
        <v>696</v>
      </c>
      <c r="C48" s="1018" t="s">
        <v>476</v>
      </c>
      <c r="D48" s="1019" t="s">
        <v>691</v>
      </c>
      <c r="E48" s="1032">
        <v>1464</v>
      </c>
      <c r="F48" s="1032">
        <f>'[1]データ'!L37</f>
        <v>0</v>
      </c>
      <c r="G48" s="1033">
        <f>'[1]データ'!M37</f>
        <v>0</v>
      </c>
      <c r="H48" s="1021" t="s">
        <v>708</v>
      </c>
      <c r="I48" s="1022"/>
      <c r="J48" s="1023"/>
    </row>
    <row r="49" s="139" customFormat="1" ht="19.5"/>
  </sheetData>
  <sheetProtection/>
  <mergeCells count="1">
    <mergeCell ref="J7:J8"/>
  </mergeCells>
  <conditionalFormatting sqref="H33:H46">
    <cfRule type="cellIs" priority="1" dxfId="0" operator="lessThanOrEqual" stopIfTrue="1">
      <formula>3</formula>
    </cfRule>
  </conditionalFormatting>
  <printOptions/>
  <pageMargins left="0.7874015748031497" right="0.5118110236220472" top="0.984251968503937" bottom="0.5905511811023623" header="0.5118110236220472" footer="0.35433070866141736"/>
  <pageSetup horizontalDpi="400" verticalDpi="4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19"/>
  <sheetViews>
    <sheetView showGridLines="0" showZeros="0" view="pageBreakPreview" zoomScale="80" zoomScaleSheetLayoutView="80" zoomScalePageLayoutView="0" workbookViewId="0" topLeftCell="A1">
      <selection activeCell="D21" sqref="D21"/>
    </sheetView>
  </sheetViews>
  <sheetFormatPr defaultColWidth="12.18359375" defaultRowHeight="18"/>
  <cols>
    <col min="1" max="1" width="6.6328125" style="491" customWidth="1"/>
    <col min="2" max="2" width="0.99609375" style="491" customWidth="1"/>
    <col min="3" max="3" width="12.99609375" style="608" customWidth="1"/>
    <col min="4" max="7" width="12.0859375" style="608" customWidth="1"/>
    <col min="8" max="11" width="9.72265625" style="608" customWidth="1"/>
    <col min="12" max="21" width="4.2734375" style="608" customWidth="1"/>
    <col min="22" max="22" width="4.90625" style="608" customWidth="1"/>
    <col min="23" max="23" width="4.2734375" style="608" customWidth="1"/>
    <col min="24" max="24" width="8.2734375" style="608" customWidth="1"/>
    <col min="25" max="16384" width="12.18359375" style="608" customWidth="1"/>
  </cols>
  <sheetData>
    <row r="1" spans="1:10" s="573" customFormat="1" ht="27.75" customHeight="1">
      <c r="A1" s="572" t="s">
        <v>57</v>
      </c>
      <c r="B1" s="454"/>
      <c r="J1" s="572"/>
    </row>
    <row r="2" spans="1:10" s="573" customFormat="1" ht="27.75" customHeight="1">
      <c r="A2" s="574" t="s">
        <v>0</v>
      </c>
      <c r="B2" s="454"/>
      <c r="J2" s="574"/>
    </row>
    <row r="3" s="575" customFormat="1" ht="4.5" customHeight="1">
      <c r="B3" s="238"/>
    </row>
    <row r="4" spans="1:10" s="490" customFormat="1" ht="27.75" customHeight="1">
      <c r="A4" s="459" t="s">
        <v>291</v>
      </c>
      <c r="B4" s="457"/>
      <c r="J4" s="459"/>
    </row>
    <row r="5" spans="1:10" s="490" customFormat="1" ht="27.75" customHeight="1" thickBot="1">
      <c r="A5" s="861" t="s">
        <v>349</v>
      </c>
      <c r="B5" s="460"/>
      <c r="C5" s="579"/>
      <c r="D5" s="579"/>
      <c r="E5" s="579"/>
      <c r="F5" s="578"/>
      <c r="G5" s="580"/>
      <c r="J5" s="850"/>
    </row>
    <row r="6" spans="1:14" s="583" customFormat="1" ht="18.75" customHeight="1">
      <c r="A6" s="464"/>
      <c r="B6" s="465" t="s">
        <v>245</v>
      </c>
      <c r="C6" s="1297" t="s">
        <v>246</v>
      </c>
      <c r="D6" s="1294" t="s">
        <v>359</v>
      </c>
      <c r="E6" s="1295"/>
      <c r="F6" s="1295"/>
      <c r="G6" s="1296"/>
      <c r="H6" s="581"/>
      <c r="I6" s="582"/>
      <c r="J6" s="862"/>
      <c r="K6" s="582"/>
      <c r="L6" s="582"/>
      <c r="M6" s="582"/>
      <c r="N6" s="582"/>
    </row>
    <row r="7" spans="1:14" s="583" customFormat="1" ht="18.75" customHeight="1">
      <c r="A7" s="467" t="s">
        <v>98</v>
      </c>
      <c r="B7" s="462"/>
      <c r="C7" s="1298"/>
      <c r="D7" s="584" t="s">
        <v>247</v>
      </c>
      <c r="E7" s="584" t="s">
        <v>248</v>
      </c>
      <c r="F7" s="584" t="s">
        <v>249</v>
      </c>
      <c r="G7" s="585" t="s">
        <v>110</v>
      </c>
      <c r="H7" s="581"/>
      <c r="I7" s="582"/>
      <c r="J7" s="582"/>
      <c r="K7" s="582"/>
      <c r="L7" s="582"/>
      <c r="M7" s="582"/>
      <c r="N7" s="582"/>
    </row>
    <row r="8" spans="1:14" s="583" customFormat="1" ht="18.75" customHeight="1">
      <c r="A8" s="1278">
        <v>20</v>
      </c>
      <c r="B8" s="1279"/>
      <c r="C8" s="586">
        <v>26.69</v>
      </c>
      <c r="D8" s="587">
        <v>4.57</v>
      </c>
      <c r="E8" s="587">
        <v>10.36</v>
      </c>
      <c r="F8" s="587">
        <v>15.54</v>
      </c>
      <c r="G8" s="588">
        <v>30.47</v>
      </c>
      <c r="H8" s="589"/>
      <c r="I8" s="582"/>
      <c r="J8" s="582"/>
      <c r="K8" s="582"/>
      <c r="L8" s="582"/>
      <c r="M8" s="582"/>
      <c r="N8" s="582"/>
    </row>
    <row r="9" spans="1:14" s="583" customFormat="1" ht="18.75" customHeight="1">
      <c r="A9" s="1280"/>
      <c r="B9" s="1281"/>
      <c r="C9" s="590"/>
      <c r="D9" s="591">
        <v>14.998359041680342</v>
      </c>
      <c r="E9" s="591">
        <v>34.000656383327865</v>
      </c>
      <c r="F9" s="591">
        <v>51.00098457499179</v>
      </c>
      <c r="G9" s="592">
        <v>100</v>
      </c>
      <c r="H9" s="593"/>
      <c r="I9" s="582"/>
      <c r="J9" s="582"/>
      <c r="K9" s="582"/>
      <c r="L9" s="582"/>
      <c r="M9" s="582"/>
      <c r="N9" s="582"/>
    </row>
    <row r="10" spans="1:24" s="583" customFormat="1" ht="18.75" customHeight="1">
      <c r="A10" s="1278">
        <v>21</v>
      </c>
      <c r="B10" s="1279"/>
      <c r="C10" s="587">
        <v>26.79</v>
      </c>
      <c r="D10" s="587">
        <v>4.68</v>
      </c>
      <c r="E10" s="587">
        <v>10.22</v>
      </c>
      <c r="F10" s="587">
        <v>15.72</v>
      </c>
      <c r="G10" s="588">
        <v>30.62</v>
      </c>
      <c r="H10" s="589"/>
      <c r="I10" s="582"/>
      <c r="J10" s="582"/>
      <c r="K10" s="582"/>
      <c r="L10" s="582"/>
      <c r="M10" s="582"/>
      <c r="N10" s="582"/>
      <c r="X10" s="594"/>
    </row>
    <row r="11" spans="1:14" s="583" customFormat="1" ht="18.75" customHeight="1">
      <c r="A11" s="1280"/>
      <c r="B11" s="1281"/>
      <c r="C11" s="590"/>
      <c r="D11" s="591">
        <v>15.284128020901369</v>
      </c>
      <c r="E11" s="591">
        <v>33.37687785760941</v>
      </c>
      <c r="F11" s="591">
        <v>51.33899412148922</v>
      </c>
      <c r="G11" s="592">
        <v>100</v>
      </c>
      <c r="H11" s="593"/>
      <c r="I11" s="582"/>
      <c r="J11" s="582"/>
      <c r="K11" s="582"/>
      <c r="L11" s="582"/>
      <c r="M11" s="582"/>
      <c r="N11" s="582"/>
    </row>
    <row r="12" spans="1:24" s="583" customFormat="1" ht="18.75" customHeight="1">
      <c r="A12" s="1282">
        <v>22</v>
      </c>
      <c r="B12" s="1283"/>
      <c r="C12" s="586">
        <v>26.8</v>
      </c>
      <c r="D12" s="586">
        <v>4.8</v>
      </c>
      <c r="E12" s="586">
        <v>10.26</v>
      </c>
      <c r="F12" s="586">
        <v>14.839999999999998</v>
      </c>
      <c r="G12" s="595">
        <v>29.9</v>
      </c>
      <c r="H12" s="589"/>
      <c r="I12" s="582"/>
      <c r="J12" s="582"/>
      <c r="K12" s="582"/>
      <c r="L12" s="582"/>
      <c r="M12" s="582"/>
      <c r="N12" s="582"/>
      <c r="X12" s="594"/>
    </row>
    <row r="13" spans="1:14" s="583" customFormat="1" ht="18.75" customHeight="1">
      <c r="A13" s="1284"/>
      <c r="B13" s="1283"/>
      <c r="C13" s="586"/>
      <c r="D13" s="596">
        <v>16.05351170568562</v>
      </c>
      <c r="E13" s="596">
        <v>34.31438127090301</v>
      </c>
      <c r="F13" s="596">
        <v>49.632107023411365</v>
      </c>
      <c r="G13" s="597">
        <v>100</v>
      </c>
      <c r="H13" s="593"/>
      <c r="I13" s="582"/>
      <c r="J13" s="582"/>
      <c r="K13" s="582"/>
      <c r="L13" s="582"/>
      <c r="M13" s="582"/>
      <c r="N13" s="582"/>
    </row>
    <row r="14" spans="1:24" s="583" customFormat="1" ht="18.75" customHeight="1">
      <c r="A14" s="1285">
        <v>23</v>
      </c>
      <c r="B14" s="1286"/>
      <c r="C14" s="598">
        <v>26.79</v>
      </c>
      <c r="D14" s="598">
        <v>4.63</v>
      </c>
      <c r="E14" s="598">
        <v>9.93</v>
      </c>
      <c r="F14" s="598">
        <v>15.380000000000003</v>
      </c>
      <c r="G14" s="599">
        <v>29.94</v>
      </c>
      <c r="H14" s="589"/>
      <c r="I14" s="582"/>
      <c r="J14" s="582"/>
      <c r="K14" s="582"/>
      <c r="L14" s="582"/>
      <c r="M14" s="582"/>
      <c r="N14" s="582"/>
      <c r="X14" s="594"/>
    </row>
    <row r="15" spans="1:14" s="583" customFormat="1" ht="18.75" customHeight="1">
      <c r="A15" s="1287"/>
      <c r="B15" s="1288"/>
      <c r="C15" s="600"/>
      <c r="D15" s="601">
        <v>15.464261857047426</v>
      </c>
      <c r="E15" s="601">
        <v>33.166332665330664</v>
      </c>
      <c r="F15" s="601">
        <v>51.369405477621925</v>
      </c>
      <c r="G15" s="602">
        <v>100.00000000000001</v>
      </c>
      <c r="H15" s="593"/>
      <c r="I15" s="582"/>
      <c r="J15" s="582"/>
      <c r="K15" s="582"/>
      <c r="L15" s="582"/>
      <c r="M15" s="582"/>
      <c r="N15" s="582"/>
    </row>
    <row r="16" spans="1:24" s="583" customFormat="1" ht="18.75" customHeight="1">
      <c r="A16" s="1272">
        <v>24</v>
      </c>
      <c r="B16" s="1273"/>
      <c r="C16" s="603">
        <v>26.953970191442888</v>
      </c>
      <c r="D16" s="603">
        <v>4.413914942824104</v>
      </c>
      <c r="E16" s="603">
        <v>9.71228960555056</v>
      </c>
      <c r="F16" s="603">
        <f>G16-D16-E16</f>
        <v>16.152222793267377</v>
      </c>
      <c r="G16" s="604">
        <v>30.27842734164204</v>
      </c>
      <c r="H16" s="589"/>
      <c r="I16" s="582"/>
      <c r="J16" s="582"/>
      <c r="K16" s="582"/>
      <c r="L16" s="582"/>
      <c r="M16" s="582"/>
      <c r="N16" s="582"/>
      <c r="X16" s="594"/>
    </row>
    <row r="17" spans="1:14" s="583" customFormat="1" ht="18.75" customHeight="1" thickBot="1">
      <c r="A17" s="1274"/>
      <c r="B17" s="1275"/>
      <c r="C17" s="605"/>
      <c r="D17" s="606">
        <f>D16/$G16*100</f>
        <v>14.577754957416925</v>
      </c>
      <c r="E17" s="606">
        <f>E16/$G16*100</f>
        <v>32.07659861578481</v>
      </c>
      <c r="F17" s="606">
        <f>F16/$G16*100</f>
        <v>53.34564642679827</v>
      </c>
      <c r="G17" s="607">
        <f>SUM(D17:F17)</f>
        <v>100</v>
      </c>
      <c r="H17" s="593"/>
      <c r="I17" s="582"/>
      <c r="J17" s="582"/>
      <c r="K17" s="582"/>
      <c r="L17" s="582"/>
      <c r="M17" s="582"/>
      <c r="N17" s="582"/>
    </row>
    <row r="18" spans="1:14" s="504" customFormat="1" ht="30.75" customHeight="1">
      <c r="A18" s="850" t="s">
        <v>341</v>
      </c>
      <c r="B18" s="842"/>
      <c r="C18" s="843"/>
      <c r="D18" s="843"/>
      <c r="E18" s="843"/>
      <c r="F18" s="843"/>
      <c r="G18" s="843"/>
      <c r="H18" s="844"/>
      <c r="M18" s="845"/>
      <c r="N18" s="845"/>
    </row>
    <row r="19" spans="1:5" ht="16.5" customHeight="1">
      <c r="A19" s="846"/>
      <c r="B19" s="847"/>
      <c r="C19" s="609"/>
      <c r="E19" s="610"/>
    </row>
  </sheetData>
  <sheetProtection/>
  <mergeCells count="7">
    <mergeCell ref="D6:G6"/>
    <mergeCell ref="C6:C7"/>
    <mergeCell ref="A8:B9"/>
    <mergeCell ref="A10:B11"/>
    <mergeCell ref="A16:B17"/>
    <mergeCell ref="A12:B13"/>
    <mergeCell ref="A14:B15"/>
  </mergeCells>
  <printOptions/>
  <pageMargins left="1.1811023622047245" right="0.7480314960629921" top="1.299212598425197" bottom="0.7874015748031497" header="0.5118110236220472" footer="0.5118110236220472"/>
  <pageSetup horizontalDpi="400" verticalDpi="4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8"/>
  <sheetViews>
    <sheetView showGridLines="0" showZeros="0" view="pageBreakPreview" zoomScale="80" zoomScaleSheetLayoutView="80" zoomScalePageLayoutView="0" workbookViewId="0" topLeftCell="A1">
      <selection activeCell="D15" sqref="D15"/>
    </sheetView>
  </sheetViews>
  <sheetFormatPr defaultColWidth="12.18359375" defaultRowHeight="18"/>
  <cols>
    <col min="1" max="1" width="7.90625" style="608" customWidth="1"/>
    <col min="2" max="2" width="4.0859375" style="608" customWidth="1"/>
    <col min="3" max="3" width="12.90625" style="608" customWidth="1"/>
    <col min="4" max="6" width="12.453125" style="608" customWidth="1"/>
    <col min="7" max="9" width="9.6328125" style="608" customWidth="1"/>
    <col min="10" max="11" width="9.72265625" style="608" customWidth="1"/>
    <col min="12" max="21" width="4.2734375" style="608" customWidth="1"/>
    <col min="22" max="22" width="4.90625" style="608" customWidth="1"/>
    <col min="23" max="23" width="4.2734375" style="608" customWidth="1"/>
    <col min="24" max="24" width="8.2734375" style="608" customWidth="1"/>
    <col min="25" max="16384" width="12.18359375" style="608" customWidth="1"/>
  </cols>
  <sheetData>
    <row r="1" s="612" customFormat="1" ht="27.75" customHeight="1">
      <c r="A1" s="611" t="s">
        <v>57</v>
      </c>
    </row>
    <row r="2" s="612" customFormat="1" ht="27.75" customHeight="1">
      <c r="A2" s="613" t="s">
        <v>0</v>
      </c>
    </row>
    <row r="3" s="575" customFormat="1" ht="4.5" customHeight="1"/>
    <row r="4" s="490" customFormat="1" ht="27.75" customHeight="1">
      <c r="A4" s="459" t="s">
        <v>291</v>
      </c>
    </row>
    <row r="5" spans="1:11" ht="27.75" customHeight="1" thickBot="1">
      <c r="A5" s="868" t="s">
        <v>292</v>
      </c>
      <c r="B5" s="614"/>
      <c r="C5" s="614"/>
      <c r="D5" s="614"/>
      <c r="E5" s="614"/>
      <c r="F5" s="615"/>
      <c r="G5" s="615"/>
      <c r="H5" s="615"/>
      <c r="I5" s="616"/>
      <c r="J5" s="617"/>
      <c r="K5" s="617"/>
    </row>
    <row r="6" spans="1:11" s="626" customFormat="1" ht="18.75" customHeight="1">
      <c r="A6" s="618"/>
      <c r="B6" s="619" t="s">
        <v>352</v>
      </c>
      <c r="C6" s="620" t="s">
        <v>251</v>
      </c>
      <c r="D6" s="621" t="s">
        <v>252</v>
      </c>
      <c r="E6" s="622"/>
      <c r="F6" s="623"/>
      <c r="G6" s="620" t="s">
        <v>253</v>
      </c>
      <c r="H6" s="620" t="s">
        <v>254</v>
      </c>
      <c r="I6" s="624" t="s">
        <v>255</v>
      </c>
      <c r="J6" s="625"/>
      <c r="K6" s="625"/>
    </row>
    <row r="7" spans="1:11" s="626" customFormat="1" ht="18.75" customHeight="1">
      <c r="A7" s="863" t="s">
        <v>351</v>
      </c>
      <c r="B7" s="627"/>
      <c r="C7" s="628" t="s">
        <v>256</v>
      </c>
      <c r="D7" s="629" t="s">
        <v>257</v>
      </c>
      <c r="E7" s="629" t="s">
        <v>258</v>
      </c>
      <c r="F7" s="629" t="s">
        <v>259</v>
      </c>
      <c r="G7" s="628" t="s">
        <v>353</v>
      </c>
      <c r="H7" s="628" t="s">
        <v>353</v>
      </c>
      <c r="I7" s="630" t="s">
        <v>353</v>
      </c>
      <c r="J7" s="625"/>
      <c r="K7" s="625"/>
    </row>
    <row r="8" spans="1:19" s="520" customFormat="1" ht="19.5">
      <c r="A8" s="854"/>
      <c r="B8" s="855"/>
      <c r="C8" s="856" t="s">
        <v>342</v>
      </c>
      <c r="D8" s="857" t="s">
        <v>342</v>
      </c>
      <c r="E8" s="857" t="s">
        <v>342</v>
      </c>
      <c r="F8" s="857" t="s">
        <v>342</v>
      </c>
      <c r="G8" s="856" t="s">
        <v>343</v>
      </c>
      <c r="H8" s="856" t="s">
        <v>343</v>
      </c>
      <c r="I8" s="858" t="s">
        <v>343</v>
      </c>
      <c r="J8" s="513"/>
      <c r="K8" s="496"/>
      <c r="L8" s="514"/>
      <c r="M8" s="514"/>
      <c r="N8" s="514"/>
      <c r="O8" s="514"/>
      <c r="P8" s="514"/>
      <c r="Q8" s="514"/>
      <c r="R8" s="514"/>
      <c r="S8" s="514"/>
    </row>
    <row r="9" spans="1:11" s="626" customFormat="1" ht="41.25" customHeight="1">
      <c r="A9" s="1301">
        <v>20</v>
      </c>
      <c r="B9" s="1302"/>
      <c r="C9" s="864">
        <v>876873</v>
      </c>
      <c r="D9" s="864">
        <v>35877</v>
      </c>
      <c r="E9" s="864">
        <v>10921</v>
      </c>
      <c r="F9" s="864">
        <v>46798</v>
      </c>
      <c r="G9" s="865">
        <v>4.091470486604103</v>
      </c>
      <c r="H9" s="865">
        <v>1.245448314636213</v>
      </c>
      <c r="I9" s="866">
        <v>5.336918801240317</v>
      </c>
      <c r="J9" s="625"/>
      <c r="K9" s="625"/>
    </row>
    <row r="10" spans="1:11" s="626" customFormat="1" ht="41.25" customHeight="1">
      <c r="A10" s="1299">
        <v>21</v>
      </c>
      <c r="B10" s="1300"/>
      <c r="C10" s="633">
        <v>860183</v>
      </c>
      <c r="D10" s="633">
        <v>36561</v>
      </c>
      <c r="E10" s="633">
        <v>10237</v>
      </c>
      <c r="F10" s="633">
        <v>46798</v>
      </c>
      <c r="G10" s="631">
        <v>4.250374629584635</v>
      </c>
      <c r="H10" s="631">
        <v>1.1900955959371435</v>
      </c>
      <c r="I10" s="632">
        <v>5.4404702255217785</v>
      </c>
      <c r="J10" s="625"/>
      <c r="K10" s="625"/>
    </row>
    <row r="11" spans="1:11" s="626" customFormat="1" ht="41.25" customHeight="1">
      <c r="A11" s="1299">
        <v>22</v>
      </c>
      <c r="B11" s="1300"/>
      <c r="C11" s="633">
        <v>857247</v>
      </c>
      <c r="D11" s="633">
        <v>37258</v>
      </c>
      <c r="E11" s="633">
        <v>9540</v>
      </c>
      <c r="F11" s="633">
        <v>46798</v>
      </c>
      <c r="G11" s="631">
        <v>4.346238598676928</v>
      </c>
      <c r="H11" s="631">
        <v>1.112864786928388</v>
      </c>
      <c r="I11" s="632">
        <v>5.4591033856053155</v>
      </c>
      <c r="J11" s="625"/>
      <c r="K11" s="625"/>
    </row>
    <row r="12" spans="1:11" s="626" customFormat="1" ht="41.25" customHeight="1">
      <c r="A12" s="1299">
        <v>23</v>
      </c>
      <c r="B12" s="1300"/>
      <c r="C12" s="633">
        <v>862818</v>
      </c>
      <c r="D12" s="633">
        <v>37969</v>
      </c>
      <c r="E12" s="634">
        <v>8830</v>
      </c>
      <c r="F12" s="633">
        <v>46799</v>
      </c>
      <c r="G12" s="631">
        <v>4.400580423681472</v>
      </c>
      <c r="H12" s="631">
        <v>1.0233907962049933</v>
      </c>
      <c r="I12" s="632">
        <v>5.423971219886465</v>
      </c>
      <c r="J12" s="625"/>
      <c r="K12" s="625"/>
    </row>
    <row r="13" spans="1:11" s="626" customFormat="1" ht="41.25" customHeight="1">
      <c r="A13" s="1299">
        <v>24</v>
      </c>
      <c r="B13" s="1300"/>
      <c r="C13" s="633">
        <v>839131</v>
      </c>
      <c r="D13" s="633">
        <v>38694</v>
      </c>
      <c r="E13" s="634">
        <v>8105</v>
      </c>
      <c r="F13" s="633">
        <f>SUM(D13:E13)</f>
        <v>46799</v>
      </c>
      <c r="G13" s="631">
        <f>D13/$C13*100</f>
        <v>4.611198966549919</v>
      </c>
      <c r="H13" s="631">
        <f>E13/$C13*100</f>
        <v>0.9658801784226777</v>
      </c>
      <c r="I13" s="632">
        <f>F13/$C13*100</f>
        <v>5.577079144972597</v>
      </c>
      <c r="J13" s="625"/>
      <c r="K13" s="625"/>
    </row>
    <row r="14" spans="1:11" s="626" customFormat="1" ht="23.25" customHeight="1">
      <c r="A14" s="635" t="s">
        <v>124</v>
      </c>
      <c r="B14" s="636">
        <v>23</v>
      </c>
      <c r="C14" s="631">
        <f aca="true" t="shared" si="0" ref="C14:F15">(C12-C11)/C11*100</f>
        <v>0.6498710406685587</v>
      </c>
      <c r="D14" s="631">
        <f>(D12-D11)/D11*100</f>
        <v>1.9083149927532344</v>
      </c>
      <c r="E14" s="631">
        <f t="shared" si="0"/>
        <v>-7.4423480083857445</v>
      </c>
      <c r="F14" s="631">
        <v>0</v>
      </c>
      <c r="G14" s="851">
        <v>0</v>
      </c>
      <c r="H14" s="851">
        <v>0</v>
      </c>
      <c r="I14" s="852">
        <v>0</v>
      </c>
      <c r="J14" s="625"/>
      <c r="K14" s="625"/>
    </row>
    <row r="15" spans="1:11" s="626" customFormat="1" ht="23.25" customHeight="1" thickBot="1">
      <c r="A15" s="637" t="s">
        <v>125</v>
      </c>
      <c r="B15" s="638">
        <v>24</v>
      </c>
      <c r="C15" s="639">
        <f t="shared" si="0"/>
        <v>-2.7453066579510397</v>
      </c>
      <c r="D15" s="639">
        <f t="shared" si="0"/>
        <v>1.9094524480497248</v>
      </c>
      <c r="E15" s="639">
        <f t="shared" si="0"/>
        <v>-8.210645526613817</v>
      </c>
      <c r="F15" s="639">
        <f t="shared" si="0"/>
        <v>0</v>
      </c>
      <c r="G15" s="530">
        <v>0</v>
      </c>
      <c r="H15" s="530">
        <v>0</v>
      </c>
      <c r="I15" s="853">
        <v>0</v>
      </c>
      <c r="J15" s="625"/>
      <c r="K15" s="625"/>
    </row>
    <row r="16" ht="22.5" customHeight="1"/>
    <row r="18" spans="3:5" ht="52.5">
      <c r="C18" s="1035" t="s">
        <v>726</v>
      </c>
      <c r="D18" s="1035" t="s">
        <v>727</v>
      </c>
      <c r="E18" s="1036" t="s">
        <v>725</v>
      </c>
    </row>
  </sheetData>
  <sheetProtection/>
  <mergeCells count="5">
    <mergeCell ref="A13:B13"/>
    <mergeCell ref="A10:B10"/>
    <mergeCell ref="A12:B12"/>
    <mergeCell ref="A9:B9"/>
    <mergeCell ref="A11:B11"/>
  </mergeCells>
  <printOptions/>
  <pageMargins left="0.7874015748031497" right="0.7480314960629921" top="1.1811023622047245" bottom="0.7874015748031497" header="0.5118110236220472" footer="0.5118110236220472"/>
  <pageSetup horizontalDpi="400" verticalDpi="4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35"/>
  <sheetViews>
    <sheetView showGridLines="0" showZeros="0" view="pageBreakPreview" zoomScale="80" zoomScaleSheetLayoutView="80" zoomScalePageLayoutView="0" workbookViewId="0" topLeftCell="A1">
      <selection activeCell="O9" sqref="O9"/>
    </sheetView>
  </sheetViews>
  <sheetFormatPr defaultColWidth="12.18359375" defaultRowHeight="18"/>
  <cols>
    <col min="1" max="1" width="6.0859375" style="608" customWidth="1"/>
    <col min="2" max="2" width="18.6328125" style="608" customWidth="1"/>
    <col min="3" max="4" width="9.72265625" style="608" customWidth="1"/>
    <col min="5" max="7" width="9.453125" style="608" customWidth="1"/>
    <col min="8" max="12" width="9.36328125" style="608" customWidth="1"/>
    <col min="13" max="21" width="4.2734375" style="608" customWidth="1"/>
    <col min="22" max="22" width="4.90625" style="608" customWidth="1"/>
    <col min="23" max="23" width="4.2734375" style="608" customWidth="1"/>
    <col min="24" max="24" width="8.2734375" style="608" customWidth="1"/>
    <col min="25" max="16384" width="12.18359375" style="608" customWidth="1"/>
  </cols>
  <sheetData>
    <row r="1" s="641" customFormat="1" ht="27.75" customHeight="1">
      <c r="A1" s="640" t="s">
        <v>57</v>
      </c>
    </row>
    <row r="2" s="641" customFormat="1" ht="27.75" customHeight="1">
      <c r="A2" s="642" t="s">
        <v>0</v>
      </c>
    </row>
    <row r="3" s="575" customFormat="1" ht="4.5" customHeight="1"/>
    <row r="4" spans="1:12" ht="27.75" customHeight="1">
      <c r="A4" s="869" t="s">
        <v>293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</row>
    <row r="5" spans="1:12" ht="27.75" customHeight="1" thickBot="1">
      <c r="A5" s="870" t="s">
        <v>354</v>
      </c>
      <c r="B5" s="644"/>
      <c r="C5" s="644"/>
      <c r="D5" s="644"/>
      <c r="E5" s="645"/>
      <c r="F5" s="645"/>
      <c r="G5" s="645"/>
      <c r="H5" s="645"/>
      <c r="I5" s="646"/>
      <c r="J5" s="646"/>
      <c r="K5" s="646"/>
      <c r="L5" s="646" t="s">
        <v>909</v>
      </c>
    </row>
    <row r="6" spans="1:12" s="626" customFormat="1" ht="21" customHeight="1">
      <c r="A6" s="647"/>
      <c r="B6" s="648" t="s">
        <v>356</v>
      </c>
      <c r="C6" s="1303">
        <v>20</v>
      </c>
      <c r="D6" s="1305">
        <v>21</v>
      </c>
      <c r="E6" s="1305">
        <v>22</v>
      </c>
      <c r="F6" s="1305">
        <v>23</v>
      </c>
      <c r="G6" s="1305">
        <v>24</v>
      </c>
      <c r="H6" s="1307" t="s">
        <v>360</v>
      </c>
      <c r="I6" s="1308"/>
      <c r="J6" s="1308"/>
      <c r="K6" s="1308"/>
      <c r="L6" s="1309"/>
    </row>
    <row r="7" spans="1:12" s="626" customFormat="1" ht="21" customHeight="1">
      <c r="A7" s="684" t="s">
        <v>355</v>
      </c>
      <c r="B7" s="649"/>
      <c r="C7" s="1304"/>
      <c r="D7" s="1306"/>
      <c r="E7" s="1306"/>
      <c r="F7" s="1306"/>
      <c r="G7" s="1306"/>
      <c r="H7" s="650">
        <v>20</v>
      </c>
      <c r="I7" s="650">
        <v>21</v>
      </c>
      <c r="J7" s="651">
        <v>22</v>
      </c>
      <c r="K7" s="650">
        <v>23</v>
      </c>
      <c r="L7" s="652">
        <v>24</v>
      </c>
    </row>
    <row r="8" spans="1:12" s="626" customFormat="1" ht="23.25" customHeight="1">
      <c r="A8" s="653"/>
      <c r="B8" s="654" t="s">
        <v>361</v>
      </c>
      <c r="C8" s="655">
        <v>6007</v>
      </c>
      <c r="D8" s="656">
        <v>5596</v>
      </c>
      <c r="E8" s="656">
        <v>4547</v>
      </c>
      <c r="F8" s="656">
        <v>4240</v>
      </c>
      <c r="G8" s="656">
        <v>3689</v>
      </c>
      <c r="H8" s="657">
        <v>-0.6200032631750694</v>
      </c>
      <c r="I8" s="657">
        <v>-1.3790838942702348</v>
      </c>
      <c r="J8" s="658">
        <v>-18.745532523230878</v>
      </c>
      <c r="K8" s="657">
        <v>-6.751704420497032</v>
      </c>
      <c r="L8" s="659">
        <f aca="true" t="shared" si="0" ref="L8:L17">(G8-F8)/F8*100</f>
        <v>-12.995283018867926</v>
      </c>
    </row>
    <row r="9" spans="1:12" s="626" customFormat="1" ht="23.25" customHeight="1">
      <c r="A9" s="660" t="s">
        <v>294</v>
      </c>
      <c r="B9" s="654" t="s">
        <v>362</v>
      </c>
      <c r="C9" s="661">
        <v>16457.534246575342</v>
      </c>
      <c r="D9" s="662">
        <v>15331.506849315068</v>
      </c>
      <c r="E9" s="662">
        <v>12457.534246575342</v>
      </c>
      <c r="F9" s="662">
        <v>11584.699453551913</v>
      </c>
      <c r="G9" s="867">
        <f>G8*1000/365</f>
        <v>10106.849315068494</v>
      </c>
      <c r="H9" s="663">
        <v>-0.8915333089040911</v>
      </c>
      <c r="I9" s="663">
        <v>-1.1088896035696139</v>
      </c>
      <c r="J9" s="664">
        <v>-18.74553252323088</v>
      </c>
      <c r="K9" s="663">
        <v>-7.006481184375445</v>
      </c>
      <c r="L9" s="665">
        <f t="shared" si="0"/>
        <v>-12.756913931248388</v>
      </c>
    </row>
    <row r="10" spans="1:12" s="626" customFormat="1" ht="23.25" customHeight="1">
      <c r="A10" s="653"/>
      <c r="B10" s="654" t="s">
        <v>363</v>
      </c>
      <c r="C10" s="661">
        <v>4951</v>
      </c>
      <c r="D10" s="662">
        <v>4839</v>
      </c>
      <c r="E10" s="662">
        <v>3954</v>
      </c>
      <c r="F10" s="662">
        <v>3856</v>
      </c>
      <c r="G10" s="662">
        <v>3559</v>
      </c>
      <c r="H10" s="663">
        <v>1.00664384940608</v>
      </c>
      <c r="I10" s="663">
        <v>-1.3155272074945186</v>
      </c>
      <c r="J10" s="664">
        <v>-18.288902665840048</v>
      </c>
      <c r="K10" s="663">
        <v>-2.4785027819929186</v>
      </c>
      <c r="L10" s="665">
        <f t="shared" si="0"/>
        <v>-7.702282157676349</v>
      </c>
    </row>
    <row r="11" spans="1:12" s="626" customFormat="1" ht="23.25" customHeight="1">
      <c r="A11" s="660" t="s">
        <v>295</v>
      </c>
      <c r="B11" s="654" t="s">
        <v>364</v>
      </c>
      <c r="C11" s="661">
        <v>13564.383561643835</v>
      </c>
      <c r="D11" s="662">
        <v>13257.534246575342</v>
      </c>
      <c r="E11" s="662">
        <v>10832.876712328767</v>
      </c>
      <c r="F11" s="662">
        <v>10535.51912568306</v>
      </c>
      <c r="G11" s="867">
        <f>G10*1000/365</f>
        <v>9750.684931506848</v>
      </c>
      <c r="H11" s="663">
        <v>0.7306694126590694</v>
      </c>
      <c r="I11" s="663">
        <v>-1.045158788884919</v>
      </c>
      <c r="J11" s="664">
        <v>-18.288902665840045</v>
      </c>
      <c r="K11" s="663">
        <v>-2.7449549601841925</v>
      </c>
      <c r="L11" s="665">
        <f t="shared" si="0"/>
        <v>-7.4494116978343765</v>
      </c>
    </row>
    <row r="12" spans="1:12" s="626" customFormat="1" ht="23.25" customHeight="1">
      <c r="A12" s="666"/>
      <c r="B12" s="667" t="s">
        <v>357</v>
      </c>
      <c r="C12" s="668">
        <v>129</v>
      </c>
      <c r="D12" s="669">
        <v>127</v>
      </c>
      <c r="E12" s="669">
        <v>111</v>
      </c>
      <c r="F12" s="669">
        <v>109</v>
      </c>
      <c r="G12" s="669">
        <v>100</v>
      </c>
      <c r="H12" s="670">
        <v>-0.7751937984496124</v>
      </c>
      <c r="I12" s="670">
        <v>0.78125</v>
      </c>
      <c r="J12" s="671">
        <v>-12.598425196850393</v>
      </c>
      <c r="K12" s="670">
        <v>-1.8018018018018018</v>
      </c>
      <c r="L12" s="672">
        <f t="shared" si="0"/>
        <v>-8.256880733944955</v>
      </c>
    </row>
    <row r="13" spans="1:12" s="626" customFormat="1" ht="23.25" customHeight="1">
      <c r="A13" s="653"/>
      <c r="B13" s="654" t="s">
        <v>365</v>
      </c>
      <c r="C13" s="661">
        <v>193</v>
      </c>
      <c r="D13" s="662">
        <v>152</v>
      </c>
      <c r="E13" s="662">
        <v>151</v>
      </c>
      <c r="F13" s="662">
        <v>154</v>
      </c>
      <c r="G13" s="662">
        <v>119</v>
      </c>
      <c r="H13" s="663">
        <v>-6.122448979591836</v>
      </c>
      <c r="I13" s="663">
        <v>-16.08695652173913</v>
      </c>
      <c r="J13" s="664">
        <v>-0.6578947368421052</v>
      </c>
      <c r="K13" s="663">
        <v>1.9867549668874174</v>
      </c>
      <c r="L13" s="665">
        <f t="shared" si="0"/>
        <v>-22.727272727272727</v>
      </c>
    </row>
    <row r="14" spans="1:12" s="626" customFormat="1" ht="23.25" customHeight="1">
      <c r="A14" s="660" t="s">
        <v>296</v>
      </c>
      <c r="B14" s="654" t="s">
        <v>362</v>
      </c>
      <c r="C14" s="661">
        <v>528.7671232876712</v>
      </c>
      <c r="D14" s="662">
        <v>416.43835616438355</v>
      </c>
      <c r="E14" s="662">
        <v>413.6986301369863</v>
      </c>
      <c r="F14" s="662">
        <v>420.76502732240436</v>
      </c>
      <c r="G14" s="867">
        <f>G13*1000/365</f>
        <v>326.027397260274</v>
      </c>
      <c r="H14" s="663">
        <v>-6.378945020631209</v>
      </c>
      <c r="I14" s="663">
        <v>-15.857057772483621</v>
      </c>
      <c r="J14" s="664">
        <v>-0.6578947368421002</v>
      </c>
      <c r="K14" s="663">
        <v>1.708102630912311</v>
      </c>
      <c r="L14" s="665">
        <f t="shared" si="0"/>
        <v>-22.515566625155664</v>
      </c>
    </row>
    <row r="15" spans="1:12" s="626" customFormat="1" ht="23.25" customHeight="1">
      <c r="A15" s="653"/>
      <c r="B15" s="654" t="s">
        <v>363</v>
      </c>
      <c r="C15" s="661">
        <v>611</v>
      </c>
      <c r="D15" s="662">
        <v>503</v>
      </c>
      <c r="E15" s="662">
        <v>512</v>
      </c>
      <c r="F15" s="662">
        <v>402</v>
      </c>
      <c r="G15" s="662">
        <v>352</v>
      </c>
      <c r="H15" s="663">
        <v>-4.657534246575342</v>
      </c>
      <c r="I15" s="663">
        <v>-12.21264367816092</v>
      </c>
      <c r="J15" s="664">
        <v>1.7892644135188867</v>
      </c>
      <c r="K15" s="663">
        <v>-21.484375</v>
      </c>
      <c r="L15" s="665">
        <f t="shared" si="0"/>
        <v>-12.437810945273633</v>
      </c>
    </row>
    <row r="16" spans="1:12" s="626" customFormat="1" ht="23.25" customHeight="1">
      <c r="A16" s="660" t="s">
        <v>297</v>
      </c>
      <c r="B16" s="654" t="s">
        <v>364</v>
      </c>
      <c r="C16" s="661">
        <v>1673.972602739726</v>
      </c>
      <c r="D16" s="662">
        <v>1378.0821917808219</v>
      </c>
      <c r="E16" s="662">
        <v>1402.7397260273972</v>
      </c>
      <c r="F16" s="662">
        <v>1098.360655737705</v>
      </c>
      <c r="G16" s="867">
        <f>G15*1000/365</f>
        <v>964.3835616438356</v>
      </c>
      <c r="H16" s="663">
        <v>-4.918032786885249</v>
      </c>
      <c r="I16" s="663">
        <v>-11.97213037316958</v>
      </c>
      <c r="J16" s="664">
        <v>1.7892644135188853</v>
      </c>
      <c r="K16" s="663">
        <v>-21.698898565573764</v>
      </c>
      <c r="L16" s="665">
        <f t="shared" si="0"/>
        <v>-12.197914536904523</v>
      </c>
    </row>
    <row r="17" spans="1:12" s="626" customFormat="1" ht="23.25" customHeight="1" thickBot="1">
      <c r="A17" s="673"/>
      <c r="B17" s="674" t="s">
        <v>357</v>
      </c>
      <c r="C17" s="675">
        <v>23</v>
      </c>
      <c r="D17" s="676">
        <v>23</v>
      </c>
      <c r="E17" s="676">
        <v>24</v>
      </c>
      <c r="F17" s="676">
        <v>15</v>
      </c>
      <c r="G17" s="676">
        <v>15</v>
      </c>
      <c r="H17" s="677">
        <v>-7.4074074074074066</v>
      </c>
      <c r="I17" s="677">
        <v>-8</v>
      </c>
      <c r="J17" s="678">
        <v>4.3478260869565215</v>
      </c>
      <c r="K17" s="677">
        <v>-37.5</v>
      </c>
      <c r="L17" s="679">
        <f t="shared" si="0"/>
        <v>0</v>
      </c>
    </row>
    <row r="18" spans="1:12" ht="22.5" customHeight="1">
      <c r="A18" s="643"/>
      <c r="B18" s="643"/>
      <c r="C18" s="643"/>
      <c r="D18" s="643"/>
      <c r="E18" s="643"/>
      <c r="F18" s="643"/>
      <c r="G18" s="643"/>
      <c r="H18" s="643"/>
      <c r="I18" s="643"/>
      <c r="J18" s="643"/>
      <c r="K18" s="643"/>
      <c r="L18" s="643"/>
    </row>
    <row r="19" ht="15.75">
      <c r="B19" s="608" t="s">
        <v>358</v>
      </c>
    </row>
    <row r="21" spans="1:2" s="134" customFormat="1" ht="32.25" customHeight="1">
      <c r="A21" s="1038"/>
      <c r="B21" s="1039" t="s">
        <v>532</v>
      </c>
    </row>
    <row r="22" spans="1:2" s="134" customFormat="1" ht="32.25" customHeight="1" thickBot="1">
      <c r="A22" s="1038"/>
      <c r="B22" s="1039" t="s">
        <v>728</v>
      </c>
    </row>
    <row r="23" spans="1:50" s="169" customFormat="1" ht="15.75" customHeight="1">
      <c r="A23" s="1040" t="s">
        <v>729</v>
      </c>
      <c r="B23" s="1310" t="s">
        <v>730</v>
      </c>
      <c r="C23" s="1311"/>
      <c r="D23" s="1311"/>
      <c r="E23" s="1311"/>
      <c r="F23" s="1311"/>
      <c r="G23" s="1311"/>
      <c r="H23" s="1311"/>
      <c r="I23" s="1311"/>
      <c r="J23" s="1311"/>
      <c r="K23" s="1311"/>
      <c r="L23" s="1311"/>
      <c r="M23" s="1311"/>
      <c r="N23" s="1311"/>
      <c r="O23" s="1311"/>
      <c r="P23" s="1311"/>
      <c r="Q23" s="1311"/>
      <c r="R23" s="1311"/>
      <c r="S23" s="1311"/>
      <c r="T23" s="1311"/>
      <c r="U23" s="1311"/>
      <c r="V23" s="1311"/>
      <c r="W23" s="1311"/>
      <c r="X23" s="1311"/>
      <c r="Y23" s="1311"/>
      <c r="Z23" s="1311"/>
      <c r="AA23" s="1311"/>
      <c r="AB23" s="1311"/>
      <c r="AC23" s="1311"/>
      <c r="AD23" s="1311"/>
      <c r="AE23" s="1311"/>
      <c r="AF23" s="1311"/>
      <c r="AG23" s="1311"/>
      <c r="AH23" s="1311"/>
      <c r="AI23" s="1311"/>
      <c r="AJ23" s="1311"/>
      <c r="AK23" s="1312"/>
      <c r="AL23" s="1041" t="s">
        <v>731</v>
      </c>
      <c r="AM23" s="1041"/>
      <c r="AN23" s="1042"/>
      <c r="AO23" s="1042"/>
      <c r="AP23" s="1042"/>
      <c r="AQ23" s="1042"/>
      <c r="AR23" s="1043"/>
      <c r="AS23" s="1043"/>
      <c r="AT23" s="1043"/>
      <c r="AU23" s="1044"/>
      <c r="AV23" s="1041" t="s">
        <v>732</v>
      </c>
      <c r="AW23" s="1042"/>
      <c r="AX23" s="1045"/>
    </row>
    <row r="24" spans="1:50" s="169" customFormat="1" ht="15.75" customHeight="1">
      <c r="A24" s="903"/>
      <c r="B24" s="1046" t="s">
        <v>733</v>
      </c>
      <c r="C24" s="1046" t="s">
        <v>734</v>
      </c>
      <c r="D24" s="1047" t="s">
        <v>735</v>
      </c>
      <c r="E24" s="1048"/>
      <c r="F24" s="1047" t="s">
        <v>736</v>
      </c>
      <c r="G24" s="1048"/>
      <c r="H24" s="1049" t="s">
        <v>737</v>
      </c>
      <c r="I24" s="1046"/>
      <c r="J24" s="1049" t="s">
        <v>738</v>
      </c>
      <c r="K24" s="1046"/>
      <c r="L24" s="1050" t="s">
        <v>739</v>
      </c>
      <c r="M24" s="1046" t="s">
        <v>740</v>
      </c>
      <c r="N24" s="1051" t="s">
        <v>741</v>
      </c>
      <c r="O24" s="1046" t="s">
        <v>742</v>
      </c>
      <c r="P24" s="1046" t="s">
        <v>743</v>
      </c>
      <c r="Q24" s="1052" t="s">
        <v>744</v>
      </c>
      <c r="R24" s="1048" t="s">
        <v>745</v>
      </c>
      <c r="S24" s="1048"/>
      <c r="T24" s="1053" t="s">
        <v>746</v>
      </c>
      <c r="U24" s="1053"/>
      <c r="V24" s="1054" t="s">
        <v>747</v>
      </c>
      <c r="W24" s="1055" t="s">
        <v>748</v>
      </c>
      <c r="X24" s="1056"/>
      <c r="Y24" s="1056"/>
      <c r="Z24" s="1057"/>
      <c r="AA24" s="1058" t="s">
        <v>749</v>
      </c>
      <c r="AB24" s="1056"/>
      <c r="AC24" s="1056"/>
      <c r="AD24" s="1057"/>
      <c r="AE24" s="1058" t="s">
        <v>750</v>
      </c>
      <c r="AF24" s="1056"/>
      <c r="AG24" s="1056"/>
      <c r="AH24" s="1057"/>
      <c r="AI24" s="1059" t="s">
        <v>751</v>
      </c>
      <c r="AJ24" s="1060"/>
      <c r="AK24" s="1046" t="s">
        <v>752</v>
      </c>
      <c r="AL24" s="1061" t="s">
        <v>753</v>
      </c>
      <c r="AM24" s="1062"/>
      <c r="AN24" s="1062"/>
      <c r="AO24" s="1062"/>
      <c r="AP24" s="1063"/>
      <c r="AQ24" s="1064" t="s">
        <v>734</v>
      </c>
      <c r="AR24" s="1065" t="s">
        <v>754</v>
      </c>
      <c r="AS24" s="1066"/>
      <c r="AT24" s="1066"/>
      <c r="AU24" s="1067"/>
      <c r="AV24" s="1068" t="s">
        <v>733</v>
      </c>
      <c r="AW24" s="1068" t="s">
        <v>734</v>
      </c>
      <c r="AX24" s="1069"/>
    </row>
    <row r="25" spans="1:50" s="169" customFormat="1" ht="15.75" customHeight="1">
      <c r="A25" s="1070"/>
      <c r="B25" s="1071" t="s">
        <v>755</v>
      </c>
      <c r="C25" s="1071" t="s">
        <v>756</v>
      </c>
      <c r="D25" s="1072"/>
      <c r="E25" s="1073" t="s">
        <v>757</v>
      </c>
      <c r="F25" s="1072"/>
      <c r="G25" s="1073" t="s">
        <v>758</v>
      </c>
      <c r="H25" s="1072" t="s">
        <v>759</v>
      </c>
      <c r="I25" s="1051" t="s">
        <v>233</v>
      </c>
      <c r="J25" s="1072"/>
      <c r="K25" s="1051" t="s">
        <v>233</v>
      </c>
      <c r="L25" s="1051" t="s">
        <v>760</v>
      </c>
      <c r="M25" s="1052" t="s">
        <v>761</v>
      </c>
      <c r="N25" s="1073" t="s">
        <v>762</v>
      </c>
      <c r="O25" s="1052" t="s">
        <v>763</v>
      </c>
      <c r="P25" s="1052" t="s">
        <v>764</v>
      </c>
      <c r="Q25" s="1052" t="s">
        <v>765</v>
      </c>
      <c r="R25" s="1074" t="s">
        <v>766</v>
      </c>
      <c r="S25" s="1048"/>
      <c r="T25" s="1075"/>
      <c r="U25" s="1073" t="s">
        <v>767</v>
      </c>
      <c r="V25" s="909" t="s">
        <v>768</v>
      </c>
      <c r="W25" s="1313" t="s">
        <v>769</v>
      </c>
      <c r="X25" s="1076"/>
      <c r="Y25" s="1077"/>
      <c r="Z25" s="1315" t="s">
        <v>770</v>
      </c>
      <c r="AA25" s="1317" t="s">
        <v>769</v>
      </c>
      <c r="AB25" s="1072"/>
      <c r="AC25" s="1073"/>
      <c r="AD25" s="1318" t="s">
        <v>770</v>
      </c>
      <c r="AE25" s="1317" t="s">
        <v>769</v>
      </c>
      <c r="AF25" s="1072"/>
      <c r="AG25" s="1073"/>
      <c r="AH25" s="1315" t="s">
        <v>770</v>
      </c>
      <c r="AI25" s="1315" t="s">
        <v>769</v>
      </c>
      <c r="AJ25" s="1315" t="s">
        <v>770</v>
      </c>
      <c r="AK25" s="1073" t="s">
        <v>771</v>
      </c>
      <c r="AL25" s="1078" t="s">
        <v>772</v>
      </c>
      <c r="AM25" s="1079" t="s">
        <v>773</v>
      </c>
      <c r="AN25" s="1066" t="s">
        <v>774</v>
      </c>
      <c r="AO25" s="1067"/>
      <c r="AP25" s="1080" t="s">
        <v>775</v>
      </c>
      <c r="AQ25" s="1081" t="s">
        <v>776</v>
      </c>
      <c r="AR25" s="1082" t="s">
        <v>777</v>
      </c>
      <c r="AS25" s="1083"/>
      <c r="AT25" s="1084" t="s">
        <v>778</v>
      </c>
      <c r="AU25" s="1083"/>
      <c r="AV25" s="1085" t="s">
        <v>779</v>
      </c>
      <c r="AW25" s="1085" t="s">
        <v>780</v>
      </c>
      <c r="AX25" s="1086" t="s">
        <v>110</v>
      </c>
    </row>
    <row r="26" spans="1:50" s="169" customFormat="1" ht="14.25" customHeight="1">
      <c r="A26" s="1087" t="s">
        <v>781</v>
      </c>
      <c r="B26" s="1088" t="s">
        <v>782</v>
      </c>
      <c r="C26" s="1089" t="s">
        <v>783</v>
      </c>
      <c r="D26" s="1090" t="s">
        <v>784</v>
      </c>
      <c r="E26" s="1090" t="s">
        <v>785</v>
      </c>
      <c r="F26" s="1090" t="s">
        <v>784</v>
      </c>
      <c r="G26" s="1090" t="s">
        <v>785</v>
      </c>
      <c r="H26" s="1090" t="s">
        <v>784</v>
      </c>
      <c r="I26" s="1090" t="s">
        <v>785</v>
      </c>
      <c r="J26" s="1090" t="s">
        <v>784</v>
      </c>
      <c r="K26" s="1090" t="s">
        <v>785</v>
      </c>
      <c r="L26" s="1091" t="s">
        <v>786</v>
      </c>
      <c r="M26" s="1088" t="s">
        <v>787</v>
      </c>
      <c r="N26" s="1088" t="s">
        <v>788</v>
      </c>
      <c r="O26" s="1088" t="s">
        <v>789</v>
      </c>
      <c r="P26" s="1092" t="s">
        <v>766</v>
      </c>
      <c r="Q26" s="1088" t="s">
        <v>790</v>
      </c>
      <c r="R26" s="1003" t="s">
        <v>769</v>
      </c>
      <c r="S26" s="1090" t="s">
        <v>770</v>
      </c>
      <c r="T26" s="1003" t="s">
        <v>769</v>
      </c>
      <c r="U26" s="1003" t="s">
        <v>770</v>
      </c>
      <c r="V26" s="920" t="s">
        <v>791</v>
      </c>
      <c r="W26" s="1314"/>
      <c r="X26" s="1003" t="s">
        <v>792</v>
      </c>
      <c r="Y26" s="1090" t="s">
        <v>793</v>
      </c>
      <c r="Z26" s="1316"/>
      <c r="AA26" s="1316"/>
      <c r="AB26" s="1003" t="s">
        <v>792</v>
      </c>
      <c r="AC26" s="1090" t="s">
        <v>793</v>
      </c>
      <c r="AD26" s="1316"/>
      <c r="AE26" s="1316"/>
      <c r="AF26" s="1003" t="s">
        <v>792</v>
      </c>
      <c r="AG26" s="1090" t="s">
        <v>793</v>
      </c>
      <c r="AH26" s="1316"/>
      <c r="AI26" s="1316"/>
      <c r="AJ26" s="1316"/>
      <c r="AK26" s="1091" t="s">
        <v>794</v>
      </c>
      <c r="AL26" s="1093" t="s">
        <v>795</v>
      </c>
      <c r="AM26" s="1094" t="s">
        <v>796</v>
      </c>
      <c r="AN26" s="1094" t="s">
        <v>797</v>
      </c>
      <c r="AO26" s="1095" t="s">
        <v>798</v>
      </c>
      <c r="AP26" s="1094" t="s">
        <v>799</v>
      </c>
      <c r="AQ26" s="1096" t="s">
        <v>800</v>
      </c>
      <c r="AR26" s="1097" t="s">
        <v>801</v>
      </c>
      <c r="AS26" s="1098" t="s">
        <v>802</v>
      </c>
      <c r="AT26" s="1098" t="s">
        <v>801</v>
      </c>
      <c r="AU26" s="1098" t="s">
        <v>802</v>
      </c>
      <c r="AV26" s="1094" t="s">
        <v>803</v>
      </c>
      <c r="AW26" s="1094" t="s">
        <v>803</v>
      </c>
      <c r="AX26" s="1099"/>
    </row>
    <row r="27" spans="1:50" s="1108" customFormat="1" ht="20.25" customHeight="1">
      <c r="A27" s="1100"/>
      <c r="B27" s="1101" t="s">
        <v>804</v>
      </c>
      <c r="C27" s="1102" t="s">
        <v>805</v>
      </c>
      <c r="D27" s="1126" t="s">
        <v>806</v>
      </c>
      <c r="E27" s="1101" t="s">
        <v>807</v>
      </c>
      <c r="F27" s="1101" t="s">
        <v>808</v>
      </c>
      <c r="G27" s="1101" t="s">
        <v>809</v>
      </c>
      <c r="H27" s="1101" t="s">
        <v>810</v>
      </c>
      <c r="I27" s="1101" t="s">
        <v>811</v>
      </c>
      <c r="J27" s="1101"/>
      <c r="K27" s="1101"/>
      <c r="L27" s="1101" t="s">
        <v>812</v>
      </c>
      <c r="M27" s="1101" t="s">
        <v>813</v>
      </c>
      <c r="N27" s="1101" t="s">
        <v>814</v>
      </c>
      <c r="O27" s="1101" t="s">
        <v>815</v>
      </c>
      <c r="P27" s="1101" t="s">
        <v>816</v>
      </c>
      <c r="Q27" s="1101" t="s">
        <v>817</v>
      </c>
      <c r="R27" s="924" t="s">
        <v>818</v>
      </c>
      <c r="S27" s="1101" t="s">
        <v>819</v>
      </c>
      <c r="T27" s="924" t="s">
        <v>820</v>
      </c>
      <c r="U27" s="924" t="s">
        <v>821</v>
      </c>
      <c r="V27" s="924" t="s">
        <v>822</v>
      </c>
      <c r="W27" s="1103" t="s">
        <v>823</v>
      </c>
      <c r="X27" s="924" t="s">
        <v>824</v>
      </c>
      <c r="Y27" s="1101" t="s">
        <v>825</v>
      </c>
      <c r="Z27" s="924" t="s">
        <v>826</v>
      </c>
      <c r="AA27" s="924" t="s">
        <v>827</v>
      </c>
      <c r="AB27" s="924" t="s">
        <v>828</v>
      </c>
      <c r="AC27" s="1101" t="s">
        <v>829</v>
      </c>
      <c r="AD27" s="924" t="s">
        <v>830</v>
      </c>
      <c r="AE27" s="924" t="s">
        <v>831</v>
      </c>
      <c r="AF27" s="924" t="s">
        <v>832</v>
      </c>
      <c r="AG27" s="1101" t="s">
        <v>833</v>
      </c>
      <c r="AH27" s="924" t="s">
        <v>834</v>
      </c>
      <c r="AI27" s="924" t="s">
        <v>835</v>
      </c>
      <c r="AJ27" s="924" t="s">
        <v>836</v>
      </c>
      <c r="AK27" s="1101" t="s">
        <v>837</v>
      </c>
      <c r="AL27" s="1104" t="s">
        <v>838</v>
      </c>
      <c r="AM27" s="1105" t="s">
        <v>839</v>
      </c>
      <c r="AN27" s="1105" t="s">
        <v>840</v>
      </c>
      <c r="AO27" s="1105" t="s">
        <v>841</v>
      </c>
      <c r="AP27" s="1105" t="s">
        <v>842</v>
      </c>
      <c r="AQ27" s="1106" t="s">
        <v>843</v>
      </c>
      <c r="AR27" s="1106" t="s">
        <v>844</v>
      </c>
      <c r="AS27" s="1105" t="s">
        <v>845</v>
      </c>
      <c r="AT27" s="1105" t="s">
        <v>846</v>
      </c>
      <c r="AU27" s="1105" t="s">
        <v>847</v>
      </c>
      <c r="AV27" s="1105" t="s">
        <v>848</v>
      </c>
      <c r="AW27" s="1105" t="s">
        <v>849</v>
      </c>
      <c r="AX27" s="1107" t="s">
        <v>850</v>
      </c>
    </row>
    <row r="28" spans="1:50" s="169" customFormat="1" ht="30" customHeight="1">
      <c r="A28" s="903" t="s">
        <v>472</v>
      </c>
      <c r="B28" s="1109">
        <v>214.3</v>
      </c>
      <c r="C28" s="212">
        <v>102</v>
      </c>
      <c r="D28" s="212">
        <v>67</v>
      </c>
      <c r="E28" s="212">
        <v>12</v>
      </c>
      <c r="F28" s="1109">
        <v>13.402985074626866</v>
      </c>
      <c r="G28" s="1109">
        <v>15.75</v>
      </c>
      <c r="H28" s="212">
        <v>3612</v>
      </c>
      <c r="I28" s="212">
        <v>644</v>
      </c>
      <c r="J28" s="212">
        <f aca="true" t="shared" si="1" ref="J28:K30">H28/D28</f>
        <v>53.91044776119403</v>
      </c>
      <c r="K28" s="212">
        <f t="shared" si="1"/>
        <v>53.666666666666664</v>
      </c>
      <c r="L28" s="212">
        <v>67</v>
      </c>
      <c r="M28" s="212">
        <v>22</v>
      </c>
      <c r="N28" s="212">
        <v>21</v>
      </c>
      <c r="O28" s="212">
        <v>0</v>
      </c>
      <c r="P28" s="212">
        <v>0</v>
      </c>
      <c r="Q28" s="212">
        <v>1</v>
      </c>
      <c r="R28" s="212">
        <v>21023</v>
      </c>
      <c r="S28" s="212">
        <v>1851</v>
      </c>
      <c r="T28" s="212">
        <v>2818</v>
      </c>
      <c r="U28" s="212">
        <v>271</v>
      </c>
      <c r="V28" s="212">
        <v>138005</v>
      </c>
      <c r="W28" s="212">
        <v>2720</v>
      </c>
      <c r="X28" s="212">
        <v>877</v>
      </c>
      <c r="Y28" s="212">
        <v>1843</v>
      </c>
      <c r="Z28" s="212">
        <v>69</v>
      </c>
      <c r="AA28" s="212">
        <v>13104</v>
      </c>
      <c r="AB28" s="212">
        <v>1822</v>
      </c>
      <c r="AC28" s="212">
        <v>11282</v>
      </c>
      <c r="AD28" s="212">
        <v>9634</v>
      </c>
      <c r="AE28" s="212">
        <v>545797</v>
      </c>
      <c r="AF28" s="212">
        <v>53889</v>
      </c>
      <c r="AG28" s="212">
        <v>491908</v>
      </c>
      <c r="AH28" s="212">
        <v>96134</v>
      </c>
      <c r="AI28" s="212">
        <v>225613</v>
      </c>
      <c r="AJ28" s="212">
        <v>16202</v>
      </c>
      <c r="AK28" s="212">
        <v>25204</v>
      </c>
      <c r="AL28" s="212">
        <v>0</v>
      </c>
      <c r="AM28" s="212">
        <v>0</v>
      </c>
      <c r="AN28" s="212">
        <v>130</v>
      </c>
      <c r="AO28" s="1110">
        <v>36.7</v>
      </c>
      <c r="AP28" s="212">
        <v>0</v>
      </c>
      <c r="AQ28" s="1111">
        <v>35551</v>
      </c>
      <c r="AR28" s="1109">
        <v>30</v>
      </c>
      <c r="AS28" s="1109">
        <v>33.5</v>
      </c>
      <c r="AT28" s="1109">
        <v>40</v>
      </c>
      <c r="AU28" s="1109">
        <v>43</v>
      </c>
      <c r="AV28" s="212">
        <v>118</v>
      </c>
      <c r="AW28" s="212">
        <v>0</v>
      </c>
      <c r="AX28" s="1112">
        <v>118</v>
      </c>
    </row>
    <row r="29" spans="1:50" s="169" customFormat="1" ht="30" customHeight="1">
      <c r="A29" s="912" t="s">
        <v>477</v>
      </c>
      <c r="B29" s="1113">
        <v>128.2</v>
      </c>
      <c r="C29" s="217">
        <v>45</v>
      </c>
      <c r="D29" s="217">
        <v>33</v>
      </c>
      <c r="E29" s="217">
        <v>3</v>
      </c>
      <c r="F29" s="1113">
        <v>16.333333333333332</v>
      </c>
      <c r="G29" s="1113">
        <v>13.666666666666666</v>
      </c>
      <c r="H29" s="217">
        <v>1484</v>
      </c>
      <c r="I29" s="217">
        <v>91</v>
      </c>
      <c r="J29" s="217">
        <f t="shared" si="1"/>
        <v>44.96969696969697</v>
      </c>
      <c r="K29" s="217">
        <f t="shared" si="1"/>
        <v>30.333333333333332</v>
      </c>
      <c r="L29" s="217">
        <v>33</v>
      </c>
      <c r="M29" s="217">
        <v>12</v>
      </c>
      <c r="N29" s="217">
        <v>19</v>
      </c>
      <c r="O29" s="217">
        <v>1</v>
      </c>
      <c r="P29" s="217">
        <v>0</v>
      </c>
      <c r="Q29" s="217">
        <v>0</v>
      </c>
      <c r="R29" s="217">
        <v>6098</v>
      </c>
      <c r="S29" s="217">
        <v>2298</v>
      </c>
      <c r="T29" s="217">
        <v>741</v>
      </c>
      <c r="U29" s="217">
        <v>81</v>
      </c>
      <c r="V29" s="217">
        <v>43008</v>
      </c>
      <c r="W29" s="217">
        <v>969</v>
      </c>
      <c r="X29" s="217">
        <v>246</v>
      </c>
      <c r="Y29" s="217">
        <v>723</v>
      </c>
      <c r="Z29" s="217">
        <v>50</v>
      </c>
      <c r="AA29" s="217">
        <v>4536</v>
      </c>
      <c r="AB29" s="217">
        <v>1092</v>
      </c>
      <c r="AC29" s="217">
        <v>3444</v>
      </c>
      <c r="AD29" s="217">
        <v>939</v>
      </c>
      <c r="AE29" s="217">
        <v>159618</v>
      </c>
      <c r="AF29" s="217">
        <v>18202</v>
      </c>
      <c r="AG29" s="217">
        <v>141416</v>
      </c>
      <c r="AH29" s="217">
        <v>69305</v>
      </c>
      <c r="AI29" s="217">
        <v>79760</v>
      </c>
      <c r="AJ29" s="217">
        <v>15243</v>
      </c>
      <c r="AK29" s="217">
        <v>7757</v>
      </c>
      <c r="AL29" s="217">
        <v>0</v>
      </c>
      <c r="AM29" s="217">
        <v>0</v>
      </c>
      <c r="AN29" s="217">
        <v>100</v>
      </c>
      <c r="AO29" s="1114">
        <v>33.2</v>
      </c>
      <c r="AP29" s="217">
        <v>0</v>
      </c>
      <c r="AQ29" s="1115">
        <v>37530</v>
      </c>
      <c r="AR29" s="1113">
        <v>50</v>
      </c>
      <c r="AS29" s="1113">
        <v>52.5</v>
      </c>
      <c r="AT29" s="1113">
        <v>60</v>
      </c>
      <c r="AU29" s="1113">
        <v>62</v>
      </c>
      <c r="AV29" s="217">
        <v>51</v>
      </c>
      <c r="AW29" s="217">
        <v>0</v>
      </c>
      <c r="AX29" s="1116">
        <v>51</v>
      </c>
    </row>
    <row r="30" spans="1:50" s="169" customFormat="1" ht="30" customHeight="1" thickBot="1">
      <c r="A30" s="938" t="s">
        <v>110</v>
      </c>
      <c r="B30" s="1117">
        <f>B28+B29</f>
        <v>342.5</v>
      </c>
      <c r="C30" s="1118">
        <f>C28+C29</f>
        <v>147</v>
      </c>
      <c r="D30" s="1118">
        <f>D28+D29</f>
        <v>100</v>
      </c>
      <c r="E30" s="1118">
        <f>E28+E29</f>
        <v>15</v>
      </c>
      <c r="F30" s="1117">
        <f>1570/D30</f>
        <v>15.7</v>
      </c>
      <c r="G30" s="1117">
        <f>214/E30</f>
        <v>14.266666666666667</v>
      </c>
      <c r="H30" s="1118">
        <f>H28+H29</f>
        <v>5096</v>
      </c>
      <c r="I30" s="1118">
        <f>I28+I29</f>
        <v>735</v>
      </c>
      <c r="J30" s="1118">
        <f t="shared" si="1"/>
        <v>50.96</v>
      </c>
      <c r="K30" s="1118">
        <f t="shared" si="1"/>
        <v>49</v>
      </c>
      <c r="L30" s="1118">
        <f aca="true" t="shared" si="2" ref="L30:AK30">L28+L29</f>
        <v>100</v>
      </c>
      <c r="M30" s="1118">
        <f t="shared" si="2"/>
        <v>34</v>
      </c>
      <c r="N30" s="1118">
        <f t="shared" si="2"/>
        <v>40</v>
      </c>
      <c r="O30" s="1118">
        <f t="shared" si="2"/>
        <v>1</v>
      </c>
      <c r="P30" s="1118">
        <f t="shared" si="2"/>
        <v>0</v>
      </c>
      <c r="Q30" s="1118">
        <f t="shared" si="2"/>
        <v>1</v>
      </c>
      <c r="R30" s="1118">
        <f t="shared" si="2"/>
        <v>27121</v>
      </c>
      <c r="S30" s="1118">
        <f>S28+S29</f>
        <v>4149</v>
      </c>
      <c r="T30" s="1118">
        <f>T28+T29</f>
        <v>3559</v>
      </c>
      <c r="U30" s="1118">
        <f>U28+U29</f>
        <v>352</v>
      </c>
      <c r="V30" s="1118">
        <f t="shared" si="2"/>
        <v>181013</v>
      </c>
      <c r="W30" s="1118">
        <f t="shared" si="2"/>
        <v>3689</v>
      </c>
      <c r="X30" s="1118">
        <f t="shared" si="2"/>
        <v>1123</v>
      </c>
      <c r="Y30" s="1118">
        <f t="shared" si="2"/>
        <v>2566</v>
      </c>
      <c r="Z30" s="1118">
        <f t="shared" si="2"/>
        <v>119</v>
      </c>
      <c r="AA30" s="1118">
        <f t="shared" si="2"/>
        <v>17640</v>
      </c>
      <c r="AB30" s="1118">
        <f t="shared" si="2"/>
        <v>2914</v>
      </c>
      <c r="AC30" s="1118">
        <f t="shared" si="2"/>
        <v>14726</v>
      </c>
      <c r="AD30" s="1118">
        <f t="shared" si="2"/>
        <v>10573</v>
      </c>
      <c r="AE30" s="1118">
        <f t="shared" si="2"/>
        <v>705415</v>
      </c>
      <c r="AF30" s="1118">
        <f t="shared" si="2"/>
        <v>72091</v>
      </c>
      <c r="AG30" s="1118">
        <f t="shared" si="2"/>
        <v>633324</v>
      </c>
      <c r="AH30" s="1118">
        <f t="shared" si="2"/>
        <v>165439</v>
      </c>
      <c r="AI30" s="1118">
        <f t="shared" si="2"/>
        <v>305373</v>
      </c>
      <c r="AJ30" s="1118">
        <f t="shared" si="2"/>
        <v>31445</v>
      </c>
      <c r="AK30" s="1118">
        <f t="shared" si="2"/>
        <v>32961</v>
      </c>
      <c r="AL30" s="1119"/>
      <c r="AM30" s="1119"/>
      <c r="AN30" s="1119"/>
      <c r="AO30" s="1120"/>
      <c r="AP30" s="1119"/>
      <c r="AQ30" s="1121"/>
      <c r="AR30" s="1117"/>
      <c r="AS30" s="1117"/>
      <c r="AT30" s="1117"/>
      <c r="AU30" s="1117"/>
      <c r="AV30" s="1118">
        <f>AV28+AV29</f>
        <v>169</v>
      </c>
      <c r="AW30" s="1118">
        <f>AW28+AW29</f>
        <v>0</v>
      </c>
      <c r="AX30" s="1122">
        <f>AX28+AX29</f>
        <v>169</v>
      </c>
    </row>
    <row r="31" spans="4:26" s="1123" customFormat="1" ht="17.25" customHeight="1">
      <c r="D31" s="1127" t="s">
        <v>851</v>
      </c>
      <c r="E31" s="1127" t="s">
        <v>851</v>
      </c>
      <c r="M31" s="1124"/>
      <c r="N31" s="1124"/>
      <c r="O31" s="1124"/>
      <c r="P31" s="1124"/>
      <c r="Q31" s="1124"/>
      <c r="R31" s="1125"/>
      <c r="S31" s="1125"/>
      <c r="T31" s="1127" t="s">
        <v>851</v>
      </c>
      <c r="U31" s="1127" t="s">
        <v>851</v>
      </c>
      <c r="W31" s="1127" t="s">
        <v>851</v>
      </c>
      <c r="Z31" s="1127" t="s">
        <v>851</v>
      </c>
    </row>
    <row r="32" ht="15.75">
      <c r="Z32" s="1127"/>
    </row>
    <row r="35" ht="15.75">
      <c r="D35" s="610"/>
    </row>
  </sheetData>
  <sheetProtection/>
  <mergeCells count="15">
    <mergeCell ref="B23:AK23"/>
    <mergeCell ref="W25:W26"/>
    <mergeCell ref="Z25:Z26"/>
    <mergeCell ref="AA25:AA26"/>
    <mergeCell ref="AD25:AD26"/>
    <mergeCell ref="AE25:AE26"/>
    <mergeCell ref="AH25:AH26"/>
    <mergeCell ref="AI25:AI26"/>
    <mergeCell ref="AJ25:AJ26"/>
    <mergeCell ref="C6:C7"/>
    <mergeCell ref="E6:E7"/>
    <mergeCell ref="H6:L6"/>
    <mergeCell ref="G6:G7"/>
    <mergeCell ref="D6:D7"/>
    <mergeCell ref="F6:F7"/>
  </mergeCells>
  <printOptions/>
  <pageMargins left="0.7874015748031497" right="0.5905511811023623" top="1.299212598425197" bottom="0.7874015748031497" header="0.5118110236220472" footer="0.5118110236220472"/>
  <pageSetup horizontalDpi="400" verticalDpi="400" orientation="landscape" paperSize="9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44"/>
  <sheetViews>
    <sheetView showGridLines="0" showZeros="0" view="pageBreakPreview" zoomScale="85" zoomScaleSheetLayoutView="85" zoomScalePageLayoutView="0" workbookViewId="0" topLeftCell="A1">
      <selection activeCell="O9" sqref="O9"/>
    </sheetView>
  </sheetViews>
  <sheetFormatPr defaultColWidth="12.18359375" defaultRowHeight="18"/>
  <cols>
    <col min="1" max="1" width="8.8125" style="608" customWidth="1"/>
    <col min="2" max="2" width="16.0859375" style="608" customWidth="1"/>
    <col min="3" max="4" width="9.72265625" style="608" customWidth="1"/>
    <col min="5" max="7" width="9.6328125" style="608" customWidth="1"/>
    <col min="8" max="12" width="9.36328125" style="608" customWidth="1"/>
    <col min="13" max="13" width="4.2734375" style="608" customWidth="1"/>
    <col min="14" max="16384" width="12.18359375" style="608" customWidth="1"/>
  </cols>
  <sheetData>
    <row r="1" s="681" customFormat="1" ht="27.75" customHeight="1">
      <c r="A1" s="680" t="s">
        <v>57</v>
      </c>
    </row>
    <row r="2" s="681" customFormat="1" ht="27.75" customHeight="1">
      <c r="A2" s="682" t="s">
        <v>0</v>
      </c>
    </row>
    <row r="3" s="575" customFormat="1" ht="4.5" customHeight="1"/>
    <row r="4" spans="1:12" ht="27.75" customHeight="1">
      <c r="A4" s="869" t="s">
        <v>298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</row>
    <row r="5" spans="1:12" ht="27.75" customHeight="1" thickBot="1">
      <c r="A5" s="870" t="s">
        <v>299</v>
      </c>
      <c r="B5" s="644"/>
      <c r="C5" s="644"/>
      <c r="D5" s="644"/>
      <c r="E5" s="645"/>
      <c r="F5" s="645"/>
      <c r="G5" s="645"/>
      <c r="H5" s="645"/>
      <c r="I5" s="646"/>
      <c r="J5" s="646"/>
      <c r="K5" s="646"/>
      <c r="L5" s="646" t="s">
        <v>910</v>
      </c>
    </row>
    <row r="6" spans="1:12" s="626" customFormat="1" ht="20.25" customHeight="1">
      <c r="A6" s="647"/>
      <c r="B6" s="648" t="s">
        <v>378</v>
      </c>
      <c r="C6" s="1303">
        <v>20</v>
      </c>
      <c r="D6" s="1305">
        <v>21</v>
      </c>
      <c r="E6" s="1305">
        <v>22</v>
      </c>
      <c r="F6" s="1305">
        <v>23</v>
      </c>
      <c r="G6" s="1305">
        <v>24</v>
      </c>
      <c r="H6" s="1326" t="s">
        <v>360</v>
      </c>
      <c r="I6" s="1327"/>
      <c r="J6" s="1327"/>
      <c r="K6" s="1327"/>
      <c r="L6" s="1328"/>
    </row>
    <row r="7" spans="1:12" s="626" customFormat="1" ht="20.25" customHeight="1">
      <c r="A7" s="684" t="s">
        <v>377</v>
      </c>
      <c r="B7" s="649"/>
      <c r="C7" s="1324"/>
      <c r="D7" s="1325"/>
      <c r="E7" s="1325"/>
      <c r="F7" s="1325"/>
      <c r="G7" s="1325"/>
      <c r="H7" s="683">
        <v>20</v>
      </c>
      <c r="I7" s="650">
        <v>21</v>
      </c>
      <c r="J7" s="651">
        <v>22</v>
      </c>
      <c r="K7" s="650">
        <v>23</v>
      </c>
      <c r="L7" s="652">
        <v>24</v>
      </c>
    </row>
    <row r="8" spans="1:12" s="626" customFormat="1" ht="25.5" customHeight="1">
      <c r="A8" s="1322" t="s">
        <v>372</v>
      </c>
      <c r="B8" s="1323"/>
      <c r="C8" s="685">
        <v>16</v>
      </c>
      <c r="D8" s="686">
        <v>16</v>
      </c>
      <c r="E8" s="686">
        <v>15</v>
      </c>
      <c r="F8" s="686">
        <v>15</v>
      </c>
      <c r="G8" s="686">
        <v>14</v>
      </c>
      <c r="H8" s="687">
        <v>0</v>
      </c>
      <c r="I8" s="687">
        <v>0</v>
      </c>
      <c r="J8" s="687">
        <v>-6.25</v>
      </c>
      <c r="K8" s="687">
        <v>0</v>
      </c>
      <c r="L8" s="688">
        <f>(G8-F8)/F8*100</f>
        <v>-6.666666666666667</v>
      </c>
    </row>
    <row r="9" spans="1:12" s="626" customFormat="1" ht="24.75" customHeight="1">
      <c r="A9" s="1319" t="s">
        <v>366</v>
      </c>
      <c r="B9" s="871"/>
      <c r="C9" s="685">
        <v>2465</v>
      </c>
      <c r="D9" s="686">
        <v>2465</v>
      </c>
      <c r="E9" s="686">
        <v>2350</v>
      </c>
      <c r="F9" s="686">
        <v>2329</v>
      </c>
      <c r="G9" s="686">
        <f>SUM(G10:G14)</f>
        <v>1893</v>
      </c>
      <c r="H9" s="687">
        <v>-2.9909484454939</v>
      </c>
      <c r="I9" s="687">
        <v>0</v>
      </c>
      <c r="J9" s="687">
        <v>-4.665314401622718</v>
      </c>
      <c r="K9" s="687">
        <v>-0.8936170212765958</v>
      </c>
      <c r="L9" s="688">
        <f>(G9-F9)/F9*100</f>
        <v>-18.720480893087164</v>
      </c>
    </row>
    <row r="10" spans="1:12" s="626" customFormat="1" ht="25.5" customHeight="1">
      <c r="A10" s="1320"/>
      <c r="B10" s="727" t="s">
        <v>367</v>
      </c>
      <c r="C10" s="689">
        <v>2084</v>
      </c>
      <c r="D10" s="690">
        <v>2084</v>
      </c>
      <c r="E10" s="690">
        <v>1945</v>
      </c>
      <c r="F10" s="690">
        <v>1825</v>
      </c>
      <c r="G10" s="690">
        <v>1395</v>
      </c>
      <c r="H10" s="691">
        <v>-4.007369875633349</v>
      </c>
      <c r="I10" s="691">
        <v>0</v>
      </c>
      <c r="J10" s="691">
        <v>-6.6698656429942424</v>
      </c>
      <c r="K10" s="874">
        <v>-6.169665809768637</v>
      </c>
      <c r="L10" s="875">
        <f>(G10-F10)/F10*100</f>
        <v>-23.56164383561644</v>
      </c>
    </row>
    <row r="11" spans="1:12" s="626" customFormat="1" ht="25.5" customHeight="1">
      <c r="A11" s="1320"/>
      <c r="B11" s="727" t="s">
        <v>368</v>
      </c>
      <c r="C11" s="689">
        <v>375</v>
      </c>
      <c r="D11" s="690">
        <v>375</v>
      </c>
      <c r="E11" s="690">
        <v>399</v>
      </c>
      <c r="F11" s="690">
        <v>498</v>
      </c>
      <c r="G11" s="690">
        <v>498</v>
      </c>
      <c r="H11" s="691">
        <v>7.4498567335243555</v>
      </c>
      <c r="I11" s="691">
        <v>0</v>
      </c>
      <c r="J11" s="691">
        <v>6.4</v>
      </c>
      <c r="K11" s="691">
        <v>24.81203007518797</v>
      </c>
      <c r="L11" s="876">
        <f>(G11-F11)/F11*100</f>
        <v>0</v>
      </c>
    </row>
    <row r="12" spans="1:12" s="626" customFormat="1" ht="25.5" customHeight="1">
      <c r="A12" s="1320"/>
      <c r="B12" s="727" t="s">
        <v>369</v>
      </c>
      <c r="C12" s="689">
        <v>0</v>
      </c>
      <c r="D12" s="690">
        <v>0</v>
      </c>
      <c r="E12" s="690">
        <v>0</v>
      </c>
      <c r="F12" s="690">
        <v>0</v>
      </c>
      <c r="G12" s="690">
        <v>0</v>
      </c>
      <c r="H12" s="873" t="s">
        <v>379</v>
      </c>
      <c r="I12" s="873">
        <v>0</v>
      </c>
      <c r="J12" s="692">
        <v>0</v>
      </c>
      <c r="K12" s="691">
        <v>0</v>
      </c>
      <c r="L12" s="876">
        <v>0</v>
      </c>
    </row>
    <row r="13" spans="1:12" s="626" customFormat="1" ht="25.5" customHeight="1">
      <c r="A13" s="1320"/>
      <c r="B13" s="727" t="s">
        <v>370</v>
      </c>
      <c r="C13" s="689">
        <v>0</v>
      </c>
      <c r="D13" s="690">
        <v>0</v>
      </c>
      <c r="E13" s="690">
        <v>0</v>
      </c>
      <c r="F13" s="690">
        <v>0</v>
      </c>
      <c r="G13" s="690">
        <v>0</v>
      </c>
      <c r="H13" s="691">
        <v>0</v>
      </c>
      <c r="I13" s="691">
        <v>0</v>
      </c>
      <c r="J13" s="692">
        <v>0</v>
      </c>
      <c r="K13" s="691">
        <v>0</v>
      </c>
      <c r="L13" s="693">
        <v>0</v>
      </c>
    </row>
    <row r="14" spans="1:12" s="626" customFormat="1" ht="25.5" customHeight="1">
      <c r="A14" s="1321"/>
      <c r="B14" s="710" t="s">
        <v>371</v>
      </c>
      <c r="C14" s="694">
        <v>6</v>
      </c>
      <c r="D14" s="695">
        <v>6</v>
      </c>
      <c r="E14" s="695">
        <v>6</v>
      </c>
      <c r="F14" s="695">
        <v>6</v>
      </c>
      <c r="G14" s="695">
        <v>0</v>
      </c>
      <c r="H14" s="696">
        <v>0</v>
      </c>
      <c r="I14" s="696">
        <v>0</v>
      </c>
      <c r="J14" s="696">
        <v>0</v>
      </c>
      <c r="K14" s="696">
        <v>0</v>
      </c>
      <c r="L14" s="1128" t="s">
        <v>379</v>
      </c>
    </row>
    <row r="15" spans="1:12" s="626" customFormat="1" ht="25.5" customHeight="1">
      <c r="A15" s="697" t="s">
        <v>374</v>
      </c>
      <c r="B15" s="698"/>
      <c r="C15" s="691">
        <v>1796</v>
      </c>
      <c r="D15" s="699">
        <v>1850.9</v>
      </c>
      <c r="E15" s="699">
        <v>1838.8</v>
      </c>
      <c r="F15" s="699">
        <v>1813.6</v>
      </c>
      <c r="G15" s="699">
        <f>Q44/O44</f>
        <v>1527.9287671232876</v>
      </c>
      <c r="H15" s="691">
        <v>-5.993195498560587</v>
      </c>
      <c r="I15" s="691">
        <v>3.05679287305123</v>
      </c>
      <c r="J15" s="691">
        <v>-0.653736020314449</v>
      </c>
      <c r="K15" s="691">
        <v>-1.3704589949967394</v>
      </c>
      <c r="L15" s="875">
        <f>(G15-F15)/F15*100</f>
        <v>-15.751611870131912</v>
      </c>
    </row>
    <row r="16" spans="1:12" s="626" customFormat="1" ht="25.5" customHeight="1">
      <c r="A16" s="697" t="s">
        <v>375</v>
      </c>
      <c r="B16" s="698"/>
      <c r="C16" s="691">
        <v>4237.2</v>
      </c>
      <c r="D16" s="699">
        <v>4113.9</v>
      </c>
      <c r="E16" s="699">
        <v>3975.3</v>
      </c>
      <c r="F16" s="699">
        <v>3877.8</v>
      </c>
      <c r="G16" s="699">
        <f>AA44/Y44</f>
        <v>3142.0186534538034</v>
      </c>
      <c r="H16" s="691">
        <v>-6.391251518833539</v>
      </c>
      <c r="I16" s="691">
        <v>-2.909940526762961</v>
      </c>
      <c r="J16" s="691">
        <v>-3.3690658499234174</v>
      </c>
      <c r="K16" s="691">
        <v>-2.4526450833899327</v>
      </c>
      <c r="L16" s="876">
        <f>(G16-F16)/F16*100</f>
        <v>-18.974195331017505</v>
      </c>
    </row>
    <row r="17" spans="1:12" s="626" customFormat="1" ht="25.5" customHeight="1" thickBot="1">
      <c r="A17" s="700" t="s">
        <v>376</v>
      </c>
      <c r="B17" s="701"/>
      <c r="C17" s="702">
        <v>6033.2</v>
      </c>
      <c r="D17" s="702">
        <v>5964.799999999999</v>
      </c>
      <c r="E17" s="702">
        <v>5814.1</v>
      </c>
      <c r="F17" s="702">
        <v>5691.4</v>
      </c>
      <c r="G17" s="702">
        <f>SUM(G15:G16)</f>
        <v>4669.947420577091</v>
      </c>
      <c r="H17" s="702">
        <v>-6.273108590958524</v>
      </c>
      <c r="I17" s="702">
        <v>-1.1337267121925436</v>
      </c>
      <c r="J17" s="702">
        <v>-2.5264887339055613</v>
      </c>
      <c r="K17" s="702">
        <v>-2.1103868182521928</v>
      </c>
      <c r="L17" s="877">
        <f>(G17-F17)/F17*100</f>
        <v>-17.947299072687013</v>
      </c>
    </row>
    <row r="18" spans="1:12" ht="27.75" customHeight="1">
      <c r="A18" s="872" t="s">
        <v>373</v>
      </c>
      <c r="B18" s="703"/>
      <c r="C18" s="643"/>
      <c r="D18" s="643"/>
      <c r="E18" s="643"/>
      <c r="F18" s="643"/>
      <c r="G18" s="643"/>
      <c r="H18" s="643"/>
      <c r="I18" s="643"/>
      <c r="J18" s="643"/>
      <c r="K18" s="643"/>
      <c r="L18" s="643"/>
    </row>
    <row r="19" spans="1:12" ht="16.5" customHeight="1" hidden="1">
      <c r="A19" s="643"/>
      <c r="B19" s="703" t="s">
        <v>300</v>
      </c>
      <c r="C19" s="643"/>
      <c r="D19" s="643"/>
      <c r="E19" s="643"/>
      <c r="F19" s="643"/>
      <c r="G19" s="643"/>
      <c r="H19" s="643"/>
      <c r="I19" s="643"/>
      <c r="J19" s="643"/>
      <c r="K19" s="643"/>
      <c r="L19" s="643"/>
    </row>
    <row r="20" ht="15.75" hidden="1">
      <c r="B20" s="704" t="s">
        <v>301</v>
      </c>
    </row>
    <row r="23" s="139" customFormat="1" ht="19.5">
      <c r="A23" s="1161" t="s">
        <v>891</v>
      </c>
    </row>
    <row r="24" spans="1:2" s="139" customFormat="1" ht="19.5">
      <c r="A24" s="1129"/>
      <c r="B24" s="1130"/>
    </row>
    <row r="25" spans="1:34" s="1131" customFormat="1" ht="11.25" customHeight="1">
      <c r="A25" s="1342" t="s">
        <v>852</v>
      </c>
      <c r="B25" s="1345" t="s">
        <v>853</v>
      </c>
      <c r="C25" s="1329" t="s">
        <v>854</v>
      </c>
      <c r="D25" s="1330"/>
      <c r="E25" s="1330"/>
      <c r="F25" s="1331"/>
      <c r="G25" s="1329" t="s">
        <v>855</v>
      </c>
      <c r="H25" s="1330"/>
      <c r="I25" s="1330"/>
      <c r="J25" s="1331"/>
      <c r="K25" s="1329" t="s">
        <v>856</v>
      </c>
      <c r="L25" s="1330"/>
      <c r="M25" s="1330"/>
      <c r="N25" s="1331"/>
      <c r="O25" s="1335" t="s">
        <v>857</v>
      </c>
      <c r="P25" s="1336"/>
      <c r="Q25" s="1329" t="s">
        <v>858</v>
      </c>
      <c r="R25" s="1330"/>
      <c r="S25" s="1330"/>
      <c r="T25" s="1331"/>
      <c r="U25" s="1329" t="s">
        <v>859</v>
      </c>
      <c r="V25" s="1330"/>
      <c r="W25" s="1330"/>
      <c r="X25" s="1331"/>
      <c r="Y25" s="1335" t="s">
        <v>860</v>
      </c>
      <c r="Z25" s="1336"/>
      <c r="AA25" s="1329" t="s">
        <v>861</v>
      </c>
      <c r="AB25" s="1330"/>
      <c r="AC25" s="1330"/>
      <c r="AD25" s="1331"/>
      <c r="AE25" s="1329" t="s">
        <v>862</v>
      </c>
      <c r="AF25" s="1330"/>
      <c r="AG25" s="1330"/>
      <c r="AH25" s="1331"/>
    </row>
    <row r="26" spans="1:34" s="1131" customFormat="1" ht="11.25">
      <c r="A26" s="1343"/>
      <c r="B26" s="1346"/>
      <c r="C26" s="1332"/>
      <c r="D26" s="1333"/>
      <c r="E26" s="1333"/>
      <c r="F26" s="1334"/>
      <c r="G26" s="1332"/>
      <c r="H26" s="1333"/>
      <c r="I26" s="1333"/>
      <c r="J26" s="1334"/>
      <c r="K26" s="1332"/>
      <c r="L26" s="1333"/>
      <c r="M26" s="1333"/>
      <c r="N26" s="1334"/>
      <c r="O26" s="1337"/>
      <c r="P26" s="1338"/>
      <c r="Q26" s="1332"/>
      <c r="R26" s="1333"/>
      <c r="S26" s="1333"/>
      <c r="T26" s="1334"/>
      <c r="U26" s="1332"/>
      <c r="V26" s="1333"/>
      <c r="W26" s="1333"/>
      <c r="X26" s="1334"/>
      <c r="Y26" s="1337"/>
      <c r="Z26" s="1338"/>
      <c r="AA26" s="1332"/>
      <c r="AB26" s="1333"/>
      <c r="AC26" s="1333"/>
      <c r="AD26" s="1334"/>
      <c r="AE26" s="1332"/>
      <c r="AF26" s="1333"/>
      <c r="AG26" s="1333"/>
      <c r="AH26" s="1334"/>
    </row>
    <row r="27" spans="1:34" s="1137" customFormat="1" ht="11.25">
      <c r="A27" s="1344"/>
      <c r="B27" s="1347"/>
      <c r="C27" s="1132" t="s">
        <v>884</v>
      </c>
      <c r="D27" s="1133" t="s">
        <v>885</v>
      </c>
      <c r="E27" s="1133" t="s">
        <v>865</v>
      </c>
      <c r="F27" s="1134" t="s">
        <v>866</v>
      </c>
      <c r="G27" s="1132" t="s">
        <v>867</v>
      </c>
      <c r="H27" s="1133" t="s">
        <v>868</v>
      </c>
      <c r="I27" s="1133" t="s">
        <v>865</v>
      </c>
      <c r="J27" s="1134" t="s">
        <v>866</v>
      </c>
      <c r="K27" s="1132" t="s">
        <v>867</v>
      </c>
      <c r="L27" s="1133" t="s">
        <v>868</v>
      </c>
      <c r="M27" s="1133" t="s">
        <v>865</v>
      </c>
      <c r="N27" s="1134" t="s">
        <v>866</v>
      </c>
      <c r="O27" s="1135" t="s">
        <v>867</v>
      </c>
      <c r="P27" s="1136" t="s">
        <v>868</v>
      </c>
      <c r="Q27" s="1132" t="s">
        <v>867</v>
      </c>
      <c r="R27" s="1133" t="s">
        <v>868</v>
      </c>
      <c r="S27" s="1133" t="s">
        <v>865</v>
      </c>
      <c r="T27" s="1134" t="s">
        <v>866</v>
      </c>
      <c r="U27" s="1132" t="s">
        <v>867</v>
      </c>
      <c r="V27" s="1133" t="s">
        <v>868</v>
      </c>
      <c r="W27" s="1133" t="s">
        <v>865</v>
      </c>
      <c r="X27" s="1134" t="s">
        <v>866</v>
      </c>
      <c r="Y27" s="1135" t="s">
        <v>867</v>
      </c>
      <c r="Z27" s="1136" t="s">
        <v>868</v>
      </c>
      <c r="AA27" s="1132" t="s">
        <v>867</v>
      </c>
      <c r="AB27" s="1133" t="s">
        <v>868</v>
      </c>
      <c r="AC27" s="1133" t="s">
        <v>865</v>
      </c>
      <c r="AD27" s="1134" t="s">
        <v>866</v>
      </c>
      <c r="AE27" s="1132" t="s">
        <v>867</v>
      </c>
      <c r="AF27" s="1133" t="s">
        <v>868</v>
      </c>
      <c r="AG27" s="1133" t="s">
        <v>865</v>
      </c>
      <c r="AH27" s="1134" t="s">
        <v>866</v>
      </c>
    </row>
    <row r="28" spans="1:34" s="1131" customFormat="1" ht="11.25">
      <c r="A28" s="1138"/>
      <c r="B28" s="1139"/>
      <c r="C28" s="1140"/>
      <c r="D28" s="1141"/>
      <c r="E28" s="1141"/>
      <c r="F28" s="1142"/>
      <c r="G28" s="1140"/>
      <c r="H28" s="1141"/>
      <c r="I28" s="1141"/>
      <c r="J28" s="1142"/>
      <c r="K28" s="1140"/>
      <c r="L28" s="1141"/>
      <c r="M28" s="1141"/>
      <c r="N28" s="1142"/>
      <c r="O28" s="1143"/>
      <c r="P28" s="1144"/>
      <c r="Q28" s="1140"/>
      <c r="R28" s="1141"/>
      <c r="S28" s="1141"/>
      <c r="T28" s="1142"/>
      <c r="U28" s="1140"/>
      <c r="V28" s="1141"/>
      <c r="W28" s="1141"/>
      <c r="X28" s="1142"/>
      <c r="Y28" s="1143"/>
      <c r="Z28" s="1144"/>
      <c r="AA28" s="1140"/>
      <c r="AB28" s="1141"/>
      <c r="AC28" s="1141"/>
      <c r="AD28" s="1142"/>
      <c r="AE28" s="1140"/>
      <c r="AF28" s="1141"/>
      <c r="AG28" s="1141"/>
      <c r="AH28" s="1142"/>
    </row>
    <row r="29" spans="1:34" s="139" customFormat="1" ht="30" customHeight="1">
      <c r="A29" s="1339" t="s">
        <v>471</v>
      </c>
      <c r="B29" s="1145" t="s">
        <v>870</v>
      </c>
      <c r="C29" s="1146">
        <v>0</v>
      </c>
      <c r="D29" s="1147">
        <v>436</v>
      </c>
      <c r="E29" s="1148">
        <v>-436</v>
      </c>
      <c r="F29" s="1149">
        <v>-1</v>
      </c>
      <c r="G29" s="1146">
        <v>0</v>
      </c>
      <c r="H29" s="1147">
        <v>430</v>
      </c>
      <c r="I29" s="1148">
        <v>-430</v>
      </c>
      <c r="J29" s="1149">
        <v>-1</v>
      </c>
      <c r="K29" s="1146">
        <v>0</v>
      </c>
      <c r="L29" s="1147">
        <v>0</v>
      </c>
      <c r="M29" s="1148">
        <v>0</v>
      </c>
      <c r="N29" s="1150" t="e">
        <v>#DIV/0!</v>
      </c>
      <c r="O29" s="1151">
        <v>0</v>
      </c>
      <c r="P29" s="1152">
        <v>366</v>
      </c>
      <c r="Q29" s="1146">
        <v>0</v>
      </c>
      <c r="R29" s="1147">
        <v>103727</v>
      </c>
      <c r="S29" s="1153">
        <v>-103727</v>
      </c>
      <c r="T29" s="1150">
        <v>-1</v>
      </c>
      <c r="U29" s="1146">
        <v>0</v>
      </c>
      <c r="V29" s="1147">
        <v>4660397</v>
      </c>
      <c r="W29" s="1153">
        <v>-4660397</v>
      </c>
      <c r="X29" s="1150">
        <v>-1</v>
      </c>
      <c r="Y29" s="1151">
        <v>0</v>
      </c>
      <c r="Z29" s="1152">
        <v>244</v>
      </c>
      <c r="AA29" s="1146">
        <v>0</v>
      </c>
      <c r="AB29" s="1147">
        <v>141200</v>
      </c>
      <c r="AC29" s="1153">
        <v>-141200</v>
      </c>
      <c r="AD29" s="1150">
        <v>-1</v>
      </c>
      <c r="AE29" s="1146">
        <v>0</v>
      </c>
      <c r="AF29" s="1147">
        <v>1627308</v>
      </c>
      <c r="AG29" s="1153">
        <v>-1627308</v>
      </c>
      <c r="AH29" s="1150">
        <v>-1</v>
      </c>
    </row>
    <row r="30" spans="1:34" s="139" customFormat="1" ht="30" customHeight="1">
      <c r="A30" s="1340"/>
      <c r="B30" s="1145" t="s">
        <v>871</v>
      </c>
      <c r="C30" s="1146">
        <v>275</v>
      </c>
      <c r="D30" s="1147">
        <v>275</v>
      </c>
      <c r="E30" s="1148">
        <v>0</v>
      </c>
      <c r="F30" s="1150">
        <v>0</v>
      </c>
      <c r="G30" s="1146">
        <v>155</v>
      </c>
      <c r="H30" s="1147">
        <v>155</v>
      </c>
      <c r="I30" s="1148">
        <v>0</v>
      </c>
      <c r="J30" s="1150">
        <v>0</v>
      </c>
      <c r="K30" s="1146">
        <v>120</v>
      </c>
      <c r="L30" s="1147">
        <v>120</v>
      </c>
      <c r="M30" s="1148">
        <v>0</v>
      </c>
      <c r="N30" s="1150">
        <v>0</v>
      </c>
      <c r="O30" s="1151">
        <v>365</v>
      </c>
      <c r="P30" s="1152">
        <v>366</v>
      </c>
      <c r="Q30" s="1146">
        <v>91328</v>
      </c>
      <c r="R30" s="1147">
        <v>92056</v>
      </c>
      <c r="S30" s="1148">
        <v>-728</v>
      </c>
      <c r="T30" s="1150">
        <v>-0.007908229773181542</v>
      </c>
      <c r="U30" s="1146">
        <v>0</v>
      </c>
      <c r="V30" s="1147">
        <v>0</v>
      </c>
      <c r="W30" s="1153">
        <v>0</v>
      </c>
      <c r="X30" s="1150" t="e">
        <v>#DIV/0!</v>
      </c>
      <c r="Y30" s="1151">
        <v>245</v>
      </c>
      <c r="Z30" s="1152">
        <v>244</v>
      </c>
      <c r="AA30" s="1146">
        <v>92319</v>
      </c>
      <c r="AB30" s="1147">
        <v>91849</v>
      </c>
      <c r="AC30" s="1148">
        <v>470</v>
      </c>
      <c r="AD30" s="1150">
        <v>0.005117094361397511</v>
      </c>
      <c r="AE30" s="1146">
        <v>0</v>
      </c>
      <c r="AF30" s="1147">
        <v>0</v>
      </c>
      <c r="AG30" s="1148">
        <v>0</v>
      </c>
      <c r="AH30" s="1150" t="e">
        <v>#DIV/0!</v>
      </c>
    </row>
    <row r="31" spans="1:34" s="139" customFormat="1" ht="30" customHeight="1">
      <c r="A31" s="1341"/>
      <c r="B31" s="1145" t="s">
        <v>872</v>
      </c>
      <c r="C31" s="1146">
        <v>71</v>
      </c>
      <c r="D31" s="1147">
        <v>71</v>
      </c>
      <c r="E31" s="1148">
        <v>0</v>
      </c>
      <c r="F31" s="1150">
        <v>0</v>
      </c>
      <c r="G31" s="1146">
        <v>45</v>
      </c>
      <c r="H31" s="1147">
        <v>45</v>
      </c>
      <c r="I31" s="1148">
        <v>0</v>
      </c>
      <c r="J31" s="1150">
        <v>0</v>
      </c>
      <c r="K31" s="1146">
        <v>26</v>
      </c>
      <c r="L31" s="1147">
        <v>26</v>
      </c>
      <c r="M31" s="1148">
        <v>0</v>
      </c>
      <c r="N31" s="1150">
        <v>0</v>
      </c>
      <c r="O31" s="1151">
        <v>365</v>
      </c>
      <c r="P31" s="1152">
        <v>366</v>
      </c>
      <c r="Q31" s="1146">
        <v>19840</v>
      </c>
      <c r="R31" s="1147">
        <v>21256</v>
      </c>
      <c r="S31" s="1148">
        <v>-1416</v>
      </c>
      <c r="T31" s="1150">
        <v>-0.066616484757245</v>
      </c>
      <c r="U31" s="1146">
        <v>468964</v>
      </c>
      <c r="V31" s="1147">
        <v>486968</v>
      </c>
      <c r="W31" s="1148">
        <v>-18004</v>
      </c>
      <c r="X31" s="1150">
        <v>-0.03697162852589903</v>
      </c>
      <c r="Y31" s="1151">
        <v>245</v>
      </c>
      <c r="Z31" s="1152">
        <v>244</v>
      </c>
      <c r="AA31" s="1146">
        <v>37677</v>
      </c>
      <c r="AB31" s="1147">
        <v>40599</v>
      </c>
      <c r="AC31" s="1148">
        <v>-2922</v>
      </c>
      <c r="AD31" s="1150">
        <v>-0.07197221606443509</v>
      </c>
      <c r="AE31" s="1146">
        <v>249289</v>
      </c>
      <c r="AF31" s="1147">
        <v>265435</v>
      </c>
      <c r="AG31" s="1148">
        <v>-16146</v>
      </c>
      <c r="AH31" s="1150">
        <v>-0.060828451409949705</v>
      </c>
    </row>
    <row r="32" spans="1:34" s="139" customFormat="1" ht="30" customHeight="1">
      <c r="A32" s="1154" t="s">
        <v>474</v>
      </c>
      <c r="B32" s="1145" t="s">
        <v>873</v>
      </c>
      <c r="C32" s="1146">
        <v>100</v>
      </c>
      <c r="D32" s="1147">
        <v>100</v>
      </c>
      <c r="E32" s="1148">
        <v>0</v>
      </c>
      <c r="F32" s="1150">
        <v>0</v>
      </c>
      <c r="G32" s="1146">
        <v>100</v>
      </c>
      <c r="H32" s="1147">
        <v>100</v>
      </c>
      <c r="I32" s="1148">
        <v>0</v>
      </c>
      <c r="J32" s="1150">
        <v>0</v>
      </c>
      <c r="K32" s="1146">
        <v>0</v>
      </c>
      <c r="L32" s="1147">
        <v>0</v>
      </c>
      <c r="M32" s="1148">
        <v>0</v>
      </c>
      <c r="N32" s="1150" t="e">
        <v>#DIV/0!</v>
      </c>
      <c r="O32" s="1151">
        <v>365</v>
      </c>
      <c r="P32" s="1152">
        <v>366</v>
      </c>
      <c r="Q32" s="1146">
        <v>28783</v>
      </c>
      <c r="R32" s="1147">
        <v>30549</v>
      </c>
      <c r="S32" s="1148">
        <v>-1766</v>
      </c>
      <c r="T32" s="1150">
        <v>-0.05780876624439425</v>
      </c>
      <c r="U32" s="1146">
        <v>1328285</v>
      </c>
      <c r="V32" s="1147">
        <v>1334633</v>
      </c>
      <c r="W32" s="1148">
        <v>-6348</v>
      </c>
      <c r="X32" s="1150">
        <v>-0.004756363734449845</v>
      </c>
      <c r="Y32" s="1151">
        <v>245</v>
      </c>
      <c r="Z32" s="1152">
        <v>244</v>
      </c>
      <c r="AA32" s="1146">
        <v>70933</v>
      </c>
      <c r="AB32" s="1147">
        <v>72230</v>
      </c>
      <c r="AC32" s="1148">
        <v>-1297</v>
      </c>
      <c r="AD32" s="1150">
        <v>-0.017956527758549078</v>
      </c>
      <c r="AE32" s="1146">
        <v>596396</v>
      </c>
      <c r="AF32" s="1147">
        <v>583837</v>
      </c>
      <c r="AG32" s="1148">
        <v>12559</v>
      </c>
      <c r="AH32" s="1150">
        <v>0.02151114095201229</v>
      </c>
    </row>
    <row r="33" spans="1:34" s="139" customFormat="1" ht="30" customHeight="1">
      <c r="A33" s="1339" t="s">
        <v>477</v>
      </c>
      <c r="B33" s="1145" t="s">
        <v>874</v>
      </c>
      <c r="C33" s="1146">
        <v>58</v>
      </c>
      <c r="D33" s="1147">
        <v>58</v>
      </c>
      <c r="E33" s="1148">
        <v>0</v>
      </c>
      <c r="F33" s="1150">
        <v>0</v>
      </c>
      <c r="G33" s="1146">
        <v>58</v>
      </c>
      <c r="H33" s="1147">
        <v>58</v>
      </c>
      <c r="I33" s="1148">
        <v>0</v>
      </c>
      <c r="J33" s="1150">
        <v>0</v>
      </c>
      <c r="K33" s="1146">
        <v>0</v>
      </c>
      <c r="L33" s="1147">
        <v>0</v>
      </c>
      <c r="M33" s="1148">
        <v>0</v>
      </c>
      <c r="N33" s="1150" t="e">
        <v>#DIV/0!</v>
      </c>
      <c r="O33" s="1151">
        <v>365</v>
      </c>
      <c r="P33" s="1152">
        <v>366</v>
      </c>
      <c r="Q33" s="1146">
        <v>17931</v>
      </c>
      <c r="R33" s="1147">
        <v>19374</v>
      </c>
      <c r="S33" s="1148">
        <v>-1443</v>
      </c>
      <c r="T33" s="1150">
        <v>-0.07448126354908641</v>
      </c>
      <c r="U33" s="1146">
        <v>339718</v>
      </c>
      <c r="V33" s="1147">
        <v>359542</v>
      </c>
      <c r="W33" s="1148">
        <v>-19824</v>
      </c>
      <c r="X33" s="1150">
        <v>-0.055136812945358264</v>
      </c>
      <c r="Y33" s="1151">
        <v>245</v>
      </c>
      <c r="Z33" s="1152">
        <v>244</v>
      </c>
      <c r="AA33" s="1146">
        <v>28990</v>
      </c>
      <c r="AB33" s="1147">
        <v>30683</v>
      </c>
      <c r="AC33" s="1148">
        <v>-1693</v>
      </c>
      <c r="AD33" s="1150">
        <v>-0.05517713391780465</v>
      </c>
      <c r="AE33" s="1146">
        <v>331815</v>
      </c>
      <c r="AF33" s="1147">
        <v>341236</v>
      </c>
      <c r="AG33" s="1148">
        <v>-9421</v>
      </c>
      <c r="AH33" s="1150">
        <v>-0.02760845866204035</v>
      </c>
    </row>
    <row r="34" spans="1:34" s="139" customFormat="1" ht="30" customHeight="1">
      <c r="A34" s="1341"/>
      <c r="B34" s="1145" t="s">
        <v>875</v>
      </c>
      <c r="C34" s="1146">
        <v>60</v>
      </c>
      <c r="D34" s="1147">
        <v>60</v>
      </c>
      <c r="E34" s="1148">
        <v>0</v>
      </c>
      <c r="F34" s="1150">
        <v>0</v>
      </c>
      <c r="G34" s="1146">
        <v>60</v>
      </c>
      <c r="H34" s="1147">
        <v>60</v>
      </c>
      <c r="I34" s="1148">
        <v>0</v>
      </c>
      <c r="J34" s="1150">
        <v>0</v>
      </c>
      <c r="K34" s="1146">
        <v>0</v>
      </c>
      <c r="L34" s="1147">
        <v>0</v>
      </c>
      <c r="M34" s="1148">
        <v>0</v>
      </c>
      <c r="N34" s="1150" t="e">
        <v>#DIV/0!</v>
      </c>
      <c r="O34" s="1151">
        <v>365</v>
      </c>
      <c r="P34" s="1152">
        <v>366</v>
      </c>
      <c r="Q34" s="1146">
        <v>14318</v>
      </c>
      <c r="R34" s="1147">
        <v>16223</v>
      </c>
      <c r="S34" s="1148">
        <v>-1905</v>
      </c>
      <c r="T34" s="1150">
        <v>-0.1174258768415213</v>
      </c>
      <c r="U34" s="1146">
        <v>282771</v>
      </c>
      <c r="V34" s="1147">
        <v>306318</v>
      </c>
      <c r="W34" s="1148">
        <v>-23547</v>
      </c>
      <c r="X34" s="1150">
        <v>-0.0768710947446771</v>
      </c>
      <c r="Y34" s="1151">
        <v>246</v>
      </c>
      <c r="Z34" s="1152">
        <v>244</v>
      </c>
      <c r="AA34" s="1146">
        <v>29226</v>
      </c>
      <c r="AB34" s="1147">
        <v>29014</v>
      </c>
      <c r="AC34" s="1148">
        <v>212</v>
      </c>
      <c r="AD34" s="1150">
        <v>0.007306817398497277</v>
      </c>
      <c r="AE34" s="1146">
        <v>272071</v>
      </c>
      <c r="AF34" s="1147">
        <v>283474</v>
      </c>
      <c r="AG34" s="1148">
        <v>-11403</v>
      </c>
      <c r="AH34" s="1150">
        <v>-0.040225911371060484</v>
      </c>
    </row>
    <row r="35" spans="1:34" s="139" customFormat="1" ht="30" customHeight="1">
      <c r="A35" s="1339" t="s">
        <v>886</v>
      </c>
      <c r="B35" s="1145" t="s">
        <v>876</v>
      </c>
      <c r="C35" s="1146">
        <v>210</v>
      </c>
      <c r="D35" s="1147">
        <v>210</v>
      </c>
      <c r="E35" s="1148">
        <v>0</v>
      </c>
      <c r="F35" s="1150">
        <v>0</v>
      </c>
      <c r="G35" s="1146">
        <v>210</v>
      </c>
      <c r="H35" s="1147">
        <v>210</v>
      </c>
      <c r="I35" s="1148">
        <v>0</v>
      </c>
      <c r="J35" s="1150">
        <v>0</v>
      </c>
      <c r="K35" s="1146">
        <v>0</v>
      </c>
      <c r="L35" s="1147">
        <v>0</v>
      </c>
      <c r="M35" s="1148">
        <v>0</v>
      </c>
      <c r="N35" s="1150" t="e">
        <v>#DIV/0!</v>
      </c>
      <c r="O35" s="1151">
        <v>365</v>
      </c>
      <c r="P35" s="1152">
        <v>366</v>
      </c>
      <c r="Q35" s="1146">
        <v>49795</v>
      </c>
      <c r="R35" s="1147">
        <v>49619</v>
      </c>
      <c r="S35" s="1148">
        <v>176</v>
      </c>
      <c r="T35" s="1150">
        <v>0.0035470283560732783</v>
      </c>
      <c r="U35" s="1146">
        <v>2073911</v>
      </c>
      <c r="V35" s="1147">
        <v>1957024</v>
      </c>
      <c r="W35" s="1148">
        <v>116887</v>
      </c>
      <c r="X35" s="1150">
        <v>0.05972691188253185</v>
      </c>
      <c r="Y35" s="1151">
        <v>245</v>
      </c>
      <c r="Z35" s="1152">
        <v>244</v>
      </c>
      <c r="AA35" s="1146">
        <v>86651</v>
      </c>
      <c r="AB35" s="1147">
        <v>90632</v>
      </c>
      <c r="AC35" s="1148">
        <v>-3981</v>
      </c>
      <c r="AD35" s="1150">
        <v>-0.04392488304351664</v>
      </c>
      <c r="AE35" s="1146">
        <v>1017703</v>
      </c>
      <c r="AF35" s="1147">
        <v>991811</v>
      </c>
      <c r="AG35" s="1148">
        <v>25892</v>
      </c>
      <c r="AH35" s="1150">
        <v>0.026105780234339</v>
      </c>
    </row>
    <row r="36" spans="1:34" s="139" customFormat="1" ht="30" customHeight="1">
      <c r="A36" s="1341"/>
      <c r="B36" s="1145" t="s">
        <v>877</v>
      </c>
      <c r="C36" s="1146">
        <v>243</v>
      </c>
      <c r="D36" s="1147">
        <v>243</v>
      </c>
      <c r="E36" s="1148">
        <v>0</v>
      </c>
      <c r="F36" s="1150">
        <v>0</v>
      </c>
      <c r="G36" s="1146">
        <v>40</v>
      </c>
      <c r="H36" s="1147">
        <v>40</v>
      </c>
      <c r="I36" s="1148">
        <v>0</v>
      </c>
      <c r="J36" s="1150">
        <v>0</v>
      </c>
      <c r="K36" s="1146">
        <v>203</v>
      </c>
      <c r="L36" s="1147">
        <v>203</v>
      </c>
      <c r="M36" s="1148">
        <v>0</v>
      </c>
      <c r="N36" s="1150">
        <v>0</v>
      </c>
      <c r="O36" s="1151">
        <v>365</v>
      </c>
      <c r="P36" s="1152">
        <v>366</v>
      </c>
      <c r="Q36" s="1146">
        <v>79211</v>
      </c>
      <c r="R36" s="1147">
        <v>59179</v>
      </c>
      <c r="S36" s="1148">
        <v>20032</v>
      </c>
      <c r="T36" s="1150">
        <v>0.3384984538434242</v>
      </c>
      <c r="U36" s="1146">
        <v>1662147</v>
      </c>
      <c r="V36" s="1147">
        <v>1211606</v>
      </c>
      <c r="W36" s="1148">
        <v>450541</v>
      </c>
      <c r="X36" s="1150">
        <v>0.37185438170494367</v>
      </c>
      <c r="Y36" s="1151">
        <v>245</v>
      </c>
      <c r="Z36" s="1152">
        <v>244</v>
      </c>
      <c r="AA36" s="1146">
        <v>40718</v>
      </c>
      <c r="AB36" s="1147">
        <v>42499</v>
      </c>
      <c r="AC36" s="1148">
        <v>-1781</v>
      </c>
      <c r="AD36" s="1150">
        <v>-0.041906868396903454</v>
      </c>
      <c r="AE36" s="1146">
        <v>397116</v>
      </c>
      <c r="AF36" s="1147">
        <v>437553</v>
      </c>
      <c r="AG36" s="1148">
        <v>-40437</v>
      </c>
      <c r="AH36" s="1150">
        <v>-0.09241623300491597</v>
      </c>
    </row>
    <row r="37" spans="1:34" s="139" customFormat="1" ht="30" customHeight="1">
      <c r="A37" s="1339" t="s">
        <v>887</v>
      </c>
      <c r="B37" s="1145" t="s">
        <v>878</v>
      </c>
      <c r="C37" s="1146">
        <v>145</v>
      </c>
      <c r="D37" s="1147">
        <v>145</v>
      </c>
      <c r="E37" s="1148">
        <v>0</v>
      </c>
      <c r="F37" s="1150">
        <v>0</v>
      </c>
      <c r="G37" s="1146">
        <v>96</v>
      </c>
      <c r="H37" s="1147">
        <v>96</v>
      </c>
      <c r="I37" s="1148">
        <v>0</v>
      </c>
      <c r="J37" s="1150">
        <v>0</v>
      </c>
      <c r="K37" s="1146">
        <v>49</v>
      </c>
      <c r="L37" s="1147">
        <v>49</v>
      </c>
      <c r="M37" s="1148">
        <v>0</v>
      </c>
      <c r="N37" s="1150">
        <v>0</v>
      </c>
      <c r="O37" s="1151">
        <v>365</v>
      </c>
      <c r="P37" s="1152">
        <v>366</v>
      </c>
      <c r="Q37" s="1146">
        <v>45161</v>
      </c>
      <c r="R37" s="1147">
        <v>46405</v>
      </c>
      <c r="S37" s="1148">
        <v>-1244</v>
      </c>
      <c r="T37" s="1150">
        <v>-0.026807456093093415</v>
      </c>
      <c r="U37" s="1146">
        <v>1139241</v>
      </c>
      <c r="V37" s="1147">
        <v>1153143</v>
      </c>
      <c r="W37" s="1148">
        <v>-13902</v>
      </c>
      <c r="X37" s="1150">
        <v>-0.012055746772082907</v>
      </c>
      <c r="Y37" s="1151">
        <v>245</v>
      </c>
      <c r="Z37" s="1152">
        <v>244</v>
      </c>
      <c r="AA37" s="1146">
        <v>49473</v>
      </c>
      <c r="AB37" s="1147">
        <v>50726</v>
      </c>
      <c r="AC37" s="1148">
        <v>-1253</v>
      </c>
      <c r="AD37" s="1150">
        <v>-0.02470133659267437</v>
      </c>
      <c r="AE37" s="1146">
        <v>489926</v>
      </c>
      <c r="AF37" s="1147">
        <v>650575</v>
      </c>
      <c r="AG37" s="1148">
        <v>-160649</v>
      </c>
      <c r="AH37" s="1150">
        <v>-0.2469338661952888</v>
      </c>
    </row>
    <row r="38" spans="1:34" s="139" customFormat="1" ht="30" customHeight="1">
      <c r="A38" s="1341"/>
      <c r="B38" s="1145" t="s">
        <v>879</v>
      </c>
      <c r="C38" s="1146">
        <v>100</v>
      </c>
      <c r="D38" s="1147">
        <v>100</v>
      </c>
      <c r="E38" s="1148">
        <v>0</v>
      </c>
      <c r="F38" s="1150">
        <v>0</v>
      </c>
      <c r="G38" s="1146">
        <v>60</v>
      </c>
      <c r="H38" s="1147">
        <v>60</v>
      </c>
      <c r="I38" s="1148">
        <v>0</v>
      </c>
      <c r="J38" s="1150">
        <v>0</v>
      </c>
      <c r="K38" s="1146">
        <v>40</v>
      </c>
      <c r="L38" s="1147">
        <v>40</v>
      </c>
      <c r="M38" s="1148">
        <v>0</v>
      </c>
      <c r="N38" s="1150">
        <v>0</v>
      </c>
      <c r="O38" s="1151">
        <v>365</v>
      </c>
      <c r="P38" s="1152">
        <v>366</v>
      </c>
      <c r="Q38" s="1146">
        <v>32590</v>
      </c>
      <c r="R38" s="1147">
        <v>34315</v>
      </c>
      <c r="S38" s="1148">
        <v>-1725</v>
      </c>
      <c r="T38" s="1150">
        <v>-0.05026956141629025</v>
      </c>
      <c r="U38" s="1146">
        <v>796978</v>
      </c>
      <c r="V38" s="1147">
        <v>822285</v>
      </c>
      <c r="W38" s="1148">
        <v>-25307</v>
      </c>
      <c r="X38" s="1150">
        <v>-0.030776433961461052</v>
      </c>
      <c r="Y38" s="1151">
        <v>245</v>
      </c>
      <c r="Z38" s="1152">
        <v>244</v>
      </c>
      <c r="AA38" s="1146">
        <v>34400</v>
      </c>
      <c r="AB38" s="1147">
        <v>42352</v>
      </c>
      <c r="AC38" s="1148">
        <v>-7952</v>
      </c>
      <c r="AD38" s="1150">
        <v>-0.18775972799395543</v>
      </c>
      <c r="AE38" s="1146">
        <v>224291</v>
      </c>
      <c r="AF38" s="1147">
        <v>237908</v>
      </c>
      <c r="AG38" s="1148">
        <v>-13617</v>
      </c>
      <c r="AH38" s="1150">
        <v>-0.057236410713385005</v>
      </c>
    </row>
    <row r="39" spans="1:34" s="139" customFormat="1" ht="30" customHeight="1">
      <c r="A39" s="1154" t="s">
        <v>888</v>
      </c>
      <c r="B39" s="1145" t="s">
        <v>873</v>
      </c>
      <c r="C39" s="1146">
        <v>150</v>
      </c>
      <c r="D39" s="1147">
        <v>150</v>
      </c>
      <c r="E39" s="1148">
        <v>0</v>
      </c>
      <c r="F39" s="1150">
        <v>0</v>
      </c>
      <c r="G39" s="1146">
        <v>150</v>
      </c>
      <c r="H39" s="1147">
        <v>150</v>
      </c>
      <c r="I39" s="1148">
        <v>0</v>
      </c>
      <c r="J39" s="1150">
        <v>0</v>
      </c>
      <c r="K39" s="1146">
        <v>0</v>
      </c>
      <c r="L39" s="1147">
        <v>0</v>
      </c>
      <c r="M39" s="1148">
        <v>0</v>
      </c>
      <c r="N39" s="1150" t="e">
        <v>#DIV/0!</v>
      </c>
      <c r="O39" s="1151">
        <v>365</v>
      </c>
      <c r="P39" s="1152">
        <v>366</v>
      </c>
      <c r="Q39" s="1146">
        <v>43857</v>
      </c>
      <c r="R39" s="1147">
        <v>49416</v>
      </c>
      <c r="S39" s="1148">
        <v>-5559</v>
      </c>
      <c r="T39" s="1150">
        <v>-0.11249392909179214</v>
      </c>
      <c r="U39" s="1146">
        <v>1656879</v>
      </c>
      <c r="V39" s="1147">
        <v>1825477</v>
      </c>
      <c r="W39" s="1153">
        <v>-168598</v>
      </c>
      <c r="X39" s="1150">
        <v>-0.09235832607039146</v>
      </c>
      <c r="Y39" s="1151">
        <v>245</v>
      </c>
      <c r="Z39" s="1152">
        <v>244</v>
      </c>
      <c r="AA39" s="1146">
        <v>74851</v>
      </c>
      <c r="AB39" s="1147">
        <v>78647</v>
      </c>
      <c r="AC39" s="1148">
        <v>-3796</v>
      </c>
      <c r="AD39" s="1150">
        <v>-0.04826630386410162</v>
      </c>
      <c r="AE39" s="1146">
        <v>815860</v>
      </c>
      <c r="AF39" s="1147">
        <v>795507</v>
      </c>
      <c r="AG39" s="1148">
        <v>20353</v>
      </c>
      <c r="AH39" s="1150">
        <v>0.025584941427291022</v>
      </c>
    </row>
    <row r="40" spans="1:34" s="139" customFormat="1" ht="30" customHeight="1">
      <c r="A40" s="1154" t="s">
        <v>889</v>
      </c>
      <c r="B40" s="1145" t="s">
        <v>880</v>
      </c>
      <c r="C40" s="1146">
        <v>215</v>
      </c>
      <c r="D40" s="1147">
        <v>215</v>
      </c>
      <c r="E40" s="1148">
        <v>0</v>
      </c>
      <c r="F40" s="1150">
        <v>0</v>
      </c>
      <c r="G40" s="1146">
        <v>215</v>
      </c>
      <c r="H40" s="1147">
        <v>215</v>
      </c>
      <c r="I40" s="1148">
        <v>0</v>
      </c>
      <c r="J40" s="1150">
        <v>0</v>
      </c>
      <c r="K40" s="1146">
        <v>0</v>
      </c>
      <c r="L40" s="1147">
        <v>0</v>
      </c>
      <c r="M40" s="1148">
        <v>0</v>
      </c>
      <c r="N40" s="1150" t="e">
        <v>#DIV/0!</v>
      </c>
      <c r="O40" s="1151">
        <v>365</v>
      </c>
      <c r="P40" s="1152">
        <v>366</v>
      </c>
      <c r="Q40" s="1146">
        <v>57776</v>
      </c>
      <c r="R40" s="1147">
        <v>63070</v>
      </c>
      <c r="S40" s="1148">
        <v>-5294</v>
      </c>
      <c r="T40" s="1150">
        <v>-0.08393848105279848</v>
      </c>
      <c r="U40" s="1146">
        <v>1991447</v>
      </c>
      <c r="V40" s="1147">
        <v>2084483</v>
      </c>
      <c r="W40" s="1153">
        <v>-93036</v>
      </c>
      <c r="X40" s="1150">
        <v>-0.04463264991846899</v>
      </c>
      <c r="Y40" s="1151">
        <v>245</v>
      </c>
      <c r="Z40" s="1152">
        <v>244</v>
      </c>
      <c r="AA40" s="1146">
        <v>105571</v>
      </c>
      <c r="AB40" s="1147">
        <v>109685</v>
      </c>
      <c r="AC40" s="1148">
        <v>-4114</v>
      </c>
      <c r="AD40" s="1150">
        <v>-0.037507407576241054</v>
      </c>
      <c r="AE40" s="1146">
        <v>1328834</v>
      </c>
      <c r="AF40" s="1147">
        <v>1410442</v>
      </c>
      <c r="AG40" s="1148">
        <v>-81608</v>
      </c>
      <c r="AH40" s="1150">
        <v>-0.05785987654933702</v>
      </c>
    </row>
    <row r="41" spans="1:34" s="139" customFormat="1" ht="30" customHeight="1">
      <c r="A41" s="1339" t="s">
        <v>890</v>
      </c>
      <c r="B41" s="1145" t="s">
        <v>881</v>
      </c>
      <c r="C41" s="1146">
        <v>131</v>
      </c>
      <c r="D41" s="1147">
        <v>131</v>
      </c>
      <c r="E41" s="1148">
        <v>0</v>
      </c>
      <c r="F41" s="1150">
        <v>0</v>
      </c>
      <c r="G41" s="1146">
        <v>131</v>
      </c>
      <c r="H41" s="1147">
        <v>131</v>
      </c>
      <c r="I41" s="1148">
        <v>0</v>
      </c>
      <c r="J41" s="1150">
        <v>0</v>
      </c>
      <c r="K41" s="1146">
        <v>0</v>
      </c>
      <c r="L41" s="1147">
        <v>0</v>
      </c>
      <c r="M41" s="1148">
        <v>0</v>
      </c>
      <c r="N41" s="1150" t="e">
        <v>#DIV/0!</v>
      </c>
      <c r="O41" s="1151">
        <v>365</v>
      </c>
      <c r="P41" s="1152">
        <v>366</v>
      </c>
      <c r="Q41" s="1146">
        <v>35738</v>
      </c>
      <c r="R41" s="1147">
        <v>36037</v>
      </c>
      <c r="S41" s="1148">
        <v>-299</v>
      </c>
      <c r="T41" s="1150">
        <v>-0.008297028054499542</v>
      </c>
      <c r="U41" s="1146">
        <v>697009</v>
      </c>
      <c r="V41" s="1147">
        <v>653881</v>
      </c>
      <c r="W41" s="1148">
        <v>43128</v>
      </c>
      <c r="X41" s="1150">
        <v>0.06595695547049081</v>
      </c>
      <c r="Y41" s="1151">
        <v>245</v>
      </c>
      <c r="Z41" s="1152">
        <v>244</v>
      </c>
      <c r="AA41" s="1146">
        <v>48300</v>
      </c>
      <c r="AB41" s="1147">
        <v>49588</v>
      </c>
      <c r="AC41" s="1148">
        <v>-1288</v>
      </c>
      <c r="AD41" s="1150">
        <v>-0.025974025974025976</v>
      </c>
      <c r="AE41" s="1146">
        <v>435229</v>
      </c>
      <c r="AF41" s="1147">
        <v>447695</v>
      </c>
      <c r="AG41" s="1148">
        <v>-12466</v>
      </c>
      <c r="AH41" s="1150">
        <v>-0.02784484973028513</v>
      </c>
    </row>
    <row r="42" spans="1:34" s="139" customFormat="1" ht="30" customHeight="1">
      <c r="A42" s="1340"/>
      <c r="B42" s="1145" t="s">
        <v>882</v>
      </c>
      <c r="C42" s="1146">
        <v>36</v>
      </c>
      <c r="D42" s="1147">
        <v>36</v>
      </c>
      <c r="E42" s="1148">
        <v>0</v>
      </c>
      <c r="F42" s="1150">
        <v>0</v>
      </c>
      <c r="G42" s="1146">
        <v>36</v>
      </c>
      <c r="H42" s="1147">
        <v>36</v>
      </c>
      <c r="I42" s="1148">
        <v>0</v>
      </c>
      <c r="J42" s="1150">
        <v>0</v>
      </c>
      <c r="K42" s="1146">
        <v>0</v>
      </c>
      <c r="L42" s="1147">
        <v>0</v>
      </c>
      <c r="M42" s="1148">
        <v>0</v>
      </c>
      <c r="N42" s="1150" t="e">
        <v>#DIV/0!</v>
      </c>
      <c r="O42" s="1151">
        <v>365</v>
      </c>
      <c r="P42" s="1152">
        <v>366</v>
      </c>
      <c r="Q42" s="1146">
        <v>12096</v>
      </c>
      <c r="R42" s="1147">
        <v>12263</v>
      </c>
      <c r="S42" s="1148">
        <v>-167</v>
      </c>
      <c r="T42" s="1150">
        <v>-0.013618201092717932</v>
      </c>
      <c r="U42" s="1146">
        <v>218550</v>
      </c>
      <c r="V42" s="1147">
        <v>224733</v>
      </c>
      <c r="W42" s="1148">
        <v>-6183</v>
      </c>
      <c r="X42" s="1150">
        <v>-0.027512648342700004</v>
      </c>
      <c r="Y42" s="1151">
        <v>245</v>
      </c>
      <c r="Z42" s="1152">
        <v>244</v>
      </c>
      <c r="AA42" s="1146">
        <v>31897</v>
      </c>
      <c r="AB42" s="1147">
        <v>33987</v>
      </c>
      <c r="AC42" s="1148">
        <v>-2090</v>
      </c>
      <c r="AD42" s="1150">
        <v>-0.06149410068555624</v>
      </c>
      <c r="AE42" s="1146">
        <v>218904</v>
      </c>
      <c r="AF42" s="1147">
        <v>230547</v>
      </c>
      <c r="AG42" s="1148">
        <v>-11643</v>
      </c>
      <c r="AH42" s="1150">
        <v>-0.05050163307264896</v>
      </c>
    </row>
    <row r="43" spans="1:34" s="139" customFormat="1" ht="30" customHeight="1">
      <c r="A43" s="1341"/>
      <c r="B43" s="1145" t="s">
        <v>883</v>
      </c>
      <c r="C43" s="1146">
        <v>99</v>
      </c>
      <c r="D43" s="1147">
        <v>99</v>
      </c>
      <c r="E43" s="1148">
        <v>0</v>
      </c>
      <c r="F43" s="1150">
        <v>0</v>
      </c>
      <c r="G43" s="1146">
        <v>39</v>
      </c>
      <c r="H43" s="1147">
        <v>39</v>
      </c>
      <c r="I43" s="1148">
        <v>0</v>
      </c>
      <c r="J43" s="1150">
        <v>0</v>
      </c>
      <c r="K43" s="1146">
        <v>60</v>
      </c>
      <c r="L43" s="1147">
        <v>60</v>
      </c>
      <c r="M43" s="1148">
        <v>0</v>
      </c>
      <c r="N43" s="1150">
        <v>0</v>
      </c>
      <c r="O43" s="1151">
        <v>365</v>
      </c>
      <c r="P43" s="1152">
        <v>366</v>
      </c>
      <c r="Q43" s="1146">
        <v>29270</v>
      </c>
      <c r="R43" s="1147">
        <v>30280</v>
      </c>
      <c r="S43" s="1148">
        <v>-1010</v>
      </c>
      <c r="T43" s="1150">
        <v>-0.0333553500660502</v>
      </c>
      <c r="U43" s="1146">
        <v>557699</v>
      </c>
      <c r="V43" s="1147">
        <v>576907</v>
      </c>
      <c r="W43" s="1148">
        <v>-19208</v>
      </c>
      <c r="X43" s="1150">
        <v>-0.03329479448160622</v>
      </c>
      <c r="Y43" s="1151">
        <v>245</v>
      </c>
      <c r="Z43" s="1152">
        <v>244</v>
      </c>
      <c r="AA43" s="1146">
        <v>39013</v>
      </c>
      <c r="AB43" s="1147">
        <v>42507</v>
      </c>
      <c r="AC43" s="1148">
        <v>-3494</v>
      </c>
      <c r="AD43" s="1150">
        <v>-0.08219822617451243</v>
      </c>
      <c r="AE43" s="1146">
        <v>423661</v>
      </c>
      <c r="AF43" s="1147">
        <v>429099</v>
      </c>
      <c r="AG43" s="1148">
        <v>-5438</v>
      </c>
      <c r="AH43" s="1150">
        <v>-0.012673066122270153</v>
      </c>
    </row>
    <row r="44" spans="1:34" s="1160" customFormat="1" ht="30" customHeight="1">
      <c r="A44" s="1348" t="s">
        <v>869</v>
      </c>
      <c r="B44" s="1349"/>
      <c r="C44" s="1155">
        <f>SUM(C29:C43)</f>
        <v>1893</v>
      </c>
      <c r="D44" s="1156">
        <f>SUM(D29:D43)</f>
        <v>2329</v>
      </c>
      <c r="E44" s="1157">
        <f>C44-D44</f>
        <v>-436</v>
      </c>
      <c r="F44" s="1158">
        <f>E44/D44</f>
        <v>-0.18720480893087163</v>
      </c>
      <c r="G44" s="1155">
        <f>SUM(G29:G43)</f>
        <v>1395</v>
      </c>
      <c r="H44" s="1156">
        <f>SUM(H29:H43)</f>
        <v>1825</v>
      </c>
      <c r="I44" s="1157">
        <f>G44-H44</f>
        <v>-430</v>
      </c>
      <c r="J44" s="1158">
        <f>I44/H44</f>
        <v>-0.2356164383561644</v>
      </c>
      <c r="K44" s="1155">
        <f>SUM(K29:K43)</f>
        <v>498</v>
      </c>
      <c r="L44" s="1156">
        <f>SUM(L29:L43)</f>
        <v>498</v>
      </c>
      <c r="M44" s="1157">
        <f>K44-L44</f>
        <v>0</v>
      </c>
      <c r="N44" s="1158">
        <f>M44/L44</f>
        <v>0</v>
      </c>
      <c r="O44" s="1159">
        <f>AVERAGE(O30:O43)</f>
        <v>365</v>
      </c>
      <c r="P44" s="1159">
        <f>AVERAGE(P29:P43)</f>
        <v>366</v>
      </c>
      <c r="Q44" s="1155">
        <f>SUM(Q29:Q43)</f>
        <v>557694</v>
      </c>
      <c r="R44" s="1156">
        <f>SUM(R29:R43)</f>
        <v>663769</v>
      </c>
      <c r="S44" s="1157">
        <f>Q44-R44</f>
        <v>-106075</v>
      </c>
      <c r="T44" s="1158">
        <f>S44/R44</f>
        <v>-0.1598071015669608</v>
      </c>
      <c r="U44" s="1155">
        <f>SUM(U29:U43)</f>
        <v>13213599</v>
      </c>
      <c r="V44" s="1156">
        <f>SUM(V29:V43)</f>
        <v>17657397</v>
      </c>
      <c r="W44" s="1157">
        <f>U44-V44</f>
        <v>-4443798</v>
      </c>
      <c r="X44" s="1158">
        <f>W44/V44</f>
        <v>-0.25166778546124324</v>
      </c>
      <c r="Y44" s="1159">
        <f>M44/I44+AVERAGE(Y30:Y43)</f>
        <v>245.07142857142858</v>
      </c>
      <c r="Z44" s="1159">
        <f>AVERAGE(Z29:Z43)</f>
        <v>244</v>
      </c>
      <c r="AA44" s="1155">
        <f>SUM(AA29:AA43)</f>
        <v>770019</v>
      </c>
      <c r="AB44" s="1156">
        <f>SUM(AB29:AB43)</f>
        <v>946198</v>
      </c>
      <c r="AC44" s="1157">
        <f>AA44-AB44</f>
        <v>-176179</v>
      </c>
      <c r="AD44" s="1158">
        <f>AC44/AB44</f>
        <v>-0.18619675797243282</v>
      </c>
      <c r="AE44" s="1155">
        <f>SUM(AE29:AE43)</f>
        <v>6801095</v>
      </c>
      <c r="AF44" s="1156">
        <f>SUM(AF29:AF43)</f>
        <v>8732427</v>
      </c>
      <c r="AG44" s="1157">
        <f>AE44-AF44</f>
        <v>-1931332</v>
      </c>
      <c r="AH44" s="1158">
        <f>AG44/AF44</f>
        <v>-0.22116783799051512</v>
      </c>
    </row>
  </sheetData>
  <sheetProtection/>
  <mergeCells count="25">
    <mergeCell ref="A33:A34"/>
    <mergeCell ref="A35:A36"/>
    <mergeCell ref="A37:A38"/>
    <mergeCell ref="A41:A43"/>
    <mergeCell ref="A44:B44"/>
    <mergeCell ref="Q25:T26"/>
    <mergeCell ref="O25:P26"/>
    <mergeCell ref="U25:X26"/>
    <mergeCell ref="Y25:Z26"/>
    <mergeCell ref="AA25:AD26"/>
    <mergeCell ref="AE25:AH26"/>
    <mergeCell ref="A29:A31"/>
    <mergeCell ref="A25:A27"/>
    <mergeCell ref="B25:B27"/>
    <mergeCell ref="C25:F26"/>
    <mergeCell ref="G25:J26"/>
    <mergeCell ref="K25:N26"/>
    <mergeCell ref="A9:A14"/>
    <mergeCell ref="A8:B8"/>
    <mergeCell ref="C6:C7"/>
    <mergeCell ref="E6:E7"/>
    <mergeCell ref="H6:L6"/>
    <mergeCell ref="G6:G7"/>
    <mergeCell ref="D6:D7"/>
    <mergeCell ref="F6:F7"/>
  </mergeCells>
  <printOptions/>
  <pageMargins left="0.7874015748031497" right="0.6692913385826772" top="1.1811023622047245" bottom="0.7874015748031497" header="0.5118110236220472" footer="0.5118110236220472"/>
  <pageSetup fitToHeight="1" fitToWidth="1" horizontalDpi="400" verticalDpi="400" orientation="landscape" paperSize="9" scale="7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38"/>
  <sheetViews>
    <sheetView showGridLines="0" showZeros="0" view="pageBreakPreview" zoomScaleSheetLayoutView="100" zoomScalePageLayoutView="0" workbookViewId="0" topLeftCell="A1">
      <selection activeCell="G13" sqref="G13"/>
    </sheetView>
  </sheetViews>
  <sheetFormatPr defaultColWidth="10.72265625" defaultRowHeight="18"/>
  <cols>
    <col min="1" max="1" width="8.8125" style="608" customWidth="1"/>
    <col min="2" max="2" width="11.2734375" style="608" customWidth="1"/>
    <col min="3" max="7" width="10.99609375" style="608" customWidth="1"/>
    <col min="8" max="12" width="8.8125" style="608" customWidth="1"/>
    <col min="13" max="13" width="4.2734375" style="608" customWidth="1"/>
    <col min="14" max="16384" width="10.72265625" style="608" customWidth="1"/>
  </cols>
  <sheetData>
    <row r="1" s="706" customFormat="1" ht="27.75" customHeight="1">
      <c r="A1" s="705" t="s">
        <v>57</v>
      </c>
    </row>
    <row r="2" s="706" customFormat="1" ht="27.75" customHeight="1">
      <c r="A2" s="707" t="s">
        <v>0</v>
      </c>
    </row>
    <row r="3" s="575" customFormat="1" ht="4.5" customHeight="1"/>
    <row r="4" spans="1:12" ht="28.5" customHeight="1">
      <c r="A4" s="869" t="s">
        <v>298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</row>
    <row r="5" spans="1:12" ht="28.5" customHeight="1" thickBot="1">
      <c r="A5" s="870" t="s">
        <v>302</v>
      </c>
      <c r="B5" s="644"/>
      <c r="C5" s="644"/>
      <c r="D5" s="644"/>
      <c r="E5" s="645"/>
      <c r="F5" s="645"/>
      <c r="G5" s="645"/>
      <c r="H5" s="645"/>
      <c r="J5" s="708"/>
      <c r="K5" s="708"/>
      <c r="L5" s="708"/>
    </row>
    <row r="6" spans="1:12" s="626" customFormat="1" ht="20.25" customHeight="1">
      <c r="A6" s="647"/>
      <c r="B6" s="648" t="s">
        <v>378</v>
      </c>
      <c r="C6" s="1303">
        <v>20</v>
      </c>
      <c r="D6" s="1303">
        <v>21</v>
      </c>
      <c r="E6" s="1303">
        <v>22</v>
      </c>
      <c r="F6" s="1303">
        <v>23</v>
      </c>
      <c r="G6" s="1303">
        <v>24</v>
      </c>
      <c r="H6" s="1326" t="s">
        <v>383</v>
      </c>
      <c r="I6" s="1360"/>
      <c r="J6" s="1360"/>
      <c r="K6" s="1360"/>
      <c r="L6" s="1361"/>
    </row>
    <row r="7" spans="1:12" s="626" customFormat="1" ht="20.25" customHeight="1">
      <c r="A7" s="684" t="s">
        <v>377</v>
      </c>
      <c r="B7" s="649"/>
      <c r="C7" s="1359"/>
      <c r="D7" s="1359"/>
      <c r="E7" s="1359"/>
      <c r="F7" s="1359"/>
      <c r="G7" s="1359"/>
      <c r="H7" s="709">
        <v>20</v>
      </c>
      <c r="I7" s="710">
        <v>21</v>
      </c>
      <c r="J7" s="711">
        <v>22</v>
      </c>
      <c r="K7" s="683">
        <v>23</v>
      </c>
      <c r="L7" s="712">
        <v>24</v>
      </c>
    </row>
    <row r="8" spans="1:12" s="626" customFormat="1" ht="25.5" customHeight="1">
      <c r="A8" s="697" t="s">
        <v>384</v>
      </c>
      <c r="B8" s="698"/>
      <c r="C8" s="713">
        <v>655551</v>
      </c>
      <c r="D8" s="713">
        <v>675593</v>
      </c>
      <c r="E8" s="713">
        <v>671164</v>
      </c>
      <c r="F8" s="713">
        <v>663769</v>
      </c>
      <c r="G8" s="713">
        <v>557694</v>
      </c>
      <c r="H8" s="714">
        <v>-6.250080442756935</v>
      </c>
      <c r="I8" s="714">
        <v>3.0572754827618294</v>
      </c>
      <c r="J8" s="715">
        <v>-0.6555722158163273</v>
      </c>
      <c r="K8" s="716">
        <v>-1.1018171415630158</v>
      </c>
      <c r="L8" s="717">
        <f aca="true" t="shared" si="0" ref="L8:L14">(G8-F8)/F8*100</f>
        <v>-15.980710156696079</v>
      </c>
    </row>
    <row r="9" spans="1:12" s="626" customFormat="1" ht="25.5" customHeight="1">
      <c r="A9" s="697" t="s">
        <v>385</v>
      </c>
      <c r="B9" s="698"/>
      <c r="C9" s="718">
        <v>1038361</v>
      </c>
      <c r="D9" s="718">
        <v>1003389</v>
      </c>
      <c r="E9" s="718">
        <v>967244</v>
      </c>
      <c r="F9" s="718">
        <v>946198</v>
      </c>
      <c r="G9" s="718">
        <v>770019</v>
      </c>
      <c r="H9" s="719">
        <v>-8.608256723275229</v>
      </c>
      <c r="I9" s="719">
        <v>-3.368000146384543</v>
      </c>
      <c r="J9" s="720">
        <v>-3.602291832978038</v>
      </c>
      <c r="K9" s="721">
        <v>-2.1758728924656032</v>
      </c>
      <c r="L9" s="722">
        <f t="shared" si="0"/>
        <v>-18.619675797243282</v>
      </c>
    </row>
    <row r="10" spans="1:12" s="626" customFormat="1" ht="25.5" customHeight="1">
      <c r="A10" s="697" t="s">
        <v>386</v>
      </c>
      <c r="B10" s="698"/>
      <c r="C10" s="718">
        <v>1693912</v>
      </c>
      <c r="D10" s="718">
        <v>1678982</v>
      </c>
      <c r="E10" s="718">
        <v>1638408</v>
      </c>
      <c r="F10" s="718">
        <v>1609967</v>
      </c>
      <c r="G10" s="718">
        <f>SUM(G8:G9)</f>
        <v>1327713</v>
      </c>
      <c r="H10" s="719">
        <v>-7.7098429787187674</v>
      </c>
      <c r="I10" s="719">
        <v>-0.8813917133829856</v>
      </c>
      <c r="J10" s="720">
        <v>-2.416583382073185</v>
      </c>
      <c r="K10" s="721">
        <v>-1.7358924028691265</v>
      </c>
      <c r="L10" s="722">
        <f t="shared" si="0"/>
        <v>-17.531663692485623</v>
      </c>
    </row>
    <row r="11" spans="1:12" s="626" customFormat="1" ht="25.5" customHeight="1">
      <c r="A11" s="684" t="s">
        <v>387</v>
      </c>
      <c r="B11" s="649"/>
      <c r="C11" s="723">
        <v>158.3951515595278</v>
      </c>
      <c r="D11" s="723">
        <v>148.51974487598304</v>
      </c>
      <c r="E11" s="723">
        <v>144.1144042290707</v>
      </c>
      <c r="F11" s="723">
        <v>142.54929049111965</v>
      </c>
      <c r="G11" s="723">
        <f>G9/G8*100</f>
        <v>138.07195343683094</v>
      </c>
      <c r="H11" s="723">
        <v>-2.5153901908986738</v>
      </c>
      <c r="I11" s="723">
        <v>-6.234664752243629</v>
      </c>
      <c r="J11" s="724">
        <v>-2.9661649705841455</v>
      </c>
      <c r="K11" s="725">
        <v>-1.0860217244233825</v>
      </c>
      <c r="L11" s="726">
        <f t="shared" si="0"/>
        <v>-3.140904482136047</v>
      </c>
    </row>
    <row r="12" spans="1:12" s="626" customFormat="1" ht="25.5" customHeight="1">
      <c r="A12" s="660" t="s">
        <v>303</v>
      </c>
      <c r="B12" s="879" t="s">
        <v>380</v>
      </c>
      <c r="C12" s="718">
        <v>29334</v>
      </c>
      <c r="D12" s="718">
        <v>29185.540702760387</v>
      </c>
      <c r="E12" s="718">
        <v>29787</v>
      </c>
      <c r="F12" s="718">
        <v>30885</v>
      </c>
      <c r="G12" s="718">
        <f>G38/(C38-C24)*1000</f>
        <v>28333.10961776802</v>
      </c>
      <c r="H12" s="719">
        <v>4.410037373198078</v>
      </c>
      <c r="I12" s="719">
        <v>-0.50609973832281</v>
      </c>
      <c r="J12" s="720">
        <v>2.060812589923087</v>
      </c>
      <c r="K12" s="721">
        <v>3.6861718199214426</v>
      </c>
      <c r="L12" s="722">
        <f t="shared" si="0"/>
        <v>-8.262555875771348</v>
      </c>
    </row>
    <row r="13" spans="1:12" s="626" customFormat="1" ht="25.5" customHeight="1">
      <c r="A13" s="660" t="s">
        <v>304</v>
      </c>
      <c r="B13" s="879" t="s">
        <v>381</v>
      </c>
      <c r="C13" s="718">
        <v>9591</v>
      </c>
      <c r="D13" s="718">
        <v>9631.533732181637</v>
      </c>
      <c r="E13" s="718">
        <v>9922</v>
      </c>
      <c r="F13" s="718">
        <v>10221</v>
      </c>
      <c r="G13" s="718">
        <f>S38/(O38-O24)*1000</f>
        <v>10035.554079976391</v>
      </c>
      <c r="H13" s="719">
        <v>-2.747921314135064</v>
      </c>
      <c r="I13" s="719">
        <v>0.42262258556601895</v>
      </c>
      <c r="J13" s="720">
        <v>3.0157841512596733</v>
      </c>
      <c r="K13" s="721">
        <v>3.013505341664987</v>
      </c>
      <c r="L13" s="722">
        <f t="shared" si="0"/>
        <v>-1.8143618043597376</v>
      </c>
    </row>
    <row r="14" spans="1:12" s="626" customFormat="1" ht="25.5" customHeight="1" thickBot="1">
      <c r="A14" s="878" t="s">
        <v>305</v>
      </c>
      <c r="B14" s="880" t="s">
        <v>382</v>
      </c>
      <c r="C14" s="728">
        <v>17232</v>
      </c>
      <c r="D14" s="728">
        <v>17500</v>
      </c>
      <c r="E14" s="728">
        <v>18060</v>
      </c>
      <c r="F14" s="728">
        <v>18505</v>
      </c>
      <c r="G14" s="728">
        <f>(G38+S38)/(C38-C24+O38-O24)*1000</f>
        <v>17494.352598538895</v>
      </c>
      <c r="H14" s="729">
        <v>2.5226082817705855</v>
      </c>
      <c r="I14" s="729">
        <v>1.5552460538532962</v>
      </c>
      <c r="J14" s="730">
        <v>3.2</v>
      </c>
      <c r="K14" s="731">
        <v>2.4640088593576968</v>
      </c>
      <c r="L14" s="732">
        <f t="shared" si="0"/>
        <v>-5.4614828503707376</v>
      </c>
    </row>
    <row r="15" ht="24" customHeight="1">
      <c r="A15" s="1186" t="s">
        <v>892</v>
      </c>
    </row>
    <row r="16" ht="33" customHeight="1"/>
    <row r="17" s="139" customFormat="1" ht="19.5">
      <c r="A17" s="1161" t="s">
        <v>891</v>
      </c>
    </row>
    <row r="18" spans="1:2" s="139" customFormat="1" ht="20.25" thickBot="1">
      <c r="A18" s="1129"/>
      <c r="B18" s="1130"/>
    </row>
    <row r="19" spans="1:26" s="1131" customFormat="1" ht="11.25" customHeight="1">
      <c r="A19" s="1342" t="s">
        <v>852</v>
      </c>
      <c r="B19" s="1345" t="s">
        <v>853</v>
      </c>
      <c r="C19" s="1329" t="s">
        <v>858</v>
      </c>
      <c r="D19" s="1330"/>
      <c r="E19" s="1330"/>
      <c r="F19" s="1331"/>
      <c r="G19" s="1329" t="s">
        <v>893</v>
      </c>
      <c r="H19" s="1330"/>
      <c r="I19" s="1330"/>
      <c r="J19" s="1350"/>
      <c r="K19" s="1352" t="s">
        <v>894</v>
      </c>
      <c r="L19" s="1353"/>
      <c r="M19" s="1353"/>
      <c r="N19" s="1354"/>
      <c r="O19" s="1357" t="s">
        <v>861</v>
      </c>
      <c r="P19" s="1330"/>
      <c r="Q19" s="1330"/>
      <c r="R19" s="1331"/>
      <c r="S19" s="1329" t="s">
        <v>895</v>
      </c>
      <c r="T19" s="1330"/>
      <c r="U19" s="1330"/>
      <c r="V19" s="1350"/>
      <c r="W19" s="1352" t="s">
        <v>896</v>
      </c>
      <c r="X19" s="1353"/>
      <c r="Y19" s="1353"/>
      <c r="Z19" s="1354"/>
    </row>
    <row r="20" spans="1:26" s="1131" customFormat="1" ht="11.25">
      <c r="A20" s="1343"/>
      <c r="B20" s="1346"/>
      <c r="C20" s="1332"/>
      <c r="D20" s="1333"/>
      <c r="E20" s="1333"/>
      <c r="F20" s="1334"/>
      <c r="G20" s="1332"/>
      <c r="H20" s="1333"/>
      <c r="I20" s="1333"/>
      <c r="J20" s="1351"/>
      <c r="K20" s="1355"/>
      <c r="L20" s="1333"/>
      <c r="M20" s="1333"/>
      <c r="N20" s="1356"/>
      <c r="O20" s="1358"/>
      <c r="P20" s="1333"/>
      <c r="Q20" s="1333"/>
      <c r="R20" s="1334"/>
      <c r="S20" s="1332"/>
      <c r="T20" s="1333"/>
      <c r="U20" s="1333"/>
      <c r="V20" s="1351"/>
      <c r="W20" s="1355"/>
      <c r="X20" s="1333"/>
      <c r="Y20" s="1333"/>
      <c r="Z20" s="1356"/>
    </row>
    <row r="21" spans="1:26" s="1137" customFormat="1" ht="11.25">
      <c r="A21" s="1344"/>
      <c r="B21" s="1347"/>
      <c r="C21" s="1132" t="s">
        <v>863</v>
      </c>
      <c r="D21" s="1133" t="s">
        <v>864</v>
      </c>
      <c r="E21" s="1133" t="s">
        <v>865</v>
      </c>
      <c r="F21" s="1134" t="s">
        <v>866</v>
      </c>
      <c r="G21" s="1132" t="s">
        <v>863</v>
      </c>
      <c r="H21" s="1133" t="s">
        <v>864</v>
      </c>
      <c r="I21" s="1133" t="s">
        <v>865</v>
      </c>
      <c r="J21" s="1136" t="s">
        <v>866</v>
      </c>
      <c r="K21" s="1162" t="s">
        <v>867</v>
      </c>
      <c r="L21" s="1133" t="s">
        <v>868</v>
      </c>
      <c r="M21" s="1133" t="s">
        <v>865</v>
      </c>
      <c r="N21" s="1163" t="s">
        <v>866</v>
      </c>
      <c r="O21" s="1135" t="s">
        <v>867</v>
      </c>
      <c r="P21" s="1133" t="s">
        <v>868</v>
      </c>
      <c r="Q21" s="1133" t="s">
        <v>865</v>
      </c>
      <c r="R21" s="1134" t="s">
        <v>866</v>
      </c>
      <c r="S21" s="1132" t="s">
        <v>867</v>
      </c>
      <c r="T21" s="1133" t="s">
        <v>868</v>
      </c>
      <c r="U21" s="1133" t="s">
        <v>865</v>
      </c>
      <c r="V21" s="1136" t="s">
        <v>866</v>
      </c>
      <c r="W21" s="1162" t="s">
        <v>867</v>
      </c>
      <c r="X21" s="1133" t="s">
        <v>868</v>
      </c>
      <c r="Y21" s="1133" t="s">
        <v>865</v>
      </c>
      <c r="Z21" s="1163" t="s">
        <v>866</v>
      </c>
    </row>
    <row r="22" spans="1:26" s="1131" customFormat="1" ht="11.25">
      <c r="A22" s="1138"/>
      <c r="B22" s="1139"/>
      <c r="C22" s="1140"/>
      <c r="D22" s="1141"/>
      <c r="E22" s="1141"/>
      <c r="F22" s="1142"/>
      <c r="G22" s="1140"/>
      <c r="H22" s="1141"/>
      <c r="I22" s="1141"/>
      <c r="J22" s="1144"/>
      <c r="K22" s="1164"/>
      <c r="L22" s="1141"/>
      <c r="M22" s="1141"/>
      <c r="N22" s="1165"/>
      <c r="O22" s="1143"/>
      <c r="P22" s="1141"/>
      <c r="Q22" s="1141"/>
      <c r="R22" s="1142"/>
      <c r="S22" s="1140"/>
      <c r="T22" s="1141"/>
      <c r="U22" s="1141"/>
      <c r="V22" s="1144"/>
      <c r="W22" s="1164"/>
      <c r="X22" s="1141"/>
      <c r="Y22" s="1141"/>
      <c r="Z22" s="1165"/>
    </row>
    <row r="23" spans="1:26" s="139" customFormat="1" ht="29.25" customHeight="1">
      <c r="A23" s="1362" t="s">
        <v>897</v>
      </c>
      <c r="B23" s="1166" t="s">
        <v>870</v>
      </c>
      <c r="C23" s="1167">
        <v>0</v>
      </c>
      <c r="D23" s="1168">
        <v>103727</v>
      </c>
      <c r="E23" s="1169">
        <v>-103727</v>
      </c>
      <c r="F23" s="1170">
        <v>-1</v>
      </c>
      <c r="G23" s="1167">
        <v>0</v>
      </c>
      <c r="H23" s="1168">
        <v>4660397</v>
      </c>
      <c r="I23" s="1169">
        <v>-4660397</v>
      </c>
      <c r="J23" s="1171">
        <v>-1</v>
      </c>
      <c r="K23" s="1172" t="e">
        <v>#DIV/0!</v>
      </c>
      <c r="L23" s="1168">
        <v>44929.44942011241</v>
      </c>
      <c r="M23" s="1169" t="e">
        <v>#DIV/0!</v>
      </c>
      <c r="N23" s="1173" t="e">
        <v>#DIV/0!</v>
      </c>
      <c r="O23" s="1174">
        <v>0</v>
      </c>
      <c r="P23" s="1168">
        <v>141200</v>
      </c>
      <c r="Q23" s="1169">
        <v>-141200</v>
      </c>
      <c r="R23" s="1170">
        <v>-1</v>
      </c>
      <c r="S23" s="1167">
        <v>0</v>
      </c>
      <c r="T23" s="1168">
        <v>1627308</v>
      </c>
      <c r="U23" s="1169">
        <v>-1627308</v>
      </c>
      <c r="V23" s="1171">
        <v>-1</v>
      </c>
      <c r="W23" s="1172" t="e">
        <v>#DIV/0!</v>
      </c>
      <c r="X23" s="1168">
        <v>11524.84419263456</v>
      </c>
      <c r="Y23" s="1169" t="e">
        <v>#DIV/0!</v>
      </c>
      <c r="Z23" s="1173" t="e">
        <v>#DIV/0!</v>
      </c>
    </row>
    <row r="24" spans="1:26" s="139" customFormat="1" ht="29.25" customHeight="1">
      <c r="A24" s="1363"/>
      <c r="B24" s="1166" t="s">
        <v>871</v>
      </c>
      <c r="C24" s="1167">
        <v>91328</v>
      </c>
      <c r="D24" s="1168">
        <v>92056</v>
      </c>
      <c r="E24" s="1169">
        <v>-728</v>
      </c>
      <c r="F24" s="1170">
        <v>-0.007908229773181542</v>
      </c>
      <c r="G24" s="1167">
        <v>0</v>
      </c>
      <c r="H24" s="1168">
        <v>0</v>
      </c>
      <c r="I24" s="1169">
        <v>0</v>
      </c>
      <c r="J24" s="1171" t="e">
        <v>#DIV/0!</v>
      </c>
      <c r="K24" s="1172">
        <v>0</v>
      </c>
      <c r="L24" s="1168">
        <v>0</v>
      </c>
      <c r="M24" s="1169">
        <v>0</v>
      </c>
      <c r="N24" s="1173" t="e">
        <v>#DIV/0!</v>
      </c>
      <c r="O24" s="1174">
        <v>92319</v>
      </c>
      <c r="P24" s="1168">
        <v>91849</v>
      </c>
      <c r="Q24" s="1169">
        <v>470</v>
      </c>
      <c r="R24" s="1170">
        <v>0.005117094361397511</v>
      </c>
      <c r="S24" s="1167">
        <v>0</v>
      </c>
      <c r="T24" s="1168">
        <v>0</v>
      </c>
      <c r="U24" s="1169">
        <v>0</v>
      </c>
      <c r="V24" s="1171" t="e">
        <v>#DIV/0!</v>
      </c>
      <c r="W24" s="1172">
        <v>0</v>
      </c>
      <c r="X24" s="1168">
        <v>0</v>
      </c>
      <c r="Y24" s="1169">
        <v>0</v>
      </c>
      <c r="Z24" s="1173" t="e">
        <v>#DIV/0!</v>
      </c>
    </row>
    <row r="25" spans="1:26" s="139" customFormat="1" ht="29.25" customHeight="1">
      <c r="A25" s="1364"/>
      <c r="B25" s="1166" t="s">
        <v>872</v>
      </c>
      <c r="C25" s="1167">
        <v>19840</v>
      </c>
      <c r="D25" s="1168">
        <v>21256</v>
      </c>
      <c r="E25" s="1169">
        <v>-1416</v>
      </c>
      <c r="F25" s="1170">
        <v>-0.066616484757245</v>
      </c>
      <c r="G25" s="1167">
        <v>468964</v>
      </c>
      <c r="H25" s="1168">
        <v>486968</v>
      </c>
      <c r="I25" s="1169">
        <v>-18004</v>
      </c>
      <c r="J25" s="1171">
        <v>-0.03697162852589903</v>
      </c>
      <c r="K25" s="1172">
        <v>23637.298387096773</v>
      </c>
      <c r="L25" s="1168">
        <v>22909.672563041026</v>
      </c>
      <c r="M25" s="1169">
        <v>727.6258240557472</v>
      </c>
      <c r="N25" s="1173">
        <v>0.03176063830914754</v>
      </c>
      <c r="O25" s="1174">
        <v>37677</v>
      </c>
      <c r="P25" s="1168">
        <v>40599</v>
      </c>
      <c r="Q25" s="1169">
        <v>-2922</v>
      </c>
      <c r="R25" s="1170">
        <v>-0.07197221606443509</v>
      </c>
      <c r="S25" s="1167">
        <v>249289</v>
      </c>
      <c r="T25" s="1168">
        <v>265435</v>
      </c>
      <c r="U25" s="1169">
        <v>-16146</v>
      </c>
      <c r="V25" s="1171">
        <v>-0.060828451409949705</v>
      </c>
      <c r="W25" s="1172">
        <v>6616.4768957188735</v>
      </c>
      <c r="X25" s="1168">
        <v>6537.968915490529</v>
      </c>
      <c r="Y25" s="1169">
        <v>78.50798022834442</v>
      </c>
      <c r="Z25" s="1173">
        <v>0.012008007569802609</v>
      </c>
    </row>
    <row r="26" spans="1:26" s="139" customFormat="1" ht="29.25" customHeight="1">
      <c r="A26" s="1175" t="s">
        <v>898</v>
      </c>
      <c r="B26" s="1166" t="s">
        <v>873</v>
      </c>
      <c r="C26" s="1167">
        <v>28783</v>
      </c>
      <c r="D26" s="1168">
        <v>30549</v>
      </c>
      <c r="E26" s="1169">
        <v>-1766</v>
      </c>
      <c r="F26" s="1170">
        <v>-0.05780876624439425</v>
      </c>
      <c r="G26" s="1167">
        <v>1328285</v>
      </c>
      <c r="H26" s="1168">
        <v>1334633</v>
      </c>
      <c r="I26" s="1169">
        <v>-6348</v>
      </c>
      <c r="J26" s="1171">
        <v>-0.004756363734449845</v>
      </c>
      <c r="K26" s="1172">
        <v>46148.247229267276</v>
      </c>
      <c r="L26" s="1168">
        <v>43688.271301842935</v>
      </c>
      <c r="M26" s="1169">
        <v>2459.9759274243406</v>
      </c>
      <c r="N26" s="1173">
        <v>0.05630746775097438</v>
      </c>
      <c r="O26" s="1174">
        <v>70933</v>
      </c>
      <c r="P26" s="1168">
        <v>72230</v>
      </c>
      <c r="Q26" s="1169">
        <v>-1297</v>
      </c>
      <c r="R26" s="1170">
        <v>-0.017956527758549078</v>
      </c>
      <c r="S26" s="1167">
        <v>596396</v>
      </c>
      <c r="T26" s="1168">
        <v>583837</v>
      </c>
      <c r="U26" s="1169">
        <v>12559</v>
      </c>
      <c r="V26" s="1171">
        <v>0.02151114095201229</v>
      </c>
      <c r="W26" s="1172">
        <v>8407.877856568875</v>
      </c>
      <c r="X26" s="1168">
        <v>8083.026443306105</v>
      </c>
      <c r="Y26" s="1169">
        <v>324.8514132627706</v>
      </c>
      <c r="Z26" s="1173">
        <v>0.040189329521715694</v>
      </c>
    </row>
    <row r="27" spans="1:26" s="139" customFormat="1" ht="29.25" customHeight="1">
      <c r="A27" s="1362" t="s">
        <v>899</v>
      </c>
      <c r="B27" s="1166" t="s">
        <v>874</v>
      </c>
      <c r="C27" s="1167">
        <v>17931</v>
      </c>
      <c r="D27" s="1168">
        <v>19374</v>
      </c>
      <c r="E27" s="1169">
        <v>-1443</v>
      </c>
      <c r="F27" s="1170">
        <v>-0.07448126354908641</v>
      </c>
      <c r="G27" s="1167">
        <v>339718</v>
      </c>
      <c r="H27" s="1168">
        <v>359542</v>
      </c>
      <c r="I27" s="1169">
        <v>-19824</v>
      </c>
      <c r="J27" s="1171">
        <v>-0.055136812945358264</v>
      </c>
      <c r="K27" s="1172">
        <v>18945.847972784562</v>
      </c>
      <c r="L27" s="1168">
        <v>18557.96428202746</v>
      </c>
      <c r="M27" s="1169">
        <v>387.88369075710216</v>
      </c>
      <c r="N27" s="1173">
        <v>0.02090119825980858</v>
      </c>
      <c r="O27" s="1174">
        <v>28990</v>
      </c>
      <c r="P27" s="1168">
        <v>30683</v>
      </c>
      <c r="Q27" s="1169">
        <v>-1693</v>
      </c>
      <c r="R27" s="1170">
        <v>-0.05517713391780465</v>
      </c>
      <c r="S27" s="1167">
        <v>331815</v>
      </c>
      <c r="T27" s="1168">
        <v>341236</v>
      </c>
      <c r="U27" s="1169">
        <v>-9421</v>
      </c>
      <c r="V27" s="1171">
        <v>-0.02760845866204035</v>
      </c>
      <c r="W27" s="1172">
        <v>11445.843394273888</v>
      </c>
      <c r="X27" s="1168">
        <v>11121.337548479614</v>
      </c>
      <c r="Y27" s="1169">
        <v>324.50584579427414</v>
      </c>
      <c r="Z27" s="1173">
        <v>0.02917867067515067</v>
      </c>
    </row>
    <row r="28" spans="1:26" s="139" customFormat="1" ht="29.25" customHeight="1">
      <c r="A28" s="1364"/>
      <c r="B28" s="1166" t="s">
        <v>875</v>
      </c>
      <c r="C28" s="1167">
        <v>14318</v>
      </c>
      <c r="D28" s="1168">
        <v>16223</v>
      </c>
      <c r="E28" s="1169">
        <v>-1905</v>
      </c>
      <c r="F28" s="1170">
        <v>-0.1174258768415213</v>
      </c>
      <c r="G28" s="1167">
        <v>282771</v>
      </c>
      <c r="H28" s="1168">
        <v>306318</v>
      </c>
      <c r="I28" s="1169">
        <v>-23547</v>
      </c>
      <c r="J28" s="1171">
        <v>-0.0768710947446771</v>
      </c>
      <c r="K28" s="1172">
        <v>19749.336499511104</v>
      </c>
      <c r="L28" s="1168">
        <v>18881.711150835232</v>
      </c>
      <c r="M28" s="1169">
        <v>867.6253486758724</v>
      </c>
      <c r="N28" s="1173">
        <v>0.04595056781373827</v>
      </c>
      <c r="O28" s="1174">
        <v>29226</v>
      </c>
      <c r="P28" s="1168">
        <v>29014</v>
      </c>
      <c r="Q28" s="1169">
        <v>212</v>
      </c>
      <c r="R28" s="1170">
        <v>0.007306817398497277</v>
      </c>
      <c r="S28" s="1167">
        <v>272071</v>
      </c>
      <c r="T28" s="1168">
        <v>283474</v>
      </c>
      <c r="U28" s="1169">
        <v>-11403</v>
      </c>
      <c r="V28" s="1171">
        <v>-0.040225911371060484</v>
      </c>
      <c r="W28" s="1172">
        <v>9309.21097652775</v>
      </c>
      <c r="X28" s="1168">
        <v>9770.248845384987</v>
      </c>
      <c r="Y28" s="1169">
        <v>-461.0378688572382</v>
      </c>
      <c r="Z28" s="1173">
        <v>-0.04718793514404816</v>
      </c>
    </row>
    <row r="29" spans="1:26" s="139" customFormat="1" ht="29.25" customHeight="1">
      <c r="A29" s="1362" t="s">
        <v>886</v>
      </c>
      <c r="B29" s="1166" t="s">
        <v>876</v>
      </c>
      <c r="C29" s="1167">
        <v>49795</v>
      </c>
      <c r="D29" s="1168">
        <v>49619</v>
      </c>
      <c r="E29" s="1169">
        <v>176</v>
      </c>
      <c r="F29" s="1170">
        <v>0.0035470283560732783</v>
      </c>
      <c r="G29" s="1167">
        <v>2073911</v>
      </c>
      <c r="H29" s="1168">
        <v>1957024</v>
      </c>
      <c r="I29" s="1169">
        <v>116887</v>
      </c>
      <c r="J29" s="1171">
        <v>0.05972691188253185</v>
      </c>
      <c r="K29" s="1172">
        <v>41648.98082136761</v>
      </c>
      <c r="L29" s="1168">
        <v>39441.020576795185</v>
      </c>
      <c r="M29" s="1169">
        <v>2207.960244572423</v>
      </c>
      <c r="N29" s="1173">
        <v>0.05598131621044967</v>
      </c>
      <c r="O29" s="1174">
        <v>86651</v>
      </c>
      <c r="P29" s="1168">
        <v>90632</v>
      </c>
      <c r="Q29" s="1169">
        <v>-3981</v>
      </c>
      <c r="R29" s="1170">
        <v>-0.04392488304351664</v>
      </c>
      <c r="S29" s="1167">
        <v>1017703</v>
      </c>
      <c r="T29" s="1168">
        <v>991811</v>
      </c>
      <c r="U29" s="1169">
        <v>25892</v>
      </c>
      <c r="V29" s="1171">
        <v>0.026105780234339</v>
      </c>
      <c r="W29" s="1172">
        <v>11744.850030582451</v>
      </c>
      <c r="X29" s="1168">
        <v>10943.276105569776</v>
      </c>
      <c r="Y29" s="1169">
        <v>801.5739250126753</v>
      </c>
      <c r="Z29" s="1173">
        <v>0.07324807646996132</v>
      </c>
    </row>
    <row r="30" spans="1:26" s="139" customFormat="1" ht="29.25" customHeight="1">
      <c r="A30" s="1364"/>
      <c r="B30" s="1166" t="s">
        <v>877</v>
      </c>
      <c r="C30" s="1167">
        <v>79211</v>
      </c>
      <c r="D30" s="1168">
        <v>59179</v>
      </c>
      <c r="E30" s="1169">
        <v>20032</v>
      </c>
      <c r="F30" s="1170">
        <v>0.3384984538434242</v>
      </c>
      <c r="G30" s="1167">
        <v>1662147</v>
      </c>
      <c r="H30" s="1168">
        <v>1211606</v>
      </c>
      <c r="I30" s="1169">
        <v>450541</v>
      </c>
      <c r="J30" s="1171">
        <v>0.37185438170494367</v>
      </c>
      <c r="K30" s="1172">
        <v>20983.790130158694</v>
      </c>
      <c r="L30" s="1168">
        <v>20473.580155122592</v>
      </c>
      <c r="M30" s="1169">
        <v>510.20997503610124</v>
      </c>
      <c r="N30" s="1173">
        <v>0.02492040821245639</v>
      </c>
      <c r="O30" s="1174">
        <v>40718</v>
      </c>
      <c r="P30" s="1168">
        <v>42499</v>
      </c>
      <c r="Q30" s="1169">
        <v>-1781</v>
      </c>
      <c r="R30" s="1170">
        <v>-0.041906868396903454</v>
      </c>
      <c r="S30" s="1167">
        <v>397116</v>
      </c>
      <c r="T30" s="1168">
        <v>437553</v>
      </c>
      <c r="U30" s="1169">
        <v>-40437</v>
      </c>
      <c r="V30" s="1171">
        <v>-0.09241623300491597</v>
      </c>
      <c r="W30" s="1172">
        <v>9752.83658332924</v>
      </c>
      <c r="X30" s="1168">
        <v>10295.606955457777</v>
      </c>
      <c r="Y30" s="1169">
        <v>-542.7703721285379</v>
      </c>
      <c r="Z30" s="1173">
        <v>-0.052718637616678964</v>
      </c>
    </row>
    <row r="31" spans="1:26" s="139" customFormat="1" ht="29.25" customHeight="1">
      <c r="A31" s="1362" t="s">
        <v>887</v>
      </c>
      <c r="B31" s="1166" t="s">
        <v>878</v>
      </c>
      <c r="C31" s="1167">
        <v>45161</v>
      </c>
      <c r="D31" s="1168">
        <v>46405</v>
      </c>
      <c r="E31" s="1169">
        <v>-1244</v>
      </c>
      <c r="F31" s="1170">
        <v>-0.026807456093093415</v>
      </c>
      <c r="G31" s="1167">
        <v>1139241</v>
      </c>
      <c r="H31" s="1168">
        <v>1153143</v>
      </c>
      <c r="I31" s="1169">
        <v>-13902</v>
      </c>
      <c r="J31" s="1171">
        <v>-0.012055746772082907</v>
      </c>
      <c r="K31" s="1172">
        <v>25226.212882797103</v>
      </c>
      <c r="L31" s="1168">
        <v>24849.542075207413</v>
      </c>
      <c r="M31" s="1169">
        <v>376.6708075896895</v>
      </c>
      <c r="N31" s="1173">
        <v>0.015158058303436384</v>
      </c>
      <c r="O31" s="1174">
        <v>49473</v>
      </c>
      <c r="P31" s="1168">
        <v>50726</v>
      </c>
      <c r="Q31" s="1169">
        <v>-1253</v>
      </c>
      <c r="R31" s="1170">
        <v>-0.02470133659267437</v>
      </c>
      <c r="S31" s="1167">
        <v>489926</v>
      </c>
      <c r="T31" s="1168">
        <v>650575</v>
      </c>
      <c r="U31" s="1169">
        <v>-160649</v>
      </c>
      <c r="V31" s="1171">
        <v>-0.2469338661952888</v>
      </c>
      <c r="W31" s="1172">
        <v>9902.896529420088</v>
      </c>
      <c r="X31" s="1168">
        <v>12825.27697827544</v>
      </c>
      <c r="Y31" s="1169">
        <v>-2922.3804488553524</v>
      </c>
      <c r="Z31" s="1173">
        <v>-0.22786100088173786</v>
      </c>
    </row>
    <row r="32" spans="1:26" s="139" customFormat="1" ht="29.25" customHeight="1">
      <c r="A32" s="1364"/>
      <c r="B32" s="1166" t="s">
        <v>879</v>
      </c>
      <c r="C32" s="1167">
        <v>32590</v>
      </c>
      <c r="D32" s="1168">
        <v>34315</v>
      </c>
      <c r="E32" s="1169">
        <v>-1725</v>
      </c>
      <c r="F32" s="1170">
        <v>-0.05026956141629025</v>
      </c>
      <c r="G32" s="1167">
        <v>796978</v>
      </c>
      <c r="H32" s="1168">
        <v>822285</v>
      </c>
      <c r="I32" s="1169">
        <v>-25307</v>
      </c>
      <c r="J32" s="1171">
        <v>-0.030776433961461052</v>
      </c>
      <c r="K32" s="1172">
        <v>24454.67934949371</v>
      </c>
      <c r="L32" s="1168">
        <v>23962.844237214045</v>
      </c>
      <c r="M32" s="1169">
        <v>491.835112279663</v>
      </c>
      <c r="N32" s="1173">
        <v>0.02052490544990683</v>
      </c>
      <c r="O32" s="1174">
        <v>34400</v>
      </c>
      <c r="P32" s="1168">
        <v>42352</v>
      </c>
      <c r="Q32" s="1169">
        <v>-7952</v>
      </c>
      <c r="R32" s="1170">
        <v>-0.18775972799395543</v>
      </c>
      <c r="S32" s="1167">
        <v>224291</v>
      </c>
      <c r="T32" s="1168">
        <v>237908</v>
      </c>
      <c r="U32" s="1169">
        <v>-13617</v>
      </c>
      <c r="V32" s="1171">
        <v>-0.057236410713385005</v>
      </c>
      <c r="W32" s="1172">
        <v>6520.087209302326</v>
      </c>
      <c r="X32" s="1168">
        <v>5617.39705326785</v>
      </c>
      <c r="Y32" s="1169">
        <v>902.6901560344759</v>
      </c>
      <c r="Z32" s="1173">
        <v>0.16069545155426518</v>
      </c>
    </row>
    <row r="33" spans="1:26" s="139" customFormat="1" ht="29.25" customHeight="1">
      <c r="A33" s="1175" t="s">
        <v>888</v>
      </c>
      <c r="B33" s="1166" t="s">
        <v>873</v>
      </c>
      <c r="C33" s="1167">
        <v>43857</v>
      </c>
      <c r="D33" s="1168">
        <v>49416</v>
      </c>
      <c r="E33" s="1169">
        <v>-5559</v>
      </c>
      <c r="F33" s="1170">
        <v>-0.11249392909179214</v>
      </c>
      <c r="G33" s="1167">
        <v>1656879</v>
      </c>
      <c r="H33" s="1168">
        <v>1825477</v>
      </c>
      <c r="I33" s="1169">
        <v>-168598</v>
      </c>
      <c r="J33" s="1171">
        <v>-0.09235832607039146</v>
      </c>
      <c r="K33" s="1172">
        <v>37779.12305903276</v>
      </c>
      <c r="L33" s="1168">
        <v>36941.011008580215</v>
      </c>
      <c r="M33" s="1169">
        <v>838.1120504525461</v>
      </c>
      <c r="N33" s="1173">
        <v>0.022687848209077967</v>
      </c>
      <c r="O33" s="1174">
        <v>74851</v>
      </c>
      <c r="P33" s="1168">
        <v>78647</v>
      </c>
      <c r="Q33" s="1169">
        <v>-3796</v>
      </c>
      <c r="R33" s="1170">
        <v>-0.04826630386410162</v>
      </c>
      <c r="S33" s="1167">
        <v>815860</v>
      </c>
      <c r="T33" s="1168">
        <v>795507</v>
      </c>
      <c r="U33" s="1169">
        <v>20353</v>
      </c>
      <c r="V33" s="1171">
        <v>0.025584941427291022</v>
      </c>
      <c r="W33" s="1172">
        <v>10899.78757798827</v>
      </c>
      <c r="X33" s="1168">
        <v>10114.905845105344</v>
      </c>
      <c r="Y33" s="1169">
        <v>784.8817328829264</v>
      </c>
      <c r="Z33" s="1173">
        <v>0.07759654364580514</v>
      </c>
    </row>
    <row r="34" spans="1:26" s="139" customFormat="1" ht="29.25" customHeight="1">
      <c r="A34" s="1175" t="s">
        <v>889</v>
      </c>
      <c r="B34" s="1166" t="s">
        <v>880</v>
      </c>
      <c r="C34" s="1167">
        <v>57776</v>
      </c>
      <c r="D34" s="1168">
        <v>63070</v>
      </c>
      <c r="E34" s="1169">
        <v>-5294</v>
      </c>
      <c r="F34" s="1170">
        <v>-0.08393848105279848</v>
      </c>
      <c r="G34" s="1167">
        <v>1991447</v>
      </c>
      <c r="H34" s="1168">
        <v>2084483</v>
      </c>
      <c r="I34" s="1169">
        <v>-93036</v>
      </c>
      <c r="J34" s="1171">
        <v>-0.04463264991846899</v>
      </c>
      <c r="K34" s="1172">
        <v>34468.41248961506</v>
      </c>
      <c r="L34" s="1168">
        <v>33050.30918027588</v>
      </c>
      <c r="M34" s="1169">
        <v>1418.1033093391816</v>
      </c>
      <c r="N34" s="1173">
        <v>0.042907414318093355</v>
      </c>
      <c r="O34" s="1174">
        <v>105571</v>
      </c>
      <c r="P34" s="1168">
        <v>109685</v>
      </c>
      <c r="Q34" s="1169">
        <v>-4114</v>
      </c>
      <c r="R34" s="1170">
        <v>-0.037507407576241054</v>
      </c>
      <c r="S34" s="1167">
        <v>1328834</v>
      </c>
      <c r="T34" s="1168">
        <v>1410442</v>
      </c>
      <c r="U34" s="1169">
        <v>-81608</v>
      </c>
      <c r="V34" s="1171">
        <v>-0.05785987654933702</v>
      </c>
      <c r="W34" s="1172">
        <v>12587.111990982372</v>
      </c>
      <c r="X34" s="1168">
        <v>12859.023567488717</v>
      </c>
      <c r="Y34" s="1169">
        <v>-271.9115765063452</v>
      </c>
      <c r="Z34" s="1173">
        <v>-0.021145585050004523</v>
      </c>
    </row>
    <row r="35" spans="1:26" s="139" customFormat="1" ht="29.25" customHeight="1">
      <c r="A35" s="1362" t="s">
        <v>890</v>
      </c>
      <c r="B35" s="1166" t="s">
        <v>881</v>
      </c>
      <c r="C35" s="1167">
        <v>35738</v>
      </c>
      <c r="D35" s="1168">
        <v>36037</v>
      </c>
      <c r="E35" s="1169">
        <v>-299</v>
      </c>
      <c r="F35" s="1170">
        <v>-0.008297028054499542</v>
      </c>
      <c r="G35" s="1167">
        <v>697009</v>
      </c>
      <c r="H35" s="1168">
        <v>653881</v>
      </c>
      <c r="I35" s="1169">
        <v>43128</v>
      </c>
      <c r="J35" s="1171">
        <v>0.06595695547049081</v>
      </c>
      <c r="K35" s="1172">
        <v>19503.301807599753</v>
      </c>
      <c r="L35" s="1168">
        <v>18144.712378943866</v>
      </c>
      <c r="M35" s="1169">
        <v>1358.5894286558869</v>
      </c>
      <c r="N35" s="1173">
        <v>0.07487522537047596</v>
      </c>
      <c r="O35" s="1174">
        <v>48300</v>
      </c>
      <c r="P35" s="1168">
        <v>49588</v>
      </c>
      <c r="Q35" s="1169">
        <v>-1288</v>
      </c>
      <c r="R35" s="1170">
        <v>-0.025974025974025976</v>
      </c>
      <c r="S35" s="1167">
        <v>435229</v>
      </c>
      <c r="T35" s="1168">
        <v>447695</v>
      </c>
      <c r="U35" s="1169">
        <v>-12466</v>
      </c>
      <c r="V35" s="1171">
        <v>-0.02784484973028513</v>
      </c>
      <c r="W35" s="1172">
        <v>9010.95238095238</v>
      </c>
      <c r="X35" s="1168">
        <v>9028.293135435993</v>
      </c>
      <c r="Y35" s="1169">
        <v>-17.340754483613637</v>
      </c>
      <c r="Z35" s="1173">
        <v>-0.0019207123897596197</v>
      </c>
    </row>
    <row r="36" spans="1:26" s="139" customFormat="1" ht="29.25" customHeight="1">
      <c r="A36" s="1363"/>
      <c r="B36" s="1166" t="s">
        <v>882</v>
      </c>
      <c r="C36" s="1167">
        <v>12096</v>
      </c>
      <c r="D36" s="1168">
        <v>12263</v>
      </c>
      <c r="E36" s="1169">
        <v>-167</v>
      </c>
      <c r="F36" s="1170">
        <v>-0.013618201092717932</v>
      </c>
      <c r="G36" s="1167">
        <v>218550</v>
      </c>
      <c r="H36" s="1168">
        <v>224733</v>
      </c>
      <c r="I36" s="1169">
        <v>-6183</v>
      </c>
      <c r="J36" s="1171">
        <v>-0.027512648342700004</v>
      </c>
      <c r="K36" s="1172">
        <v>18067.956349206346</v>
      </c>
      <c r="L36" s="1168">
        <v>18326.10291119628</v>
      </c>
      <c r="M36" s="1169">
        <v>-258.14656198993544</v>
      </c>
      <c r="N36" s="1173">
        <v>-0.014086277002854846</v>
      </c>
      <c r="O36" s="1174">
        <v>31897</v>
      </c>
      <c r="P36" s="1168">
        <v>33987</v>
      </c>
      <c r="Q36" s="1169">
        <v>-2090</v>
      </c>
      <c r="R36" s="1170">
        <v>-0.06149410068555624</v>
      </c>
      <c r="S36" s="1167">
        <v>218904</v>
      </c>
      <c r="T36" s="1168">
        <v>230547</v>
      </c>
      <c r="U36" s="1169">
        <v>-11643</v>
      </c>
      <c r="V36" s="1171">
        <v>-0.05050163307264896</v>
      </c>
      <c r="W36" s="1172">
        <v>6862.839765495188</v>
      </c>
      <c r="X36" s="1168">
        <v>6783.387765910496</v>
      </c>
      <c r="Y36" s="1169">
        <v>79.4519995846922</v>
      </c>
      <c r="Z36" s="1173">
        <v>0.011712731503272364</v>
      </c>
    </row>
    <row r="37" spans="1:26" s="139" customFormat="1" ht="29.25" customHeight="1">
      <c r="A37" s="1364"/>
      <c r="B37" s="1166" t="s">
        <v>883</v>
      </c>
      <c r="C37" s="1167">
        <v>29270</v>
      </c>
      <c r="D37" s="1168">
        <v>30280</v>
      </c>
      <c r="E37" s="1169">
        <v>-1010</v>
      </c>
      <c r="F37" s="1170">
        <v>-0.0333553500660502</v>
      </c>
      <c r="G37" s="1167">
        <v>557699</v>
      </c>
      <c r="H37" s="1168">
        <v>576907</v>
      </c>
      <c r="I37" s="1169">
        <v>-19208</v>
      </c>
      <c r="J37" s="1171">
        <v>-0.03329479448160622</v>
      </c>
      <c r="K37" s="1172">
        <v>19053.604373078237</v>
      </c>
      <c r="L37" s="1168">
        <v>19052.410832232497</v>
      </c>
      <c r="M37" s="1169">
        <v>1.193540845739335</v>
      </c>
      <c r="N37" s="1173">
        <v>6.264513484666864E-05</v>
      </c>
      <c r="O37" s="1174">
        <v>39013</v>
      </c>
      <c r="P37" s="1168">
        <v>42507</v>
      </c>
      <c r="Q37" s="1169">
        <v>-3494</v>
      </c>
      <c r="R37" s="1170">
        <v>-0.08219822617451243</v>
      </c>
      <c r="S37" s="1167">
        <v>423661</v>
      </c>
      <c r="T37" s="1168">
        <v>429099</v>
      </c>
      <c r="U37" s="1169">
        <v>-5438</v>
      </c>
      <c r="V37" s="1171">
        <v>-0.012673066122270153</v>
      </c>
      <c r="W37" s="1172">
        <v>10859.482736523723</v>
      </c>
      <c r="X37" s="1168">
        <v>10094.784388453667</v>
      </c>
      <c r="Y37" s="1169">
        <v>764.6983480700565</v>
      </c>
      <c r="Z37" s="1173">
        <v>0.07575182575912293</v>
      </c>
    </row>
    <row r="38" spans="1:26" s="1160" customFormat="1" ht="31.5" customHeight="1" thickBot="1">
      <c r="A38" s="1365" t="s">
        <v>869</v>
      </c>
      <c r="B38" s="1366"/>
      <c r="C38" s="1176">
        <f>SUM(C23:C37)</f>
        <v>557694</v>
      </c>
      <c r="D38" s="1177">
        <f>SUM(D23:D37)</f>
        <v>663769</v>
      </c>
      <c r="E38" s="1178">
        <f>C38-D38</f>
        <v>-106075</v>
      </c>
      <c r="F38" s="1179">
        <f>E38/D38</f>
        <v>-0.1598071015669608</v>
      </c>
      <c r="G38" s="1176">
        <f>SUM(G23:G37)</f>
        <v>13213599</v>
      </c>
      <c r="H38" s="1177">
        <f>SUM(H23:H37)</f>
        <v>17657397</v>
      </c>
      <c r="I38" s="1178">
        <f>G38-H38</f>
        <v>-4443798</v>
      </c>
      <c r="J38" s="1180">
        <f>I38/H38</f>
        <v>-0.25166778546124324</v>
      </c>
      <c r="K38" s="1181">
        <f>G38/C38*1000</f>
        <v>23693.278034190793</v>
      </c>
      <c r="L38" s="1182">
        <f>H38/D38*1000</f>
        <v>26601.719875438594</v>
      </c>
      <c r="M38" s="1183">
        <f>K38-L38</f>
        <v>-2908.4418412478008</v>
      </c>
      <c r="N38" s="1184">
        <f>M38/L38</f>
        <v>-0.10933284971296797</v>
      </c>
      <c r="O38" s="1185">
        <f>SUM(O23:O37)</f>
        <v>770019</v>
      </c>
      <c r="P38" s="1177">
        <f>SUM(P23:P37)</f>
        <v>946198</v>
      </c>
      <c r="Q38" s="1178">
        <f>O38-P38</f>
        <v>-176179</v>
      </c>
      <c r="R38" s="1179">
        <f>Q38/P38</f>
        <v>-0.18619675797243282</v>
      </c>
      <c r="S38" s="1176">
        <f>SUM(S23:S37)</f>
        <v>6801095</v>
      </c>
      <c r="T38" s="1177">
        <f>SUM(T23:T37)</f>
        <v>8732427</v>
      </c>
      <c r="U38" s="1178">
        <f>S38-T38</f>
        <v>-1931332</v>
      </c>
      <c r="V38" s="1180">
        <f>U38/T38</f>
        <v>-0.22116783799051512</v>
      </c>
      <c r="W38" s="1181">
        <f>S38/O38*1000</f>
        <v>8832.372967420284</v>
      </c>
      <c r="X38" s="1182">
        <f>T38/P38*1000</f>
        <v>9228.96370527099</v>
      </c>
      <c r="Y38" s="1183">
        <f>W38-X38</f>
        <v>-396.5907378507054</v>
      </c>
      <c r="Z38" s="1184">
        <f>Y38/X38</f>
        <v>-0.04297240194196433</v>
      </c>
    </row>
  </sheetData>
  <sheetProtection/>
  <mergeCells count="20">
    <mergeCell ref="A35:A37"/>
    <mergeCell ref="A38:B38"/>
    <mergeCell ref="S19:V20"/>
    <mergeCell ref="W19:Z20"/>
    <mergeCell ref="A23:A25"/>
    <mergeCell ref="A27:A28"/>
    <mergeCell ref="A29:A30"/>
    <mergeCell ref="A31:A32"/>
    <mergeCell ref="A19:A21"/>
    <mergeCell ref="B19:B21"/>
    <mergeCell ref="C19:F20"/>
    <mergeCell ref="G19:J20"/>
    <mergeCell ref="K19:N20"/>
    <mergeCell ref="O19:R20"/>
    <mergeCell ref="C6:C7"/>
    <mergeCell ref="E6:E7"/>
    <mergeCell ref="H6:L6"/>
    <mergeCell ref="F6:F7"/>
    <mergeCell ref="D6:D7"/>
    <mergeCell ref="G6:G7"/>
  </mergeCells>
  <printOptions/>
  <pageMargins left="0.7874015748031497" right="0.7480314960629921" top="1.1811023622047245" bottom="0.7874015748031497" header="0.5118110236220472" footer="0.5118110236220472"/>
  <pageSetup horizontalDpi="400" verticalDpi="400" orientation="landscape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2"/>
  <sheetViews>
    <sheetView showGridLines="0" showZeros="0" view="pageBreakPreview" zoomScale="80" zoomScaleSheetLayoutView="80" zoomScalePageLayoutView="0" workbookViewId="0" topLeftCell="A1">
      <selection activeCell="J55" sqref="J55"/>
    </sheetView>
  </sheetViews>
  <sheetFormatPr defaultColWidth="12.18359375" defaultRowHeight="18"/>
  <cols>
    <col min="1" max="1" width="6.18359375" style="617" customWidth="1"/>
    <col min="2" max="2" width="4.99609375" style="617" customWidth="1"/>
    <col min="3" max="3" width="9.72265625" style="617" customWidth="1"/>
    <col min="4" max="6" width="11.6328125" style="617" customWidth="1"/>
    <col min="7" max="10" width="9.72265625" style="617" customWidth="1"/>
    <col min="11" max="20" width="4.2734375" style="617" customWidth="1"/>
    <col min="21" max="21" width="4.90625" style="617" customWidth="1"/>
    <col min="22" max="22" width="4.2734375" style="617" customWidth="1"/>
    <col min="23" max="23" width="8.2734375" style="617" customWidth="1"/>
    <col min="24" max="16384" width="12.18359375" style="617" customWidth="1"/>
  </cols>
  <sheetData>
    <row r="1" s="734" customFormat="1" ht="27.75" customHeight="1">
      <c r="A1" s="733" t="s">
        <v>306</v>
      </c>
    </row>
    <row r="2" s="734" customFormat="1" ht="27.75" customHeight="1">
      <c r="A2" s="735" t="s">
        <v>0</v>
      </c>
    </row>
    <row r="3" s="734" customFormat="1" ht="4.5" customHeight="1">
      <c r="A3" s="735"/>
    </row>
    <row r="4" s="736" customFormat="1" ht="27.75" customHeight="1">
      <c r="A4" s="881" t="s">
        <v>307</v>
      </c>
    </row>
    <row r="5" s="738" customFormat="1" ht="27.75" customHeight="1">
      <c r="A5" s="881" t="s">
        <v>388</v>
      </c>
    </row>
    <row r="6" s="738" customFormat="1" ht="21.75" customHeight="1">
      <c r="A6" s="739"/>
    </row>
    <row r="7" spans="1:6" s="743" customFormat="1" ht="21.75" customHeight="1" thickBot="1">
      <c r="A7" s="883" t="s">
        <v>393</v>
      </c>
      <c r="B7" s="627"/>
      <c r="C7" s="627"/>
      <c r="D7" s="627"/>
      <c r="E7" s="884"/>
      <c r="F7" s="885"/>
    </row>
    <row r="8" spans="1:13" s="743" customFormat="1" ht="18.75" customHeight="1">
      <c r="A8" s="618"/>
      <c r="B8" s="619" t="s">
        <v>391</v>
      </c>
      <c r="C8" s="1370" t="s">
        <v>308</v>
      </c>
      <c r="D8" s="1367" t="s">
        <v>392</v>
      </c>
      <c r="E8" s="1368"/>
      <c r="F8" s="1369"/>
      <c r="G8" s="741"/>
      <c r="H8" s="742"/>
      <c r="I8" s="742"/>
      <c r="J8" s="742"/>
      <c r="K8" s="742"/>
      <c r="L8" s="742"/>
      <c r="M8" s="742"/>
    </row>
    <row r="9" spans="1:13" s="743" customFormat="1" ht="18.75" customHeight="1">
      <c r="A9" s="863" t="s">
        <v>390</v>
      </c>
      <c r="B9" s="627"/>
      <c r="C9" s="1380"/>
      <c r="D9" s="629" t="s">
        <v>247</v>
      </c>
      <c r="E9" s="629" t="s">
        <v>309</v>
      </c>
      <c r="F9" s="744" t="s">
        <v>110</v>
      </c>
      <c r="G9" s="741"/>
      <c r="H9" s="742"/>
      <c r="I9" s="742"/>
      <c r="J9" s="742"/>
      <c r="K9" s="742"/>
      <c r="L9" s="742"/>
      <c r="M9" s="742"/>
    </row>
    <row r="10" spans="1:23" s="743" customFormat="1" ht="18.75" customHeight="1">
      <c r="A10" s="1372">
        <v>23</v>
      </c>
      <c r="B10" s="1373"/>
      <c r="C10" s="745">
        <v>160.41</v>
      </c>
      <c r="D10" s="745">
        <v>101.52</v>
      </c>
      <c r="E10" s="745">
        <v>78.18</v>
      </c>
      <c r="F10" s="746">
        <v>179.7</v>
      </c>
      <c r="G10" s="747"/>
      <c r="H10" s="742"/>
      <c r="I10" s="742"/>
      <c r="J10" s="742"/>
      <c r="K10" s="742"/>
      <c r="L10" s="742"/>
      <c r="M10" s="742"/>
      <c r="W10" s="748"/>
    </row>
    <row r="11" spans="1:13" s="743" customFormat="1" ht="18.75" customHeight="1">
      <c r="A11" s="1374"/>
      <c r="B11" s="1375"/>
      <c r="C11" s="749"/>
      <c r="D11" s="750">
        <v>56.49415692821369</v>
      </c>
      <c r="E11" s="750">
        <v>43.505843071786316</v>
      </c>
      <c r="F11" s="751">
        <v>100</v>
      </c>
      <c r="G11" s="752"/>
      <c r="H11" s="742"/>
      <c r="I11" s="742"/>
      <c r="J11" s="742"/>
      <c r="K11" s="742"/>
      <c r="L11" s="742"/>
      <c r="M11" s="742"/>
    </row>
    <row r="12" spans="1:23" s="743" customFormat="1" ht="18.75" customHeight="1">
      <c r="A12" s="1376">
        <v>24</v>
      </c>
      <c r="B12" s="1377"/>
      <c r="C12" s="753">
        <v>160.43570195547312</v>
      </c>
      <c r="D12" s="753">
        <v>97.870312650003</v>
      </c>
      <c r="E12" s="753">
        <v>77.79658181100504</v>
      </c>
      <c r="F12" s="754">
        <v>175.66689446100804</v>
      </c>
      <c r="G12" s="747"/>
      <c r="H12" s="742"/>
      <c r="I12" s="742"/>
      <c r="J12" s="742"/>
      <c r="K12" s="742"/>
      <c r="L12" s="742"/>
      <c r="M12" s="742"/>
      <c r="W12" s="748"/>
    </row>
    <row r="13" spans="1:13" s="743" customFormat="1" ht="18.75" customHeight="1" thickBot="1">
      <c r="A13" s="1378"/>
      <c r="B13" s="1379"/>
      <c r="C13" s="755"/>
      <c r="D13" s="756">
        <f>D12/$F12*100</f>
        <v>55.71357821876154</v>
      </c>
      <c r="E13" s="756">
        <f>E12/$F12*100</f>
        <v>44.28642178123846</v>
      </c>
      <c r="F13" s="757">
        <f>SUM(D13:E13)</f>
        <v>100</v>
      </c>
      <c r="G13" s="752"/>
      <c r="H13" s="742"/>
      <c r="I13" s="742"/>
      <c r="J13" s="742"/>
      <c r="K13" s="742"/>
      <c r="L13" s="742"/>
      <c r="M13" s="742"/>
    </row>
    <row r="14" spans="1:8" s="738" customFormat="1" ht="27" customHeight="1">
      <c r="A14" s="882" t="s">
        <v>389</v>
      </c>
      <c r="B14" s="758"/>
      <c r="C14" s="759"/>
      <c r="D14" s="759"/>
      <c r="E14" s="759"/>
      <c r="F14" s="759"/>
      <c r="G14" s="617"/>
      <c r="H14" s="617"/>
    </row>
    <row r="15" spans="1:14" s="504" customFormat="1" ht="33" customHeight="1">
      <c r="A15" s="850"/>
      <c r="B15" s="842"/>
      <c r="C15" s="843"/>
      <c r="D15" s="843"/>
      <c r="E15" s="843"/>
      <c r="F15" s="843"/>
      <c r="G15" s="843"/>
      <c r="H15" s="844"/>
      <c r="M15" s="845"/>
      <c r="N15" s="845"/>
    </row>
    <row r="16" spans="1:6" s="738" customFormat="1" ht="21.75" customHeight="1" thickBot="1">
      <c r="A16" s="883" t="s">
        <v>394</v>
      </c>
      <c r="B16" s="740"/>
      <c r="C16" s="740"/>
      <c r="D16" s="740"/>
      <c r="E16" s="615"/>
      <c r="F16" s="616"/>
    </row>
    <row r="17" spans="1:13" s="743" customFormat="1" ht="18.75" customHeight="1">
      <c r="A17" s="618"/>
      <c r="B17" s="619" t="s">
        <v>391</v>
      </c>
      <c r="C17" s="1370" t="s">
        <v>308</v>
      </c>
      <c r="D17" s="1367" t="s">
        <v>392</v>
      </c>
      <c r="E17" s="1368"/>
      <c r="F17" s="1369"/>
      <c r="G17" s="741"/>
      <c r="H17" s="742"/>
      <c r="I17" s="742"/>
      <c r="J17" s="742"/>
      <c r="K17" s="742"/>
      <c r="L17" s="742"/>
      <c r="M17" s="742"/>
    </row>
    <row r="18" spans="1:13" s="743" customFormat="1" ht="18.75" customHeight="1">
      <c r="A18" s="863" t="s">
        <v>390</v>
      </c>
      <c r="B18" s="627"/>
      <c r="C18" s="1380"/>
      <c r="D18" s="629" t="s">
        <v>247</v>
      </c>
      <c r="E18" s="629" t="s">
        <v>309</v>
      </c>
      <c r="F18" s="744" t="s">
        <v>110</v>
      </c>
      <c r="G18" s="741"/>
      <c r="H18" s="742"/>
      <c r="I18" s="742"/>
      <c r="J18" s="742"/>
      <c r="K18" s="742"/>
      <c r="L18" s="742"/>
      <c r="M18" s="742"/>
    </row>
    <row r="19" spans="1:23" s="743" customFormat="1" ht="18.75" customHeight="1">
      <c r="A19" s="1372">
        <v>23</v>
      </c>
      <c r="B19" s="1373"/>
      <c r="C19" s="745">
        <v>168.18</v>
      </c>
      <c r="D19" s="745">
        <v>108.33</v>
      </c>
      <c r="E19" s="745">
        <v>213.03</v>
      </c>
      <c r="F19" s="746">
        <v>321.36</v>
      </c>
      <c r="G19" s="747"/>
      <c r="H19" s="742"/>
      <c r="I19" s="742"/>
      <c r="J19" s="742"/>
      <c r="K19" s="742"/>
      <c r="L19" s="742"/>
      <c r="M19" s="742"/>
      <c r="W19" s="748"/>
    </row>
    <row r="20" spans="1:13" s="743" customFormat="1" ht="18.75" customHeight="1">
      <c r="A20" s="1374"/>
      <c r="B20" s="1375"/>
      <c r="C20" s="749"/>
      <c r="D20" s="750">
        <v>33.70985810306198</v>
      </c>
      <c r="E20" s="750">
        <v>66.29014189693801</v>
      </c>
      <c r="F20" s="751">
        <v>100</v>
      </c>
      <c r="G20" s="752"/>
      <c r="H20" s="742"/>
      <c r="I20" s="742"/>
      <c r="J20" s="742"/>
      <c r="K20" s="742"/>
      <c r="L20" s="742"/>
      <c r="M20" s="742"/>
    </row>
    <row r="21" spans="1:23" s="743" customFormat="1" ht="18.75" customHeight="1">
      <c r="A21" s="1376">
        <v>24</v>
      </c>
      <c r="B21" s="1377"/>
      <c r="C21" s="753">
        <v>167.157772199789</v>
      </c>
      <c r="D21" s="753">
        <v>112.04077590632212</v>
      </c>
      <c r="E21" s="753">
        <v>222.05548886221155</v>
      </c>
      <c r="F21" s="754">
        <v>334.0962647685337</v>
      </c>
      <c r="G21" s="747"/>
      <c r="H21" s="742"/>
      <c r="I21" s="742"/>
      <c r="J21" s="742"/>
      <c r="K21" s="742"/>
      <c r="L21" s="742"/>
      <c r="M21" s="742"/>
      <c r="W21" s="748"/>
    </row>
    <row r="22" spans="1:13" s="743" customFormat="1" ht="18.75" customHeight="1" thickBot="1">
      <c r="A22" s="1378"/>
      <c r="B22" s="1379"/>
      <c r="C22" s="755"/>
      <c r="D22" s="756">
        <f>D21/$F21*100</f>
        <v>33.535476963187676</v>
      </c>
      <c r="E22" s="756">
        <f>E21/$F21*100</f>
        <v>66.46452303681232</v>
      </c>
      <c r="F22" s="757">
        <f>SUM(D22:E22)</f>
        <v>100</v>
      </c>
      <c r="G22" s="752"/>
      <c r="H22" s="742"/>
      <c r="I22" s="742"/>
      <c r="J22" s="742"/>
      <c r="K22" s="742"/>
      <c r="L22" s="742"/>
      <c r="M22" s="742"/>
    </row>
    <row r="23" spans="1:8" s="738" customFormat="1" ht="27" customHeight="1">
      <c r="A23" s="882" t="s">
        <v>389</v>
      </c>
      <c r="B23" s="758"/>
      <c r="C23" s="759"/>
      <c r="D23" s="759"/>
      <c r="E23" s="759"/>
      <c r="F23" s="759"/>
      <c r="G23" s="617"/>
      <c r="H23" s="617"/>
    </row>
    <row r="24" s="738" customFormat="1" ht="27" customHeight="1">
      <c r="A24" s="737"/>
    </row>
    <row r="25" s="738" customFormat="1" ht="27" customHeight="1">
      <c r="A25" s="739"/>
    </row>
    <row r="26" spans="1:6" s="539" customFormat="1" ht="21.75" customHeight="1" thickBot="1">
      <c r="A26" s="883" t="s">
        <v>395</v>
      </c>
      <c r="B26" s="516"/>
      <c r="C26" s="516"/>
      <c r="D26" s="516"/>
      <c r="E26" s="886"/>
      <c r="F26" s="887"/>
    </row>
    <row r="27" spans="1:13" s="743" customFormat="1" ht="18.75" customHeight="1">
      <c r="A27" s="618"/>
      <c r="B27" s="619" t="s">
        <v>391</v>
      </c>
      <c r="C27" s="1370" t="s">
        <v>308</v>
      </c>
      <c r="D27" s="1367" t="s">
        <v>392</v>
      </c>
      <c r="E27" s="1368"/>
      <c r="F27" s="1369"/>
      <c r="G27" s="741"/>
      <c r="H27" s="742"/>
      <c r="I27" s="742"/>
      <c r="J27" s="742"/>
      <c r="K27" s="742"/>
      <c r="L27" s="742"/>
      <c r="M27" s="742"/>
    </row>
    <row r="28" spans="1:13" s="743" customFormat="1" ht="18.75" customHeight="1">
      <c r="A28" s="863" t="s">
        <v>390</v>
      </c>
      <c r="B28" s="627"/>
      <c r="C28" s="1380"/>
      <c r="D28" s="629" t="s">
        <v>247</v>
      </c>
      <c r="E28" s="629" t="s">
        <v>309</v>
      </c>
      <c r="F28" s="744" t="s">
        <v>110</v>
      </c>
      <c r="G28" s="741"/>
      <c r="H28" s="742"/>
      <c r="I28" s="742"/>
      <c r="J28" s="742"/>
      <c r="K28" s="742"/>
      <c r="L28" s="742"/>
      <c r="M28" s="742"/>
    </row>
    <row r="29" spans="1:23" s="743" customFormat="1" ht="18.75" customHeight="1">
      <c r="A29" s="1372">
        <v>23</v>
      </c>
      <c r="B29" s="1373"/>
      <c r="C29" s="745">
        <v>157.14</v>
      </c>
      <c r="D29" s="745">
        <v>132.15</v>
      </c>
      <c r="E29" s="745">
        <v>284.43</v>
      </c>
      <c r="F29" s="746">
        <v>416.58</v>
      </c>
      <c r="G29" s="747"/>
      <c r="H29" s="742"/>
      <c r="I29" s="742"/>
      <c r="J29" s="742"/>
      <c r="K29" s="742"/>
      <c r="L29" s="742"/>
      <c r="M29" s="742"/>
      <c r="W29" s="748"/>
    </row>
    <row r="30" spans="1:13" s="743" customFormat="1" ht="18.75" customHeight="1">
      <c r="A30" s="1374"/>
      <c r="B30" s="1375"/>
      <c r="C30" s="749"/>
      <c r="D30" s="750">
        <v>31.722598300446496</v>
      </c>
      <c r="E30" s="750">
        <v>68.27740169955351</v>
      </c>
      <c r="F30" s="751">
        <v>100</v>
      </c>
      <c r="G30" s="752"/>
      <c r="H30" s="742"/>
      <c r="I30" s="742"/>
      <c r="J30" s="742"/>
      <c r="K30" s="742"/>
      <c r="L30" s="742"/>
      <c r="M30" s="742"/>
    </row>
    <row r="31" spans="1:23" s="743" customFormat="1" ht="18.75" customHeight="1">
      <c r="A31" s="1376">
        <v>24</v>
      </c>
      <c r="B31" s="1377"/>
      <c r="C31" s="753">
        <v>156.9890149343214</v>
      </c>
      <c r="D31" s="753">
        <v>133.8355011249976</v>
      </c>
      <c r="E31" s="753">
        <v>287.5758785176871</v>
      </c>
      <c r="F31" s="754">
        <v>421.4113796426847</v>
      </c>
      <c r="G31" s="747"/>
      <c r="H31" s="742"/>
      <c r="I31" s="742"/>
      <c r="J31" s="742"/>
      <c r="K31" s="742"/>
      <c r="L31" s="742"/>
      <c r="M31" s="742"/>
      <c r="W31" s="748"/>
    </row>
    <row r="32" spans="1:13" s="743" customFormat="1" ht="18.75" customHeight="1" thickBot="1">
      <c r="A32" s="1378"/>
      <c r="B32" s="1379"/>
      <c r="C32" s="755"/>
      <c r="D32" s="756">
        <f>D31/$F31*100</f>
        <v>31.758872111730085</v>
      </c>
      <c r="E32" s="756">
        <f>E31/$F31*100</f>
        <v>68.2411278882699</v>
      </c>
      <c r="F32" s="757">
        <f>SUM(D32:E32)</f>
        <v>99.99999999999999</v>
      </c>
      <c r="G32" s="752"/>
      <c r="H32" s="742"/>
      <c r="I32" s="742"/>
      <c r="J32" s="742"/>
      <c r="K32" s="742"/>
      <c r="L32" s="742"/>
      <c r="M32" s="742"/>
    </row>
    <row r="33" spans="1:8" s="738" customFormat="1" ht="27" customHeight="1">
      <c r="A33" s="882" t="s">
        <v>389</v>
      </c>
      <c r="B33" s="758"/>
      <c r="C33" s="759"/>
      <c r="D33" s="759"/>
      <c r="E33" s="759"/>
      <c r="F33" s="759"/>
      <c r="G33" s="617"/>
      <c r="H33" s="617"/>
    </row>
    <row r="34" ht="33" customHeight="1">
      <c r="C34" s="760"/>
    </row>
    <row r="35" spans="1:6" s="539" customFormat="1" ht="21.75" customHeight="1" thickBot="1">
      <c r="A35" s="883" t="s">
        <v>396</v>
      </c>
      <c r="B35" s="516"/>
      <c r="C35" s="516"/>
      <c r="D35" s="516"/>
      <c r="E35" s="886"/>
      <c r="F35" s="887"/>
    </row>
    <row r="36" spans="1:13" s="743" customFormat="1" ht="18.75" customHeight="1">
      <c r="A36" s="618"/>
      <c r="B36" s="619" t="s">
        <v>391</v>
      </c>
      <c r="C36" s="1370" t="s">
        <v>308</v>
      </c>
      <c r="D36" s="1367" t="s">
        <v>392</v>
      </c>
      <c r="E36" s="1368"/>
      <c r="F36" s="1369"/>
      <c r="G36" s="741"/>
      <c r="H36" s="742"/>
      <c r="I36" s="742"/>
      <c r="J36" s="742"/>
      <c r="K36" s="742"/>
      <c r="L36" s="742"/>
      <c r="M36" s="742"/>
    </row>
    <row r="37" spans="1:13" s="743" customFormat="1" ht="18.75" customHeight="1">
      <c r="A37" s="863" t="s">
        <v>390</v>
      </c>
      <c r="B37" s="627"/>
      <c r="C37" s="1371"/>
      <c r="D37" s="629" t="s">
        <v>247</v>
      </c>
      <c r="E37" s="629" t="s">
        <v>309</v>
      </c>
      <c r="F37" s="744" t="s">
        <v>110</v>
      </c>
      <c r="G37" s="741"/>
      <c r="H37" s="742"/>
      <c r="I37" s="742"/>
      <c r="J37" s="742"/>
      <c r="K37" s="742"/>
      <c r="L37" s="742"/>
      <c r="M37" s="742"/>
    </row>
    <row r="38" spans="1:23" s="743" customFormat="1" ht="18.75" customHeight="1">
      <c r="A38" s="1372">
        <v>23</v>
      </c>
      <c r="B38" s="1373"/>
      <c r="C38" s="745">
        <v>163.98</v>
      </c>
      <c r="D38" s="745">
        <v>82.1</v>
      </c>
      <c r="E38" s="745">
        <v>127.45</v>
      </c>
      <c r="F38" s="746">
        <v>209.54</v>
      </c>
      <c r="G38" s="747"/>
      <c r="H38" s="742"/>
      <c r="I38" s="742"/>
      <c r="J38" s="742"/>
      <c r="K38" s="742"/>
      <c r="L38" s="742"/>
      <c r="M38" s="742"/>
      <c r="W38" s="748"/>
    </row>
    <row r="39" spans="1:13" s="743" customFormat="1" ht="18.75" customHeight="1">
      <c r="A39" s="1374"/>
      <c r="B39" s="1375"/>
      <c r="C39" s="749"/>
      <c r="D39" s="750">
        <v>39.181063281473705</v>
      </c>
      <c r="E39" s="750">
        <v>60.82370907702587</v>
      </c>
      <c r="F39" s="751">
        <v>100.00477235849957</v>
      </c>
      <c r="G39" s="752"/>
      <c r="H39" s="742"/>
      <c r="I39" s="742"/>
      <c r="J39" s="742"/>
      <c r="K39" s="742"/>
      <c r="L39" s="742"/>
      <c r="M39" s="742"/>
    </row>
    <row r="40" spans="1:23" s="743" customFormat="1" ht="18.75" customHeight="1">
      <c r="A40" s="1376">
        <v>24</v>
      </c>
      <c r="B40" s="1377"/>
      <c r="C40" s="753">
        <v>162.83712903116646</v>
      </c>
      <c r="D40" s="753">
        <v>77.32394842814118</v>
      </c>
      <c r="E40" s="753">
        <v>112.2804642820886</v>
      </c>
      <c r="F40" s="754">
        <v>189.60441271022975</v>
      </c>
      <c r="G40" s="747"/>
      <c r="H40" s="742"/>
      <c r="I40" s="742"/>
      <c r="J40" s="742"/>
      <c r="K40" s="742"/>
      <c r="L40" s="742"/>
      <c r="M40" s="742"/>
      <c r="W40" s="748"/>
    </row>
    <row r="41" spans="1:13" s="743" customFormat="1" ht="18.75" customHeight="1" thickBot="1">
      <c r="A41" s="1378"/>
      <c r="B41" s="1379"/>
      <c r="C41" s="755"/>
      <c r="D41" s="756">
        <f>D40/$F40*100</f>
        <v>40.781724076387654</v>
      </c>
      <c r="E41" s="756">
        <f>E40/$F40*100</f>
        <v>59.21827592361236</v>
      </c>
      <c r="F41" s="757">
        <f>SUM(D41:E41)</f>
        <v>100.00000000000001</v>
      </c>
      <c r="G41" s="752"/>
      <c r="H41" s="742"/>
      <c r="I41" s="742"/>
      <c r="J41" s="742"/>
      <c r="K41" s="742"/>
      <c r="L41" s="742"/>
      <c r="M41" s="742"/>
    </row>
    <row r="42" spans="1:8" s="738" customFormat="1" ht="27" customHeight="1">
      <c r="A42" s="882" t="s">
        <v>389</v>
      </c>
      <c r="B42" s="758"/>
      <c r="C42" s="759"/>
      <c r="D42" s="759"/>
      <c r="E42" s="759"/>
      <c r="F42" s="759"/>
      <c r="G42" s="617"/>
      <c r="H42" s="617"/>
    </row>
    <row r="43" ht="27" customHeight="1"/>
    <row r="44" s="738" customFormat="1" ht="27" customHeight="1">
      <c r="A44" s="737"/>
    </row>
    <row r="45" spans="1:6" s="743" customFormat="1" ht="21.75" customHeight="1" thickBot="1">
      <c r="A45" s="883" t="s">
        <v>397</v>
      </c>
      <c r="B45" s="627"/>
      <c r="C45" s="627"/>
      <c r="D45" s="627"/>
      <c r="E45" s="884"/>
      <c r="F45" s="885"/>
    </row>
    <row r="46" spans="1:13" s="743" customFormat="1" ht="18.75" customHeight="1">
      <c r="A46" s="618"/>
      <c r="B46" s="619" t="s">
        <v>391</v>
      </c>
      <c r="C46" s="1370" t="s">
        <v>308</v>
      </c>
      <c r="D46" s="1367" t="s">
        <v>392</v>
      </c>
      <c r="E46" s="1368"/>
      <c r="F46" s="1369"/>
      <c r="G46" s="741"/>
      <c r="H46" s="742"/>
      <c r="I46" s="742"/>
      <c r="J46" s="742"/>
      <c r="K46" s="742"/>
      <c r="L46" s="742"/>
      <c r="M46" s="742"/>
    </row>
    <row r="47" spans="1:13" s="743" customFormat="1" ht="18.75" customHeight="1">
      <c r="A47" s="863" t="s">
        <v>390</v>
      </c>
      <c r="B47" s="627"/>
      <c r="C47" s="1371"/>
      <c r="D47" s="629" t="s">
        <v>247</v>
      </c>
      <c r="E47" s="629" t="s">
        <v>309</v>
      </c>
      <c r="F47" s="744" t="s">
        <v>110</v>
      </c>
      <c r="G47" s="741"/>
      <c r="H47" s="742"/>
      <c r="I47" s="742"/>
      <c r="J47" s="742"/>
      <c r="K47" s="742"/>
      <c r="L47" s="742"/>
      <c r="M47" s="742"/>
    </row>
    <row r="48" spans="1:23" s="743" customFormat="1" ht="18.75" customHeight="1">
      <c r="A48" s="1372">
        <v>23</v>
      </c>
      <c r="B48" s="1373"/>
      <c r="C48" s="745">
        <v>162.74</v>
      </c>
      <c r="D48" s="745">
        <v>230.92</v>
      </c>
      <c r="E48" s="745">
        <v>1349.9</v>
      </c>
      <c r="F48" s="746">
        <v>1580.82</v>
      </c>
      <c r="G48" s="747"/>
      <c r="H48" s="742"/>
      <c r="I48" s="742"/>
      <c r="J48" s="742"/>
      <c r="K48" s="742"/>
      <c r="L48" s="742"/>
      <c r="M48" s="742"/>
      <c r="W48" s="748"/>
    </row>
    <row r="49" spans="1:13" s="743" customFormat="1" ht="18.75" customHeight="1">
      <c r="A49" s="1374"/>
      <c r="B49" s="1375"/>
      <c r="C49" s="749"/>
      <c r="D49" s="750">
        <v>14.60760870940398</v>
      </c>
      <c r="E49" s="750">
        <v>85.39239129059602</v>
      </c>
      <c r="F49" s="751">
        <v>100</v>
      </c>
      <c r="G49" s="752"/>
      <c r="H49" s="742"/>
      <c r="I49" s="742"/>
      <c r="J49" s="742"/>
      <c r="K49" s="742"/>
      <c r="L49" s="742"/>
      <c r="M49" s="742"/>
    </row>
    <row r="50" spans="1:23" s="743" customFormat="1" ht="18.75" customHeight="1">
      <c r="A50" s="1376">
        <v>24</v>
      </c>
      <c r="B50" s="1377"/>
      <c r="C50" s="753">
        <v>162.5254780161118</v>
      </c>
      <c r="D50" s="753">
        <v>225.32272153741627</v>
      </c>
      <c r="E50" s="753">
        <v>1343.8804231777153</v>
      </c>
      <c r="F50" s="754">
        <v>1569.2031447151317</v>
      </c>
      <c r="G50" s="747"/>
      <c r="H50" s="742"/>
      <c r="I50" s="742"/>
      <c r="J50" s="742"/>
      <c r="K50" s="742"/>
      <c r="L50" s="742"/>
      <c r="M50" s="742"/>
      <c r="W50" s="748"/>
    </row>
    <row r="51" spans="1:13" s="743" customFormat="1" ht="18.75" customHeight="1" thickBot="1">
      <c r="A51" s="1378"/>
      <c r="B51" s="1379"/>
      <c r="C51" s="755"/>
      <c r="D51" s="756">
        <f>D50/$F50*100</f>
        <v>14.359053657027987</v>
      </c>
      <c r="E51" s="756">
        <f>E50/$F50*100</f>
        <v>85.64094634297201</v>
      </c>
      <c r="F51" s="757">
        <f>SUM(D51:E51)</f>
        <v>100</v>
      </c>
      <c r="G51" s="752"/>
      <c r="H51" s="742"/>
      <c r="I51" s="742"/>
      <c r="J51" s="742"/>
      <c r="K51" s="742"/>
      <c r="L51" s="742"/>
      <c r="M51" s="742"/>
    </row>
    <row r="52" spans="1:8" s="738" customFormat="1" ht="27" customHeight="1">
      <c r="A52" s="882" t="s">
        <v>389</v>
      </c>
      <c r="B52" s="758"/>
      <c r="C52" s="759"/>
      <c r="D52" s="759"/>
      <c r="E52" s="759"/>
      <c r="F52" s="759"/>
      <c r="G52" s="617"/>
      <c r="H52" s="617"/>
    </row>
  </sheetData>
  <sheetProtection/>
  <mergeCells count="20">
    <mergeCell ref="A31:B32"/>
    <mergeCell ref="C36:C37"/>
    <mergeCell ref="D8:F8"/>
    <mergeCell ref="C17:C18"/>
    <mergeCell ref="A19:B20"/>
    <mergeCell ref="A21:B22"/>
    <mergeCell ref="C8:C9"/>
    <mergeCell ref="A12:B13"/>
    <mergeCell ref="A10:B11"/>
    <mergeCell ref="D17:F17"/>
    <mergeCell ref="D27:F27"/>
    <mergeCell ref="C46:C47"/>
    <mergeCell ref="A48:B49"/>
    <mergeCell ref="A50:B51"/>
    <mergeCell ref="D36:F36"/>
    <mergeCell ref="D46:F46"/>
    <mergeCell ref="A38:B39"/>
    <mergeCell ref="A40:B41"/>
    <mergeCell ref="C27:C28"/>
    <mergeCell ref="A29:B30"/>
  </mergeCells>
  <printOptions/>
  <pageMargins left="1.2598425196850394" right="0.7480314960629921" top="0.984251968503937" bottom="0.7874015748031497" header="0.5118110236220472" footer="0.5118110236220472"/>
  <pageSetup horizontalDpi="400" verticalDpi="400" orientation="landscape" paperSize="9" r:id="rId2"/>
  <rowBreaks count="2" manualBreakCount="2">
    <brk id="23" max="5" man="1"/>
    <brk id="42" max="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2"/>
  <sheetViews>
    <sheetView showGridLines="0" showZeros="0" view="pageBreakPreview" zoomScale="80" zoomScaleSheetLayoutView="80" zoomScalePageLayoutView="0" workbookViewId="0" topLeftCell="A4">
      <selection activeCell="C32" sqref="C32:I32"/>
    </sheetView>
  </sheetViews>
  <sheetFormatPr defaultColWidth="12.18359375" defaultRowHeight="18"/>
  <cols>
    <col min="1" max="1" width="7.90625" style="608" customWidth="1"/>
    <col min="2" max="2" width="4.0859375" style="608" customWidth="1"/>
    <col min="3" max="5" width="11.36328125" style="608" bestFit="1" customWidth="1"/>
    <col min="6" max="6" width="12.0859375" style="608" customWidth="1"/>
    <col min="7" max="11" width="9.72265625" style="608" customWidth="1"/>
    <col min="12" max="21" width="4.2734375" style="608" customWidth="1"/>
    <col min="22" max="22" width="4.90625" style="608" customWidth="1"/>
    <col min="23" max="23" width="4.2734375" style="608" customWidth="1"/>
    <col min="24" max="24" width="8.2734375" style="608" customWidth="1"/>
    <col min="25" max="16384" width="12.18359375" style="608" customWidth="1"/>
  </cols>
  <sheetData>
    <row r="1" s="762" customFormat="1" ht="27.75" customHeight="1">
      <c r="A1" s="761" t="s">
        <v>57</v>
      </c>
    </row>
    <row r="2" s="762" customFormat="1" ht="27.75" customHeight="1">
      <c r="A2" s="763" t="s">
        <v>0</v>
      </c>
    </row>
    <row r="3" s="762" customFormat="1" ht="4.5" customHeight="1">
      <c r="A3" s="763"/>
    </row>
    <row r="4" s="575" customFormat="1" ht="28.5" customHeight="1">
      <c r="A4" s="895" t="s">
        <v>310</v>
      </c>
    </row>
    <row r="5" s="490" customFormat="1" ht="28.5" customHeight="1">
      <c r="A5" s="459" t="s">
        <v>292</v>
      </c>
    </row>
    <row r="6" s="490" customFormat="1" ht="21.75" customHeight="1">
      <c r="A6" s="577"/>
    </row>
    <row r="7" spans="1:11" ht="21" customHeight="1" thickBot="1">
      <c r="A7" s="893" t="s">
        <v>393</v>
      </c>
      <c r="B7" s="764"/>
      <c r="C7" s="764"/>
      <c r="D7" s="764"/>
      <c r="E7" s="764"/>
      <c r="F7" s="615"/>
      <c r="G7" s="615"/>
      <c r="H7" s="615"/>
      <c r="I7" s="616"/>
      <c r="J7" s="617"/>
      <c r="K7" s="617"/>
    </row>
    <row r="8" spans="1:11" s="626" customFormat="1" ht="18.75" customHeight="1">
      <c r="A8" s="618"/>
      <c r="B8" s="619" t="s">
        <v>352</v>
      </c>
      <c r="C8" s="620" t="s">
        <v>251</v>
      </c>
      <c r="D8" s="1367" t="s">
        <v>252</v>
      </c>
      <c r="E8" s="1368"/>
      <c r="F8" s="1381"/>
      <c r="G8" s="620" t="s">
        <v>253</v>
      </c>
      <c r="H8" s="620" t="s">
        <v>254</v>
      </c>
      <c r="I8" s="624" t="s">
        <v>255</v>
      </c>
      <c r="J8" s="625"/>
      <c r="K8" s="625"/>
    </row>
    <row r="9" spans="1:11" s="626" customFormat="1" ht="18.75" customHeight="1">
      <c r="A9" s="863" t="s">
        <v>332</v>
      </c>
      <c r="B9" s="627"/>
      <c r="C9" s="628" t="s">
        <v>256</v>
      </c>
      <c r="D9" s="629" t="s">
        <v>257</v>
      </c>
      <c r="E9" s="629" t="s">
        <v>258</v>
      </c>
      <c r="F9" s="629" t="s">
        <v>259</v>
      </c>
      <c r="G9" s="628" t="s">
        <v>344</v>
      </c>
      <c r="H9" s="628" t="s">
        <v>344</v>
      </c>
      <c r="I9" s="630" t="s">
        <v>344</v>
      </c>
      <c r="J9" s="625"/>
      <c r="K9" s="625"/>
    </row>
    <row r="10" spans="1:19" s="520" customFormat="1" ht="19.5">
      <c r="A10" s="854"/>
      <c r="B10" s="855"/>
      <c r="C10" s="856" t="s">
        <v>342</v>
      </c>
      <c r="D10" s="857" t="s">
        <v>342</v>
      </c>
      <c r="E10" s="857" t="s">
        <v>342</v>
      </c>
      <c r="F10" s="857" t="s">
        <v>342</v>
      </c>
      <c r="G10" s="856" t="s">
        <v>343</v>
      </c>
      <c r="H10" s="856" t="s">
        <v>343</v>
      </c>
      <c r="I10" s="858" t="s">
        <v>343</v>
      </c>
      <c r="J10" s="513"/>
      <c r="K10" s="496"/>
      <c r="L10" s="514"/>
      <c r="M10" s="514"/>
      <c r="N10" s="514"/>
      <c r="O10" s="514"/>
      <c r="P10" s="514"/>
      <c r="Q10" s="514"/>
      <c r="R10" s="514"/>
      <c r="S10" s="514"/>
    </row>
    <row r="11" spans="1:11" s="626" customFormat="1" ht="33.75" customHeight="1">
      <c r="A11" s="1301">
        <v>23</v>
      </c>
      <c r="B11" s="1382"/>
      <c r="C11" s="888">
        <v>10788321</v>
      </c>
      <c r="D11" s="888">
        <v>12762430</v>
      </c>
      <c r="E11" s="889">
        <v>4342344</v>
      </c>
      <c r="F11" s="888">
        <v>17104774</v>
      </c>
      <c r="G11" s="890">
        <v>118.29857491263004</v>
      </c>
      <c r="H11" s="890">
        <v>40.250415240703354</v>
      </c>
      <c r="I11" s="891">
        <v>158.54899015333342</v>
      </c>
      <c r="J11" s="625"/>
      <c r="K11" s="625"/>
    </row>
    <row r="12" spans="1:11" s="626" customFormat="1" ht="33.75" customHeight="1">
      <c r="A12" s="1299">
        <v>24</v>
      </c>
      <c r="B12" s="1383"/>
      <c r="C12" s="765">
        <v>10780730</v>
      </c>
      <c r="D12" s="765">
        <v>11700047</v>
      </c>
      <c r="E12" s="766">
        <v>4022361</v>
      </c>
      <c r="F12" s="765">
        <f>SUM(D12:E12)</f>
        <v>15722408</v>
      </c>
      <c r="G12" s="767">
        <f>D12/$C12*100</f>
        <v>108.52740955389848</v>
      </c>
      <c r="H12" s="767">
        <f>E12/$C12*100</f>
        <v>37.31065521537039</v>
      </c>
      <c r="I12" s="768">
        <f>F12/$C12*100</f>
        <v>145.83806476926887</v>
      </c>
      <c r="J12" s="625"/>
      <c r="K12" s="625"/>
    </row>
    <row r="13" spans="1:11" s="626" customFormat="1" ht="23.25" customHeight="1">
      <c r="A13" s="635" t="s">
        <v>124</v>
      </c>
      <c r="B13" s="636">
        <v>23</v>
      </c>
      <c r="C13" s="769">
        <v>40.89865276528887</v>
      </c>
      <c r="D13" s="769">
        <v>50.68152698692909</v>
      </c>
      <c r="E13" s="769">
        <v>28.859782166471152</v>
      </c>
      <c r="F13" s="769">
        <v>44.47057233653938</v>
      </c>
      <c r="G13" s="851">
        <v>0</v>
      </c>
      <c r="H13" s="851">
        <v>0</v>
      </c>
      <c r="I13" s="852">
        <v>0</v>
      </c>
      <c r="J13" s="625"/>
      <c r="K13" s="625"/>
    </row>
    <row r="14" spans="1:11" s="626" customFormat="1" ht="23.25" customHeight="1" thickBot="1">
      <c r="A14" s="637" t="s">
        <v>125</v>
      </c>
      <c r="B14" s="638">
        <v>24</v>
      </c>
      <c r="C14" s="770">
        <f>(C12-C11)/C11*100</f>
        <v>-0.07036312694069818</v>
      </c>
      <c r="D14" s="770">
        <f>(D12-D11)/D11*100</f>
        <v>-8.324300309580543</v>
      </c>
      <c r="E14" s="770">
        <f>(E12-E11)/E11*100</f>
        <v>-7.368900299009014</v>
      </c>
      <c r="F14" s="770">
        <f>(F12-F11)/F11*100</f>
        <v>-8.08175542103041</v>
      </c>
      <c r="G14" s="530">
        <v>0</v>
      </c>
      <c r="H14" s="530">
        <v>0</v>
      </c>
      <c r="I14" s="853">
        <v>0</v>
      </c>
      <c r="J14" s="625"/>
      <c r="K14" s="625"/>
    </row>
    <row r="15" ht="33" customHeight="1"/>
    <row r="16" spans="1:11" ht="21.75" customHeight="1" thickBot="1">
      <c r="A16" s="893" t="s">
        <v>398</v>
      </c>
      <c r="B16" s="764"/>
      <c r="C16" s="764"/>
      <c r="D16" s="764"/>
      <c r="E16" s="764"/>
      <c r="F16" s="615"/>
      <c r="G16" s="615"/>
      <c r="H16" s="615"/>
      <c r="I16" s="616"/>
      <c r="J16" s="617"/>
      <c r="K16" s="617"/>
    </row>
    <row r="17" spans="1:11" s="626" customFormat="1" ht="18.75" customHeight="1">
      <c r="A17" s="618"/>
      <c r="B17" s="619" t="s">
        <v>352</v>
      </c>
      <c r="C17" s="620" t="s">
        <v>251</v>
      </c>
      <c r="D17" s="1367" t="s">
        <v>252</v>
      </c>
      <c r="E17" s="1368"/>
      <c r="F17" s="1381"/>
      <c r="G17" s="620" t="s">
        <v>253</v>
      </c>
      <c r="H17" s="620" t="s">
        <v>254</v>
      </c>
      <c r="I17" s="624" t="s">
        <v>255</v>
      </c>
      <c r="J17" s="625"/>
      <c r="K17" s="625"/>
    </row>
    <row r="18" spans="1:11" s="626" customFormat="1" ht="18.75" customHeight="1">
      <c r="A18" s="863" t="s">
        <v>332</v>
      </c>
      <c r="B18" s="627"/>
      <c r="C18" s="628" t="s">
        <v>256</v>
      </c>
      <c r="D18" s="629" t="s">
        <v>257</v>
      </c>
      <c r="E18" s="629" t="s">
        <v>258</v>
      </c>
      <c r="F18" s="629" t="s">
        <v>259</v>
      </c>
      <c r="G18" s="628" t="s">
        <v>344</v>
      </c>
      <c r="H18" s="628" t="s">
        <v>344</v>
      </c>
      <c r="I18" s="630" t="s">
        <v>344</v>
      </c>
      <c r="J18" s="625"/>
      <c r="K18" s="625"/>
    </row>
    <row r="19" spans="1:19" s="520" customFormat="1" ht="19.5">
      <c r="A19" s="854"/>
      <c r="B19" s="855"/>
      <c r="C19" s="856" t="s">
        <v>342</v>
      </c>
      <c r="D19" s="857" t="s">
        <v>342</v>
      </c>
      <c r="E19" s="857" t="s">
        <v>342</v>
      </c>
      <c r="F19" s="857" t="s">
        <v>342</v>
      </c>
      <c r="G19" s="856" t="s">
        <v>343</v>
      </c>
      <c r="H19" s="856" t="s">
        <v>343</v>
      </c>
      <c r="I19" s="858" t="s">
        <v>343</v>
      </c>
      <c r="J19" s="513"/>
      <c r="K19" s="496"/>
      <c r="L19" s="514"/>
      <c r="M19" s="514"/>
      <c r="N19" s="514"/>
      <c r="O19" s="514"/>
      <c r="P19" s="514"/>
      <c r="Q19" s="514"/>
      <c r="R19" s="514"/>
      <c r="S19" s="514"/>
    </row>
    <row r="20" spans="1:11" s="626" customFormat="1" ht="33.75" customHeight="1">
      <c r="A20" s="1301">
        <v>23</v>
      </c>
      <c r="B20" s="1382"/>
      <c r="C20" s="888">
        <v>161635</v>
      </c>
      <c r="D20" s="888">
        <v>269837</v>
      </c>
      <c r="E20" s="889">
        <v>113207</v>
      </c>
      <c r="F20" s="888">
        <v>383044</v>
      </c>
      <c r="G20" s="890">
        <v>166.9421845516132</v>
      </c>
      <c r="H20" s="890">
        <v>70.03866736783493</v>
      </c>
      <c r="I20" s="891">
        <v>236.98085191944816</v>
      </c>
      <c r="J20" s="625"/>
      <c r="K20" s="625"/>
    </row>
    <row r="21" spans="1:11" s="626" customFormat="1" ht="33.75" customHeight="1">
      <c r="A21" s="1299">
        <v>24</v>
      </c>
      <c r="B21" s="1383"/>
      <c r="C21" s="765">
        <v>165420</v>
      </c>
      <c r="D21" s="765">
        <v>267981</v>
      </c>
      <c r="E21" s="766">
        <v>111422</v>
      </c>
      <c r="F21" s="765">
        <f>SUM(D21:E21)</f>
        <v>379403</v>
      </c>
      <c r="G21" s="767">
        <f>D21/$C21*100</f>
        <v>162.00036271309395</v>
      </c>
      <c r="H21" s="767">
        <f>E21/$C21*100</f>
        <v>67.35703058880425</v>
      </c>
      <c r="I21" s="768">
        <f>F21/$C21*100</f>
        <v>229.35739330189818</v>
      </c>
      <c r="J21" s="625"/>
      <c r="K21" s="625"/>
    </row>
    <row r="22" spans="1:11" s="626" customFormat="1" ht="23.25" customHeight="1">
      <c r="A22" s="635" t="s">
        <v>124</v>
      </c>
      <c r="B22" s="636">
        <v>23</v>
      </c>
      <c r="C22" s="769">
        <v>98.09424597095409</v>
      </c>
      <c r="D22" s="769">
        <v>142.79454372041965</v>
      </c>
      <c r="E22" s="769">
        <v>93.80114356147499</v>
      </c>
      <c r="F22" s="769">
        <v>125.9153534019062</v>
      </c>
      <c r="G22" s="851">
        <v>0</v>
      </c>
      <c r="H22" s="851">
        <v>0</v>
      </c>
      <c r="I22" s="852">
        <v>0</v>
      </c>
      <c r="J22" s="625"/>
      <c r="K22" s="625"/>
    </row>
    <row r="23" spans="1:11" s="626" customFormat="1" ht="23.25" customHeight="1" thickBot="1">
      <c r="A23" s="637" t="s">
        <v>125</v>
      </c>
      <c r="B23" s="638">
        <v>24</v>
      </c>
      <c r="C23" s="770">
        <f>(C21-C20)/C20*100</f>
        <v>2.3416957960837688</v>
      </c>
      <c r="D23" s="770">
        <f>(D21-D20)/D20*100</f>
        <v>-0.6878226484877908</v>
      </c>
      <c r="E23" s="770">
        <f>(E21-E20)/E20*100</f>
        <v>-1.5767576209951684</v>
      </c>
      <c r="F23" s="770">
        <f>(F21-F20)/F20*100</f>
        <v>-0.9505435406898424</v>
      </c>
      <c r="G23" s="530">
        <v>0</v>
      </c>
      <c r="H23" s="530">
        <v>0</v>
      </c>
      <c r="I23" s="853">
        <v>0</v>
      </c>
      <c r="J23" s="625"/>
      <c r="K23" s="625"/>
    </row>
    <row r="24" ht="27" customHeight="1"/>
    <row r="25" s="490" customFormat="1" ht="27" customHeight="1">
      <c r="A25" s="576"/>
    </row>
    <row r="26" spans="1:11" ht="21" customHeight="1" thickBot="1">
      <c r="A26" s="893" t="s">
        <v>395</v>
      </c>
      <c r="B26" s="764"/>
      <c r="C26" s="764"/>
      <c r="D26" s="764"/>
      <c r="E26" s="764"/>
      <c r="F26" s="615"/>
      <c r="G26" s="615"/>
      <c r="H26" s="615"/>
      <c r="I26" s="616"/>
      <c r="J26" s="617"/>
      <c r="K26" s="617"/>
    </row>
    <row r="27" spans="1:11" s="626" customFormat="1" ht="18.75" customHeight="1">
      <c r="A27" s="618"/>
      <c r="B27" s="619" t="s">
        <v>352</v>
      </c>
      <c r="C27" s="620" t="s">
        <v>251</v>
      </c>
      <c r="D27" s="1367" t="s">
        <v>252</v>
      </c>
      <c r="E27" s="1368"/>
      <c r="F27" s="1381"/>
      <c r="G27" s="620" t="s">
        <v>253</v>
      </c>
      <c r="H27" s="620" t="s">
        <v>254</v>
      </c>
      <c r="I27" s="624" t="s">
        <v>255</v>
      </c>
      <c r="J27" s="625"/>
      <c r="K27" s="625"/>
    </row>
    <row r="28" spans="1:11" s="626" customFormat="1" ht="18.75" customHeight="1">
      <c r="A28" s="863" t="s">
        <v>332</v>
      </c>
      <c r="B28" s="627"/>
      <c r="C28" s="628" t="s">
        <v>256</v>
      </c>
      <c r="D28" s="629" t="s">
        <v>257</v>
      </c>
      <c r="E28" s="629" t="s">
        <v>258</v>
      </c>
      <c r="F28" s="629" t="s">
        <v>259</v>
      </c>
      <c r="G28" s="628" t="s">
        <v>344</v>
      </c>
      <c r="H28" s="628" t="s">
        <v>344</v>
      </c>
      <c r="I28" s="630" t="s">
        <v>344</v>
      </c>
      <c r="J28" s="625"/>
      <c r="K28" s="625"/>
    </row>
    <row r="29" spans="1:19" s="520" customFormat="1" ht="19.5">
      <c r="A29" s="854"/>
      <c r="B29" s="855"/>
      <c r="C29" s="856" t="s">
        <v>342</v>
      </c>
      <c r="D29" s="857" t="s">
        <v>342</v>
      </c>
      <c r="E29" s="857" t="s">
        <v>342</v>
      </c>
      <c r="F29" s="857" t="s">
        <v>342</v>
      </c>
      <c r="G29" s="856" t="s">
        <v>343</v>
      </c>
      <c r="H29" s="856" t="s">
        <v>343</v>
      </c>
      <c r="I29" s="858" t="s">
        <v>343</v>
      </c>
      <c r="J29" s="513"/>
      <c r="K29" s="496"/>
      <c r="L29" s="514"/>
      <c r="M29" s="514"/>
      <c r="N29" s="514"/>
      <c r="O29" s="514"/>
      <c r="P29" s="514"/>
      <c r="Q29" s="514"/>
      <c r="R29" s="514"/>
      <c r="S29" s="514"/>
    </row>
    <row r="30" spans="1:11" s="626" customFormat="1" ht="33.75" customHeight="1">
      <c r="A30" s="1301">
        <v>23</v>
      </c>
      <c r="B30" s="1382"/>
      <c r="C30" s="888">
        <v>91225</v>
      </c>
      <c r="D30" s="888">
        <v>257640</v>
      </c>
      <c r="E30" s="889">
        <v>95705</v>
      </c>
      <c r="F30" s="888">
        <v>353345</v>
      </c>
      <c r="G30" s="890">
        <v>282.4225815291861</v>
      </c>
      <c r="H30" s="890">
        <v>104.91093450260345</v>
      </c>
      <c r="I30" s="891">
        <v>387.33351603178954</v>
      </c>
      <c r="J30" s="625"/>
      <c r="K30" s="625"/>
    </row>
    <row r="31" spans="1:11" s="626" customFormat="1" ht="33.75" customHeight="1">
      <c r="A31" s="1299">
        <v>24</v>
      </c>
      <c r="B31" s="1383"/>
      <c r="C31" s="765">
        <v>90077</v>
      </c>
      <c r="D31" s="765">
        <v>263831</v>
      </c>
      <c r="E31" s="766">
        <v>90363</v>
      </c>
      <c r="F31" s="765">
        <f>SUM(D31:E31)</f>
        <v>354194</v>
      </c>
      <c r="G31" s="767">
        <f>D31/$C31*100</f>
        <v>292.89496763879794</v>
      </c>
      <c r="H31" s="767">
        <f>E31/$C31*100</f>
        <v>100.31750613364122</v>
      </c>
      <c r="I31" s="768">
        <f>F31/$C31*100</f>
        <v>393.2124737724391</v>
      </c>
      <c r="J31" s="625"/>
      <c r="K31" s="625"/>
    </row>
    <row r="32" spans="1:11" s="626" customFormat="1" ht="23.25" customHeight="1">
      <c r="A32" s="635" t="s">
        <v>124</v>
      </c>
      <c r="B32" s="636">
        <v>23</v>
      </c>
      <c r="C32" s="769">
        <v>359.4329170024174</v>
      </c>
      <c r="D32" s="769">
        <v>-12.067959276311523</v>
      </c>
      <c r="E32" s="769">
        <v>84.8621815302003</v>
      </c>
      <c r="F32" s="769">
        <v>2.487165356614555</v>
      </c>
      <c r="G32" s="851">
        <v>0</v>
      </c>
      <c r="H32" s="851">
        <v>0</v>
      </c>
      <c r="I32" s="852">
        <v>0</v>
      </c>
      <c r="J32" s="625"/>
      <c r="K32" s="625"/>
    </row>
    <row r="33" spans="1:11" s="626" customFormat="1" ht="23.25" customHeight="1" thickBot="1">
      <c r="A33" s="637" t="s">
        <v>125</v>
      </c>
      <c r="B33" s="638">
        <v>24</v>
      </c>
      <c r="C33" s="770">
        <f>(C31-C30)/C30*100</f>
        <v>-1.2584269662921348</v>
      </c>
      <c r="D33" s="770">
        <f>(D31-D30)/D30*100</f>
        <v>2.402965378046887</v>
      </c>
      <c r="E33" s="770">
        <f>(E31-E30)/E30*100</f>
        <v>-5.581735541507758</v>
      </c>
      <c r="F33" s="770">
        <f>(F31-F30)/F30*100</f>
        <v>0.2402750852566189</v>
      </c>
      <c r="G33" s="530">
        <v>0</v>
      </c>
      <c r="H33" s="530">
        <v>0</v>
      </c>
      <c r="I33" s="853">
        <v>0</v>
      </c>
      <c r="J33" s="625"/>
      <c r="K33" s="625"/>
    </row>
    <row r="34" ht="33" customHeight="1"/>
    <row r="35" spans="1:11" ht="21" customHeight="1" thickBot="1">
      <c r="A35" s="893" t="s">
        <v>396</v>
      </c>
      <c r="B35" s="764"/>
      <c r="C35" s="764"/>
      <c r="D35" s="764"/>
      <c r="E35" s="764"/>
      <c r="F35" s="615"/>
      <c r="G35" s="615"/>
      <c r="H35" s="615"/>
      <c r="I35" s="616"/>
      <c r="J35" s="617"/>
      <c r="K35" s="617"/>
    </row>
    <row r="36" spans="1:11" s="626" customFormat="1" ht="18.75" customHeight="1">
      <c r="A36" s="618"/>
      <c r="B36" s="619" t="s">
        <v>352</v>
      </c>
      <c r="C36" s="620" t="s">
        <v>251</v>
      </c>
      <c r="D36" s="1367" t="s">
        <v>252</v>
      </c>
      <c r="E36" s="1368"/>
      <c r="F36" s="1381"/>
      <c r="G36" s="620" t="s">
        <v>253</v>
      </c>
      <c r="H36" s="620" t="s">
        <v>254</v>
      </c>
      <c r="I36" s="624" t="s">
        <v>255</v>
      </c>
      <c r="J36" s="625"/>
      <c r="K36" s="625"/>
    </row>
    <row r="37" spans="1:11" s="626" customFormat="1" ht="18.75" customHeight="1">
      <c r="A37" s="863" t="s">
        <v>332</v>
      </c>
      <c r="B37" s="627"/>
      <c r="C37" s="628" t="s">
        <v>256</v>
      </c>
      <c r="D37" s="629" t="s">
        <v>257</v>
      </c>
      <c r="E37" s="629" t="s">
        <v>258</v>
      </c>
      <c r="F37" s="629" t="s">
        <v>259</v>
      </c>
      <c r="G37" s="628" t="s">
        <v>344</v>
      </c>
      <c r="H37" s="628" t="s">
        <v>344</v>
      </c>
      <c r="I37" s="630" t="s">
        <v>344</v>
      </c>
      <c r="J37" s="625"/>
      <c r="K37" s="625"/>
    </row>
    <row r="38" spans="1:19" s="520" customFormat="1" ht="19.5">
      <c r="A38" s="854"/>
      <c r="B38" s="855"/>
      <c r="C38" s="856" t="s">
        <v>342</v>
      </c>
      <c r="D38" s="857" t="s">
        <v>342</v>
      </c>
      <c r="E38" s="857" t="s">
        <v>342</v>
      </c>
      <c r="F38" s="857" t="s">
        <v>342</v>
      </c>
      <c r="G38" s="856" t="s">
        <v>343</v>
      </c>
      <c r="H38" s="856" t="s">
        <v>343</v>
      </c>
      <c r="I38" s="858" t="s">
        <v>343</v>
      </c>
      <c r="J38" s="513"/>
      <c r="K38" s="496"/>
      <c r="L38" s="514"/>
      <c r="M38" s="514"/>
      <c r="N38" s="514"/>
      <c r="O38" s="514"/>
      <c r="P38" s="514"/>
      <c r="Q38" s="514"/>
      <c r="R38" s="514"/>
      <c r="S38" s="514"/>
    </row>
    <row r="39" spans="1:11" s="626" customFormat="1" ht="33.75" customHeight="1">
      <c r="A39" s="1301">
        <v>23</v>
      </c>
      <c r="B39" s="1382"/>
      <c r="C39" s="888">
        <v>4704</v>
      </c>
      <c r="D39" s="888">
        <v>5442</v>
      </c>
      <c r="E39" s="889">
        <v>2826</v>
      </c>
      <c r="F39" s="888">
        <v>8268</v>
      </c>
      <c r="G39" s="890">
        <v>115.6887755102041</v>
      </c>
      <c r="H39" s="890">
        <v>60.076530612244895</v>
      </c>
      <c r="I39" s="891">
        <v>175.76530612244898</v>
      </c>
      <c r="J39" s="625"/>
      <c r="K39" s="625"/>
    </row>
    <row r="40" spans="1:11" s="626" customFormat="1" ht="33.75" customHeight="1">
      <c r="A40" s="1299">
        <v>24</v>
      </c>
      <c r="B40" s="1383"/>
      <c r="C40" s="765">
        <v>4812</v>
      </c>
      <c r="D40" s="765">
        <v>5594</v>
      </c>
      <c r="E40" s="766">
        <v>2826</v>
      </c>
      <c r="F40" s="765">
        <f>SUM(D40:E40)</f>
        <v>8420</v>
      </c>
      <c r="G40" s="767">
        <f>D40/$C40*100</f>
        <v>116.25103906899419</v>
      </c>
      <c r="H40" s="767">
        <f>E40/$C40*100</f>
        <v>58.728179551122196</v>
      </c>
      <c r="I40" s="768">
        <f>F40/$C40*100</f>
        <v>174.97921862011637</v>
      </c>
      <c r="J40" s="625"/>
      <c r="K40" s="625"/>
    </row>
    <row r="41" spans="1:11" s="626" customFormat="1" ht="23.25" customHeight="1">
      <c r="A41" s="635" t="s">
        <v>124</v>
      </c>
      <c r="B41" s="636">
        <v>23</v>
      </c>
      <c r="C41" s="769">
        <v>0</v>
      </c>
      <c r="D41" s="769">
        <v>0</v>
      </c>
      <c r="E41" s="769">
        <v>0</v>
      </c>
      <c r="F41" s="769">
        <v>0</v>
      </c>
      <c r="G41" s="851">
        <v>0</v>
      </c>
      <c r="H41" s="851">
        <v>0</v>
      </c>
      <c r="I41" s="852">
        <v>0</v>
      </c>
      <c r="J41" s="625"/>
      <c r="K41" s="625"/>
    </row>
    <row r="42" spans="1:11" s="626" customFormat="1" ht="23.25" customHeight="1" thickBot="1">
      <c r="A42" s="637" t="s">
        <v>125</v>
      </c>
      <c r="B42" s="638">
        <v>24</v>
      </c>
      <c r="C42" s="770">
        <v>0</v>
      </c>
      <c r="D42" s="770">
        <v>0</v>
      </c>
      <c r="E42" s="770">
        <v>0</v>
      </c>
      <c r="F42" s="770">
        <v>0</v>
      </c>
      <c r="G42" s="530">
        <v>0</v>
      </c>
      <c r="H42" s="530">
        <v>0</v>
      </c>
      <c r="I42" s="853">
        <v>0</v>
      </c>
      <c r="J42" s="625"/>
      <c r="K42" s="625"/>
    </row>
    <row r="43" ht="27" customHeight="1"/>
    <row r="44" s="490" customFormat="1" ht="27" customHeight="1">
      <c r="A44" s="576"/>
    </row>
    <row r="45" spans="1:11" ht="21.75" customHeight="1" thickBot="1">
      <c r="A45" s="892" t="s">
        <v>397</v>
      </c>
      <c r="B45" s="764"/>
      <c r="C45" s="764"/>
      <c r="D45" s="764"/>
      <c r="E45" s="764"/>
      <c r="F45" s="615"/>
      <c r="G45" s="615"/>
      <c r="H45" s="615"/>
      <c r="I45" s="616"/>
      <c r="J45" s="617"/>
      <c r="K45" s="617"/>
    </row>
    <row r="46" spans="1:11" s="626" customFormat="1" ht="18.75" customHeight="1">
      <c r="A46" s="618"/>
      <c r="B46" s="619" t="s">
        <v>352</v>
      </c>
      <c r="C46" s="620" t="s">
        <v>251</v>
      </c>
      <c r="D46" s="1367" t="s">
        <v>252</v>
      </c>
      <c r="E46" s="1368"/>
      <c r="F46" s="1381"/>
      <c r="G46" s="620" t="s">
        <v>253</v>
      </c>
      <c r="H46" s="620" t="s">
        <v>254</v>
      </c>
      <c r="I46" s="624" t="s">
        <v>255</v>
      </c>
      <c r="J46" s="625"/>
      <c r="K46" s="625"/>
    </row>
    <row r="47" spans="1:11" s="626" customFormat="1" ht="18.75" customHeight="1">
      <c r="A47" s="863" t="s">
        <v>332</v>
      </c>
      <c r="B47" s="627"/>
      <c r="C47" s="628" t="s">
        <v>256</v>
      </c>
      <c r="D47" s="629" t="s">
        <v>257</v>
      </c>
      <c r="E47" s="629" t="s">
        <v>258</v>
      </c>
      <c r="F47" s="629" t="s">
        <v>259</v>
      </c>
      <c r="G47" s="628" t="s">
        <v>344</v>
      </c>
      <c r="H47" s="628" t="s">
        <v>344</v>
      </c>
      <c r="I47" s="630" t="s">
        <v>344</v>
      </c>
      <c r="J47" s="625"/>
      <c r="K47" s="625"/>
    </row>
    <row r="48" spans="1:19" s="520" customFormat="1" ht="19.5">
      <c r="A48" s="854"/>
      <c r="B48" s="855"/>
      <c r="C48" s="856" t="s">
        <v>342</v>
      </c>
      <c r="D48" s="857" t="s">
        <v>342</v>
      </c>
      <c r="E48" s="857" t="s">
        <v>342</v>
      </c>
      <c r="F48" s="857" t="s">
        <v>342</v>
      </c>
      <c r="G48" s="856" t="s">
        <v>343</v>
      </c>
      <c r="H48" s="856" t="s">
        <v>343</v>
      </c>
      <c r="I48" s="858" t="s">
        <v>343</v>
      </c>
      <c r="J48" s="513"/>
      <c r="K48" s="496"/>
      <c r="L48" s="514"/>
      <c r="M48" s="514"/>
      <c r="N48" s="514"/>
      <c r="O48" s="514"/>
      <c r="P48" s="514"/>
      <c r="Q48" s="514"/>
      <c r="R48" s="514"/>
      <c r="S48" s="514"/>
    </row>
    <row r="49" spans="1:11" s="626" customFormat="1" ht="33.75" customHeight="1">
      <c r="A49" s="1301">
        <v>23</v>
      </c>
      <c r="B49" s="1382"/>
      <c r="C49" s="888">
        <v>3406</v>
      </c>
      <c r="D49" s="888">
        <v>515</v>
      </c>
      <c r="E49" s="889">
        <v>1017</v>
      </c>
      <c r="F49" s="888">
        <v>1532</v>
      </c>
      <c r="G49" s="890">
        <v>15.120375807398709</v>
      </c>
      <c r="H49" s="890">
        <v>29.85907222548444</v>
      </c>
      <c r="I49" s="891">
        <v>44.97944803288315</v>
      </c>
      <c r="J49" s="625"/>
      <c r="K49" s="625"/>
    </row>
    <row r="50" spans="1:11" s="626" customFormat="1" ht="33.75" customHeight="1">
      <c r="A50" s="1299">
        <v>24</v>
      </c>
      <c r="B50" s="1383"/>
      <c r="C50" s="765">
        <v>3349</v>
      </c>
      <c r="D50" s="765">
        <v>1337</v>
      </c>
      <c r="E50" s="766">
        <v>813</v>
      </c>
      <c r="F50" s="765">
        <f>SUM(D50:E50)</f>
        <v>2150</v>
      </c>
      <c r="G50" s="767">
        <f>D50/$C50*100</f>
        <v>39.92236488504031</v>
      </c>
      <c r="H50" s="767">
        <f>E50/$C50*100</f>
        <v>24.275903254702897</v>
      </c>
      <c r="I50" s="768">
        <f>F50/$C50*100</f>
        <v>64.1982681397432</v>
      </c>
      <c r="J50" s="625"/>
      <c r="K50" s="625"/>
    </row>
    <row r="51" spans="1:11" s="626" customFormat="1" ht="23.25" customHeight="1">
      <c r="A51" s="635" t="s">
        <v>124</v>
      </c>
      <c r="B51" s="636">
        <v>23</v>
      </c>
      <c r="C51" s="769">
        <v>-1.532234749927725</v>
      </c>
      <c r="D51" s="769" t="s">
        <v>399</v>
      </c>
      <c r="E51" s="769">
        <v>0.09842519685039369</v>
      </c>
      <c r="F51" s="769">
        <v>50.78740157480315</v>
      </c>
      <c r="G51" s="851">
        <v>0</v>
      </c>
      <c r="H51" s="851">
        <v>0</v>
      </c>
      <c r="I51" s="852">
        <v>0</v>
      </c>
      <c r="J51" s="625"/>
      <c r="K51" s="625"/>
    </row>
    <row r="52" spans="1:11" s="626" customFormat="1" ht="23.25" customHeight="1" thickBot="1">
      <c r="A52" s="637" t="s">
        <v>125</v>
      </c>
      <c r="B52" s="638">
        <v>24</v>
      </c>
      <c r="C52" s="770">
        <f>(C50-C49)/C49*100</f>
        <v>-1.6735173223722841</v>
      </c>
      <c r="D52" s="894">
        <f>(D50-D49)/D49*100</f>
        <v>159.61165048543688</v>
      </c>
      <c r="E52" s="770">
        <f>(E50-E49)/E49*100</f>
        <v>-20.058997050147493</v>
      </c>
      <c r="F52" s="770">
        <f>(F50-F49)/F49*100</f>
        <v>40.33942558746737</v>
      </c>
      <c r="G52" s="530">
        <v>0</v>
      </c>
      <c r="H52" s="530">
        <v>0</v>
      </c>
      <c r="I52" s="853">
        <v>0</v>
      </c>
      <c r="J52" s="625"/>
      <c r="K52" s="625"/>
    </row>
  </sheetData>
  <sheetProtection/>
  <mergeCells count="15">
    <mergeCell ref="A50:B50"/>
    <mergeCell ref="A20:B20"/>
    <mergeCell ref="A21:B21"/>
    <mergeCell ref="A12:B12"/>
    <mergeCell ref="A11:B11"/>
    <mergeCell ref="A30:B30"/>
    <mergeCell ref="A31:B31"/>
    <mergeCell ref="A39:B39"/>
    <mergeCell ref="A40:B40"/>
    <mergeCell ref="D8:F8"/>
    <mergeCell ref="D17:F17"/>
    <mergeCell ref="D27:F27"/>
    <mergeCell ref="D36:F36"/>
    <mergeCell ref="D46:F46"/>
    <mergeCell ref="A49:B49"/>
  </mergeCells>
  <printOptions/>
  <pageMargins left="1.2598425196850394" right="0.7480314960629921" top="1.062992125984252" bottom="0.7874015748031497" header="0.5118110236220472" footer="0.5118110236220472"/>
  <pageSetup horizontalDpi="400" verticalDpi="400" orientation="landscape" paperSize="9" scale="90" r:id="rId2"/>
  <rowBreaks count="2" manualBreakCount="2">
    <brk id="23" max="8" man="1"/>
    <brk id="4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26"/>
  <sheetViews>
    <sheetView showGridLines="0" view="pageBreakPreview" zoomScale="70" zoomScaleSheetLayoutView="70" zoomScalePageLayoutView="0" workbookViewId="0" topLeftCell="A1">
      <selection activeCell="H10" sqref="H10"/>
    </sheetView>
  </sheetViews>
  <sheetFormatPr defaultColWidth="13.54296875" defaultRowHeight="18"/>
  <cols>
    <col min="1" max="1" width="12.99609375" style="0" customWidth="1"/>
    <col min="2" max="8" width="10.90625" style="0" customWidth="1"/>
    <col min="9" max="10" width="8.72265625" style="0" customWidth="1"/>
    <col min="11" max="16384" width="13.453125" style="0" customWidth="1"/>
  </cols>
  <sheetData>
    <row r="1" ht="19.5">
      <c r="A1" s="89" t="s">
        <v>111</v>
      </c>
    </row>
    <row r="2" ht="19.5">
      <c r="A2" s="91" t="s">
        <v>0</v>
      </c>
    </row>
    <row r="3" ht="4.5" customHeight="1"/>
    <row r="4" spans="1:12" s="118" customFormat="1" ht="16.5" customHeight="1">
      <c r="A4" s="116" t="s">
        <v>97</v>
      </c>
      <c r="B4" s="117"/>
      <c r="C4" s="117"/>
      <c r="D4" s="117"/>
      <c r="E4" s="117"/>
      <c r="F4" s="117"/>
      <c r="G4" s="117"/>
      <c r="H4" s="117"/>
      <c r="I4" s="117"/>
      <c r="J4" s="117"/>
      <c r="L4"/>
    </row>
    <row r="5" spans="1:10" s="118" customFormat="1" ht="18" customHeight="1" thickBot="1">
      <c r="A5" s="119"/>
      <c r="B5" s="120"/>
      <c r="C5" s="120"/>
      <c r="D5" s="120"/>
      <c r="E5" s="120"/>
      <c r="F5" s="120"/>
      <c r="G5" s="120"/>
      <c r="H5" s="121" t="s">
        <v>902</v>
      </c>
      <c r="J5"/>
    </row>
    <row r="6" spans="1:9" s="118" customFormat="1" ht="21.75" customHeight="1">
      <c r="A6" s="122" t="s">
        <v>98</v>
      </c>
      <c r="B6" s="123"/>
      <c r="C6" s="123"/>
      <c r="D6" s="123"/>
      <c r="E6" s="123" t="s">
        <v>112</v>
      </c>
      <c r="F6" s="123" t="s">
        <v>113</v>
      </c>
      <c r="G6" s="124" t="s">
        <v>99</v>
      </c>
      <c r="H6" s="125" t="s">
        <v>100</v>
      </c>
      <c r="I6" s="117"/>
    </row>
    <row r="7" spans="1:17" s="118" customFormat="1" ht="21.75" customHeight="1">
      <c r="A7" s="126" t="s">
        <v>101</v>
      </c>
      <c r="B7" s="127">
        <v>20</v>
      </c>
      <c r="C7" s="127">
        <v>21</v>
      </c>
      <c r="D7" s="127">
        <v>22</v>
      </c>
      <c r="E7" s="127">
        <v>23</v>
      </c>
      <c r="F7" s="127">
        <v>24</v>
      </c>
      <c r="G7" s="128" t="s">
        <v>114</v>
      </c>
      <c r="H7" s="129" t="s">
        <v>102</v>
      </c>
      <c r="I7" s="117"/>
      <c r="J7"/>
      <c r="K7"/>
      <c r="L7"/>
      <c r="M7"/>
      <c r="N7"/>
      <c r="O7"/>
      <c r="P7"/>
      <c r="Q7"/>
    </row>
    <row r="8" spans="1:17" s="134" customFormat="1" ht="34.5" customHeight="1">
      <c r="A8" s="130" t="s">
        <v>103</v>
      </c>
      <c r="B8" s="131">
        <v>16</v>
      </c>
      <c r="C8" s="131">
        <v>16</v>
      </c>
      <c r="D8" s="131">
        <v>16</v>
      </c>
      <c r="E8" s="131">
        <v>16</v>
      </c>
      <c r="F8" s="131">
        <v>16</v>
      </c>
      <c r="G8" s="131">
        <f aca="true" t="shared" si="0" ref="G8:G21">F8-E8</f>
        <v>0</v>
      </c>
      <c r="H8" s="132">
        <f>F8/$F$21*100</f>
        <v>33.33333333333333</v>
      </c>
      <c r="I8" s="133"/>
      <c r="J8"/>
      <c r="K8"/>
      <c r="L8"/>
      <c r="M8"/>
      <c r="N8"/>
      <c r="O8"/>
      <c r="P8"/>
      <c r="Q8"/>
    </row>
    <row r="9" spans="1:17" s="134" customFormat="1" ht="34.5" customHeight="1">
      <c r="A9" s="135" t="s">
        <v>104</v>
      </c>
      <c r="B9" s="131">
        <v>1</v>
      </c>
      <c r="C9" s="131">
        <v>1</v>
      </c>
      <c r="D9" s="131">
        <v>1</v>
      </c>
      <c r="E9" s="131">
        <v>1</v>
      </c>
      <c r="F9" s="131">
        <v>1</v>
      </c>
      <c r="G9" s="131">
        <f t="shared" si="0"/>
        <v>0</v>
      </c>
      <c r="H9" s="132">
        <f>F9/$F$21*100</f>
        <v>2.083333333333333</v>
      </c>
      <c r="I9" s="133"/>
      <c r="J9"/>
      <c r="K9"/>
      <c r="L9"/>
      <c r="M9"/>
      <c r="N9"/>
      <c r="O9"/>
      <c r="P9"/>
      <c r="Q9"/>
    </row>
    <row r="10" spans="1:17" s="134" customFormat="1" ht="34.5" customHeight="1">
      <c r="A10" s="135" t="s">
        <v>105</v>
      </c>
      <c r="B10" s="131">
        <v>5</v>
      </c>
      <c r="C10" s="131">
        <v>5</v>
      </c>
      <c r="D10" s="131">
        <v>5</v>
      </c>
      <c r="E10" s="131">
        <v>5</v>
      </c>
      <c r="F10" s="131">
        <v>5</v>
      </c>
      <c r="G10" s="131">
        <f t="shared" si="0"/>
        <v>0</v>
      </c>
      <c r="H10" s="132">
        <f>F10/$F$21*100</f>
        <v>10.416666666666668</v>
      </c>
      <c r="I10" s="133"/>
      <c r="J10"/>
      <c r="K10"/>
      <c r="L10"/>
      <c r="M10"/>
      <c r="N10"/>
      <c r="O10"/>
      <c r="P10"/>
      <c r="Q10"/>
    </row>
    <row r="11" spans="1:17" s="134" customFormat="1" ht="34.5" customHeight="1">
      <c r="A11" s="135" t="s">
        <v>106</v>
      </c>
      <c r="B11" s="131">
        <v>2</v>
      </c>
      <c r="C11" s="131">
        <v>2</v>
      </c>
      <c r="D11" s="131">
        <v>2</v>
      </c>
      <c r="E11" s="131">
        <v>2</v>
      </c>
      <c r="F11" s="131">
        <v>2</v>
      </c>
      <c r="G11" s="131">
        <f t="shared" si="0"/>
        <v>0</v>
      </c>
      <c r="H11" s="132">
        <f>F11/$F$21*100</f>
        <v>4.166666666666666</v>
      </c>
      <c r="I11" s="133"/>
      <c r="J11"/>
      <c r="K11"/>
      <c r="L11"/>
      <c r="M11"/>
      <c r="N11"/>
      <c r="O11"/>
      <c r="P11"/>
      <c r="Q11"/>
    </row>
    <row r="12" spans="1:17" s="134" customFormat="1" ht="34.5" customHeight="1">
      <c r="A12" s="135" t="s">
        <v>107</v>
      </c>
      <c r="B12" s="131">
        <v>1</v>
      </c>
      <c r="C12" s="131">
        <v>1</v>
      </c>
      <c r="D12" s="131">
        <v>1</v>
      </c>
      <c r="E12" s="131">
        <v>1</v>
      </c>
      <c r="F12" s="131">
        <v>1</v>
      </c>
      <c r="G12" s="131">
        <f t="shared" si="0"/>
        <v>0</v>
      </c>
      <c r="H12" s="132">
        <f>F12/$F$21*100</f>
        <v>2.083333333333333</v>
      </c>
      <c r="I12" s="133"/>
      <c r="J12"/>
      <c r="K12"/>
      <c r="L12"/>
      <c r="M12"/>
      <c r="N12"/>
      <c r="O12"/>
      <c r="P12"/>
      <c r="Q12"/>
    </row>
    <row r="13" spans="1:17" s="134" customFormat="1" ht="34.5" customHeight="1">
      <c r="A13" s="1205" t="s">
        <v>108</v>
      </c>
      <c r="B13" s="136">
        <v>16</v>
      </c>
      <c r="C13" s="136">
        <v>16</v>
      </c>
      <c r="D13" s="136">
        <v>15</v>
      </c>
      <c r="E13" s="136">
        <v>15</v>
      </c>
      <c r="F13" s="136">
        <v>14</v>
      </c>
      <c r="G13" s="137">
        <f>F13-E13</f>
        <v>-1</v>
      </c>
      <c r="H13" s="132"/>
      <c r="I13" s="133"/>
      <c r="J13"/>
      <c r="K13"/>
      <c r="L13"/>
      <c r="M13"/>
      <c r="N13"/>
      <c r="O13"/>
      <c r="P13"/>
      <c r="Q13"/>
    </row>
    <row r="14" spans="1:17" s="134" customFormat="1" ht="34.5" customHeight="1">
      <c r="A14" s="1206"/>
      <c r="B14" s="131">
        <v>8</v>
      </c>
      <c r="C14" s="131">
        <v>8</v>
      </c>
      <c r="D14" s="131">
        <v>8</v>
      </c>
      <c r="E14" s="131">
        <v>8</v>
      </c>
      <c r="F14" s="131">
        <v>8</v>
      </c>
      <c r="G14" s="131">
        <f t="shared" si="0"/>
        <v>0</v>
      </c>
      <c r="H14" s="132">
        <f aca="true" t="shared" si="1" ref="H14:H21">F14/$F$21*100</f>
        <v>16.666666666666664</v>
      </c>
      <c r="I14" s="133"/>
      <c r="J14"/>
      <c r="K14"/>
      <c r="L14"/>
      <c r="M14"/>
      <c r="N14"/>
      <c r="O14"/>
      <c r="P14"/>
      <c r="Q14"/>
    </row>
    <row r="15" spans="1:17" s="139" customFormat="1" ht="34.5" customHeight="1">
      <c r="A15" s="138" t="s">
        <v>109</v>
      </c>
      <c r="B15" s="131">
        <v>2</v>
      </c>
      <c r="C15" s="131">
        <v>2</v>
      </c>
      <c r="D15" s="131">
        <v>2</v>
      </c>
      <c r="E15" s="131">
        <v>2</v>
      </c>
      <c r="F15" s="131">
        <v>2</v>
      </c>
      <c r="G15" s="131">
        <f t="shared" si="0"/>
        <v>0</v>
      </c>
      <c r="H15" s="132">
        <f t="shared" si="1"/>
        <v>4.166666666666666</v>
      </c>
      <c r="J15"/>
      <c r="K15"/>
      <c r="L15"/>
      <c r="M15"/>
      <c r="N15"/>
      <c r="O15"/>
      <c r="P15"/>
      <c r="Q15"/>
    </row>
    <row r="16" spans="1:17" s="139" customFormat="1" ht="34.5" customHeight="1">
      <c r="A16" s="140" t="s">
        <v>115</v>
      </c>
      <c r="B16" s="131">
        <v>2</v>
      </c>
      <c r="C16" s="131">
        <v>3</v>
      </c>
      <c r="D16" s="131">
        <v>4</v>
      </c>
      <c r="E16" s="131">
        <v>6</v>
      </c>
      <c r="F16" s="131">
        <v>6</v>
      </c>
      <c r="G16" s="131">
        <f t="shared" si="0"/>
        <v>0</v>
      </c>
      <c r="H16" s="132">
        <f t="shared" si="1"/>
        <v>12.5</v>
      </c>
      <c r="J16"/>
      <c r="K16"/>
      <c r="L16"/>
      <c r="M16"/>
      <c r="N16"/>
      <c r="O16"/>
      <c r="P16"/>
      <c r="Q16"/>
    </row>
    <row r="17" spans="1:17" s="139" customFormat="1" ht="34.5" customHeight="1">
      <c r="A17" s="140" t="s">
        <v>116</v>
      </c>
      <c r="B17" s="131">
        <v>1</v>
      </c>
      <c r="C17" s="131">
        <v>2</v>
      </c>
      <c r="D17" s="131">
        <v>2</v>
      </c>
      <c r="E17" s="131">
        <v>3</v>
      </c>
      <c r="F17" s="131">
        <v>3</v>
      </c>
      <c r="G17" s="131">
        <f t="shared" si="0"/>
        <v>0</v>
      </c>
      <c r="H17" s="132">
        <f t="shared" si="1"/>
        <v>6.25</v>
      </c>
      <c r="J17"/>
      <c r="K17"/>
      <c r="L17"/>
      <c r="M17"/>
      <c r="N17"/>
      <c r="O17"/>
      <c r="P17"/>
      <c r="Q17"/>
    </row>
    <row r="18" spans="1:17" s="139" customFormat="1" ht="34.5" customHeight="1">
      <c r="A18" s="140" t="s">
        <v>117</v>
      </c>
      <c r="B18" s="131">
        <v>0</v>
      </c>
      <c r="C18" s="131">
        <v>0</v>
      </c>
      <c r="D18" s="131">
        <v>1</v>
      </c>
      <c r="E18" s="131">
        <v>2</v>
      </c>
      <c r="F18" s="131">
        <v>2</v>
      </c>
      <c r="G18" s="131">
        <f t="shared" si="0"/>
        <v>0</v>
      </c>
      <c r="H18" s="132">
        <f t="shared" si="1"/>
        <v>4.166666666666666</v>
      </c>
      <c r="J18"/>
      <c r="K18"/>
      <c r="L18"/>
      <c r="M18"/>
      <c r="N18"/>
      <c r="O18"/>
      <c r="P18"/>
      <c r="Q18"/>
    </row>
    <row r="19" spans="1:17" s="139" customFormat="1" ht="34.5" customHeight="1">
      <c r="A19" s="140" t="s">
        <v>321</v>
      </c>
      <c r="B19" s="131">
        <v>0</v>
      </c>
      <c r="C19" s="131">
        <v>0</v>
      </c>
      <c r="D19" s="131">
        <v>0</v>
      </c>
      <c r="E19" s="131">
        <v>1</v>
      </c>
      <c r="F19" s="131">
        <v>1</v>
      </c>
      <c r="G19" s="131">
        <f>F19-E19</f>
        <v>0</v>
      </c>
      <c r="H19" s="132">
        <f>F19/$F$21*100</f>
        <v>2.083333333333333</v>
      </c>
      <c r="J19"/>
      <c r="K19"/>
      <c r="L19"/>
      <c r="M19"/>
      <c r="N19"/>
      <c r="O19"/>
      <c r="P19"/>
      <c r="Q19"/>
    </row>
    <row r="20" spans="1:17" s="139" customFormat="1" ht="34.5" customHeight="1">
      <c r="A20" s="141" t="s">
        <v>118</v>
      </c>
      <c r="B20" s="142">
        <v>0</v>
      </c>
      <c r="C20" s="142">
        <v>0</v>
      </c>
      <c r="D20" s="142">
        <v>1</v>
      </c>
      <c r="E20" s="142">
        <v>1</v>
      </c>
      <c r="F20" s="142">
        <v>1</v>
      </c>
      <c r="G20" s="142">
        <f t="shared" si="0"/>
        <v>0</v>
      </c>
      <c r="H20" s="143">
        <f t="shared" si="1"/>
        <v>2.083333333333333</v>
      </c>
      <c r="J20"/>
      <c r="K20"/>
      <c r="L20"/>
      <c r="M20"/>
      <c r="N20"/>
      <c r="O20"/>
      <c r="P20"/>
      <c r="Q20"/>
    </row>
    <row r="21" spans="1:17" s="134" customFormat="1" ht="34.5" customHeight="1" thickBot="1">
      <c r="A21" s="144" t="s">
        <v>110</v>
      </c>
      <c r="B21" s="145">
        <f>SUM(B8:B20)-B13</f>
        <v>38</v>
      </c>
      <c r="C21" s="145">
        <f>SUM(C8:C20)-C13</f>
        <v>40</v>
      </c>
      <c r="D21" s="145">
        <f>SUM(D8:D20)-D13</f>
        <v>43</v>
      </c>
      <c r="E21" s="145">
        <f>SUM(E8:E20)-E13</f>
        <v>48</v>
      </c>
      <c r="F21" s="145">
        <f>SUM(F8:F20)-F13</f>
        <v>48</v>
      </c>
      <c r="G21" s="145">
        <f t="shared" si="0"/>
        <v>0</v>
      </c>
      <c r="H21" s="146">
        <f t="shared" si="1"/>
        <v>100</v>
      </c>
      <c r="I21" s="133"/>
      <c r="J21"/>
      <c r="K21"/>
      <c r="L21"/>
      <c r="M21"/>
      <c r="N21"/>
      <c r="O21"/>
      <c r="P21"/>
      <c r="Q21"/>
    </row>
    <row r="22" spans="1:19" s="148" customFormat="1" ht="20.25" customHeight="1">
      <c r="A22" s="147" t="s">
        <v>119</v>
      </c>
      <c r="L22"/>
      <c r="M22"/>
      <c r="N22"/>
      <c r="O22"/>
      <c r="P22"/>
      <c r="Q22"/>
      <c r="R22"/>
      <c r="S22"/>
    </row>
    <row r="23" s="134" customFormat="1" ht="20.25" customHeight="1">
      <c r="A23" s="149" t="s">
        <v>120</v>
      </c>
    </row>
    <row r="24" s="134" customFormat="1" ht="20.25" customHeight="1">
      <c r="A24" s="149" t="s">
        <v>121</v>
      </c>
    </row>
    <row r="25" s="134" customFormat="1" ht="20.25" customHeight="1">
      <c r="A25" s="149" t="s">
        <v>122</v>
      </c>
    </row>
    <row r="26" ht="19.5">
      <c r="A26" s="147"/>
    </row>
  </sheetData>
  <sheetProtection/>
  <mergeCells count="1">
    <mergeCell ref="A13:A14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20"/>
  <sheetViews>
    <sheetView showGridLines="0" view="pageBreakPreview" zoomScale="70" zoomScaleNormal="75" zoomScaleSheetLayoutView="70" zoomScalePageLayoutView="0" workbookViewId="0" topLeftCell="A1">
      <selection activeCell="G10" sqref="G10"/>
    </sheetView>
  </sheetViews>
  <sheetFormatPr defaultColWidth="13.54296875" defaultRowHeight="18"/>
  <cols>
    <col min="1" max="1" width="12.72265625" style="0" customWidth="1"/>
    <col min="2" max="9" width="10.90625" style="0" customWidth="1"/>
    <col min="10" max="16384" width="13.453125" style="0" customWidth="1"/>
  </cols>
  <sheetData>
    <row r="1" ht="19.5">
      <c r="A1" s="89" t="s">
        <v>126</v>
      </c>
    </row>
    <row r="2" ht="19.5">
      <c r="A2" s="91" t="s">
        <v>0</v>
      </c>
    </row>
    <row r="3" ht="3.75" customHeight="1"/>
    <row r="4" spans="1:9" s="118" customFormat="1" ht="20.25" customHeight="1">
      <c r="A4" s="116" t="s">
        <v>123</v>
      </c>
      <c r="B4" s="117"/>
      <c r="C4" s="117"/>
      <c r="D4" s="117"/>
      <c r="E4" s="117"/>
      <c r="F4" s="117"/>
      <c r="G4" s="117"/>
      <c r="H4" s="117"/>
      <c r="I4" s="117"/>
    </row>
    <row r="5" spans="1:9" s="118" customFormat="1" ht="20.25" customHeight="1" thickBot="1">
      <c r="A5" s="119"/>
      <c r="B5" s="120"/>
      <c r="C5" s="120"/>
      <c r="D5" s="120"/>
      <c r="E5" s="120"/>
      <c r="F5" s="120"/>
      <c r="G5" s="120"/>
      <c r="H5" s="120"/>
      <c r="I5" s="121" t="s">
        <v>903</v>
      </c>
    </row>
    <row r="6" spans="1:10" s="118" customFormat="1" ht="30.75" customHeight="1">
      <c r="A6" s="122" t="s">
        <v>98</v>
      </c>
      <c r="B6" s="150"/>
      <c r="C6" s="150" t="s">
        <v>127</v>
      </c>
      <c r="D6" s="150"/>
      <c r="E6" s="150" t="s">
        <v>128</v>
      </c>
      <c r="F6" s="150" t="s">
        <v>129</v>
      </c>
      <c r="G6" s="151" t="s">
        <v>99</v>
      </c>
      <c r="H6" s="151" t="s">
        <v>124</v>
      </c>
      <c r="I6" s="125" t="s">
        <v>100</v>
      </c>
      <c r="J6" s="117"/>
    </row>
    <row r="7" spans="1:18" s="118" customFormat="1" ht="33" customHeight="1">
      <c r="A7" s="126" t="s">
        <v>101</v>
      </c>
      <c r="B7" s="152">
        <v>20</v>
      </c>
      <c r="C7" s="152">
        <v>21</v>
      </c>
      <c r="D7" s="152">
        <v>22</v>
      </c>
      <c r="E7" s="152">
        <v>23</v>
      </c>
      <c r="F7" s="152">
        <v>24</v>
      </c>
      <c r="G7" s="153" t="s">
        <v>130</v>
      </c>
      <c r="H7" s="152" t="s">
        <v>125</v>
      </c>
      <c r="I7" s="129" t="s">
        <v>102</v>
      </c>
      <c r="J7" s="117"/>
      <c r="K7"/>
      <c r="L7"/>
      <c r="M7"/>
      <c r="N7"/>
      <c r="O7"/>
      <c r="P7"/>
      <c r="Q7"/>
      <c r="R7"/>
    </row>
    <row r="8" spans="1:18" s="134" customFormat="1" ht="36" customHeight="1">
      <c r="A8" s="130" t="s">
        <v>103</v>
      </c>
      <c r="B8" s="131">
        <v>777</v>
      </c>
      <c r="C8" s="154">
        <v>754</v>
      </c>
      <c r="D8" s="131">
        <v>745</v>
      </c>
      <c r="E8" s="131">
        <v>731</v>
      </c>
      <c r="F8" s="131">
        <v>734</v>
      </c>
      <c r="G8" s="131">
        <f aca="true" t="shared" si="0" ref="G8:G19">F8-E8</f>
        <v>3</v>
      </c>
      <c r="H8" s="155">
        <f>G8/E8*100</f>
        <v>0.4103967168262654</v>
      </c>
      <c r="I8" s="132">
        <f aca="true" t="shared" si="1" ref="I8:I19">F8/$F$19*100</f>
        <v>24.4340878828229</v>
      </c>
      <c r="J8" s="133"/>
      <c r="K8"/>
      <c r="L8"/>
      <c r="M8"/>
      <c r="N8"/>
      <c r="O8"/>
      <c r="P8"/>
      <c r="Q8"/>
      <c r="R8"/>
    </row>
    <row r="9" spans="1:18" s="134" customFormat="1" ht="36" customHeight="1">
      <c r="A9" s="135" t="s">
        <v>104</v>
      </c>
      <c r="B9" s="131">
        <v>0</v>
      </c>
      <c r="C9" s="154">
        <v>0</v>
      </c>
      <c r="D9" s="131">
        <v>0</v>
      </c>
      <c r="E9" s="131">
        <v>0</v>
      </c>
      <c r="F9" s="131">
        <v>0</v>
      </c>
      <c r="G9" s="131">
        <f t="shared" si="0"/>
        <v>0</v>
      </c>
      <c r="H9" s="155">
        <v>0</v>
      </c>
      <c r="I9" s="132">
        <f t="shared" si="1"/>
        <v>0</v>
      </c>
      <c r="J9" s="133"/>
      <c r="K9"/>
      <c r="L9"/>
      <c r="M9"/>
      <c r="N9"/>
      <c r="O9"/>
      <c r="P9"/>
      <c r="Q9"/>
      <c r="R9"/>
    </row>
    <row r="10" spans="1:18" s="134" customFormat="1" ht="36" customHeight="1">
      <c r="A10" s="135" t="s">
        <v>105</v>
      </c>
      <c r="B10" s="131">
        <v>35</v>
      </c>
      <c r="C10" s="154">
        <v>35</v>
      </c>
      <c r="D10" s="131">
        <v>35</v>
      </c>
      <c r="E10" s="131">
        <v>35</v>
      </c>
      <c r="F10" s="131">
        <v>35</v>
      </c>
      <c r="G10" s="131">
        <f t="shared" si="0"/>
        <v>0</v>
      </c>
      <c r="H10" s="155">
        <f aca="true" t="shared" si="2" ref="H10:H16">G10/E10*100</f>
        <v>0</v>
      </c>
      <c r="I10" s="132">
        <f t="shared" si="1"/>
        <v>1.1651131824234355</v>
      </c>
      <c r="J10" s="133"/>
      <c r="K10"/>
      <c r="L10"/>
      <c r="M10"/>
      <c r="N10"/>
      <c r="O10"/>
      <c r="P10"/>
      <c r="Q10"/>
      <c r="R10"/>
    </row>
    <row r="11" spans="1:18" s="134" customFormat="1" ht="36" customHeight="1">
      <c r="A11" s="135" t="s">
        <v>106</v>
      </c>
      <c r="B11" s="131">
        <v>235</v>
      </c>
      <c r="C11" s="154">
        <v>223</v>
      </c>
      <c r="D11" s="131">
        <v>184</v>
      </c>
      <c r="E11" s="131">
        <v>171</v>
      </c>
      <c r="F11" s="131">
        <v>169</v>
      </c>
      <c r="G11" s="131">
        <f t="shared" si="0"/>
        <v>-2</v>
      </c>
      <c r="H11" s="155">
        <f t="shared" si="2"/>
        <v>-1.1695906432748537</v>
      </c>
      <c r="I11" s="132">
        <f t="shared" si="1"/>
        <v>5.625832223701731</v>
      </c>
      <c r="J11" s="133"/>
      <c r="K11"/>
      <c r="L11"/>
      <c r="M11"/>
      <c r="N11"/>
      <c r="O11"/>
      <c r="P11"/>
      <c r="Q11"/>
      <c r="R11"/>
    </row>
    <row r="12" spans="1:18" s="134" customFormat="1" ht="36" customHeight="1">
      <c r="A12" s="135" t="s">
        <v>107</v>
      </c>
      <c r="B12" s="131">
        <v>42</v>
      </c>
      <c r="C12" s="154">
        <v>39</v>
      </c>
      <c r="D12" s="131">
        <v>37</v>
      </c>
      <c r="E12" s="131">
        <v>35</v>
      </c>
      <c r="F12" s="131">
        <v>34</v>
      </c>
      <c r="G12" s="131">
        <f t="shared" si="0"/>
        <v>-1</v>
      </c>
      <c r="H12" s="155">
        <f t="shared" si="2"/>
        <v>-2.857142857142857</v>
      </c>
      <c r="I12" s="132">
        <f t="shared" si="1"/>
        <v>1.1318242343541944</v>
      </c>
      <c r="J12" s="133"/>
      <c r="K12"/>
      <c r="L12"/>
      <c r="M12"/>
      <c r="N12"/>
      <c r="O12"/>
      <c r="P12"/>
      <c r="Q12"/>
      <c r="R12"/>
    </row>
    <row r="13" spans="1:18" s="134" customFormat="1" ht="36" customHeight="1">
      <c r="A13" s="135" t="s">
        <v>108</v>
      </c>
      <c r="B13" s="131">
        <v>2106</v>
      </c>
      <c r="C13" s="154">
        <v>2114</v>
      </c>
      <c r="D13" s="131">
        <v>2090</v>
      </c>
      <c r="E13" s="131">
        <v>2107</v>
      </c>
      <c r="F13" s="131">
        <v>1660</v>
      </c>
      <c r="G13" s="131">
        <f t="shared" si="0"/>
        <v>-447</v>
      </c>
      <c r="H13" s="155">
        <f t="shared" si="2"/>
        <v>-21.21499762695776</v>
      </c>
      <c r="I13" s="132">
        <f t="shared" si="1"/>
        <v>55.25965379494008</v>
      </c>
      <c r="J13" s="133"/>
      <c r="K13"/>
      <c r="L13"/>
      <c r="M13"/>
      <c r="N13"/>
      <c r="O13"/>
      <c r="P13"/>
      <c r="Q13"/>
      <c r="R13"/>
    </row>
    <row r="14" spans="1:18" s="134" customFormat="1" ht="36" customHeight="1">
      <c r="A14" s="156" t="s">
        <v>109</v>
      </c>
      <c r="B14" s="131">
        <v>46</v>
      </c>
      <c r="C14" s="154">
        <v>47</v>
      </c>
      <c r="D14" s="131">
        <v>50</v>
      </c>
      <c r="E14" s="131">
        <v>46</v>
      </c>
      <c r="F14" s="131">
        <v>46</v>
      </c>
      <c r="G14" s="131">
        <f t="shared" si="0"/>
        <v>0</v>
      </c>
      <c r="H14" s="155">
        <f t="shared" si="2"/>
        <v>0</v>
      </c>
      <c r="I14" s="132">
        <f t="shared" si="1"/>
        <v>1.5312916111850865</v>
      </c>
      <c r="J14" s="133"/>
      <c r="K14"/>
      <c r="L14"/>
      <c r="M14"/>
      <c r="N14"/>
      <c r="O14"/>
      <c r="P14"/>
      <c r="Q14"/>
      <c r="R14"/>
    </row>
    <row r="15" spans="1:18" s="134" customFormat="1" ht="36" customHeight="1">
      <c r="A15" s="135" t="s">
        <v>115</v>
      </c>
      <c r="B15" s="131">
        <v>81</v>
      </c>
      <c r="C15" s="154">
        <v>140</v>
      </c>
      <c r="D15" s="131">
        <v>238</v>
      </c>
      <c r="E15" s="131">
        <v>317</v>
      </c>
      <c r="F15" s="131">
        <v>312</v>
      </c>
      <c r="G15" s="131">
        <f t="shared" si="0"/>
        <v>-5</v>
      </c>
      <c r="H15" s="155">
        <f t="shared" si="2"/>
        <v>-1.5772870662460567</v>
      </c>
      <c r="I15" s="132">
        <f t="shared" si="1"/>
        <v>10.386151797603196</v>
      </c>
      <c r="J15" s="133"/>
      <c r="K15"/>
      <c r="L15"/>
      <c r="M15"/>
      <c r="N15"/>
      <c r="O15"/>
      <c r="P15"/>
      <c r="Q15"/>
      <c r="R15"/>
    </row>
    <row r="16" spans="1:18" s="134" customFormat="1" ht="36" customHeight="1">
      <c r="A16" s="135" t="s">
        <v>116</v>
      </c>
      <c r="B16" s="131">
        <v>4</v>
      </c>
      <c r="C16" s="154">
        <v>6</v>
      </c>
      <c r="D16" s="131">
        <v>6</v>
      </c>
      <c r="E16" s="131">
        <v>8</v>
      </c>
      <c r="F16" s="131">
        <v>8</v>
      </c>
      <c r="G16" s="131">
        <f t="shared" si="0"/>
        <v>0</v>
      </c>
      <c r="H16" s="155">
        <f t="shared" si="2"/>
        <v>0</v>
      </c>
      <c r="I16" s="132">
        <f t="shared" si="1"/>
        <v>0.2663115845539281</v>
      </c>
      <c r="J16" s="133"/>
      <c r="K16"/>
      <c r="L16"/>
      <c r="M16"/>
      <c r="N16"/>
      <c r="O16"/>
      <c r="P16"/>
      <c r="Q16"/>
      <c r="R16"/>
    </row>
    <row r="17" spans="1:18" s="134" customFormat="1" ht="36" customHeight="1">
      <c r="A17" s="135" t="s">
        <v>117</v>
      </c>
      <c r="B17" s="131">
        <v>0</v>
      </c>
      <c r="C17" s="131">
        <v>0</v>
      </c>
      <c r="D17" s="131">
        <v>2</v>
      </c>
      <c r="E17" s="131">
        <v>4</v>
      </c>
      <c r="F17" s="131">
        <v>4</v>
      </c>
      <c r="G17" s="131">
        <f t="shared" si="0"/>
        <v>0</v>
      </c>
      <c r="H17" s="157">
        <v>0</v>
      </c>
      <c r="I17" s="132">
        <f t="shared" si="1"/>
        <v>0.13315579227696406</v>
      </c>
      <c r="J17" s="133"/>
      <c r="K17"/>
      <c r="L17"/>
      <c r="M17"/>
      <c r="N17"/>
      <c r="O17"/>
      <c r="P17"/>
      <c r="Q17"/>
      <c r="R17"/>
    </row>
    <row r="18" spans="1:18" s="134" customFormat="1" ht="36" customHeight="1">
      <c r="A18" s="158" t="s">
        <v>118</v>
      </c>
      <c r="B18" s="142">
        <v>0</v>
      </c>
      <c r="C18" s="142">
        <v>0</v>
      </c>
      <c r="D18" s="142">
        <v>2</v>
      </c>
      <c r="E18" s="142">
        <v>2</v>
      </c>
      <c r="F18" s="142">
        <v>2</v>
      </c>
      <c r="G18" s="142">
        <f t="shared" si="0"/>
        <v>0</v>
      </c>
      <c r="H18" s="78">
        <v>0</v>
      </c>
      <c r="I18" s="143">
        <f t="shared" si="1"/>
        <v>0.06657789613848203</v>
      </c>
      <c r="J18" s="133"/>
      <c r="K18"/>
      <c r="L18"/>
      <c r="M18"/>
      <c r="N18"/>
      <c r="O18"/>
      <c r="P18"/>
      <c r="Q18"/>
      <c r="R18"/>
    </row>
    <row r="19" spans="1:18" s="134" customFormat="1" ht="36" customHeight="1" thickBot="1">
      <c r="A19" s="159" t="s">
        <v>110</v>
      </c>
      <c r="B19" s="145">
        <f>SUM(B8:B18)</f>
        <v>3326</v>
      </c>
      <c r="C19" s="145">
        <f>SUM(C8:C18)</f>
        <v>3358</v>
      </c>
      <c r="D19" s="145">
        <f>SUM(D8:D18)</f>
        <v>3389</v>
      </c>
      <c r="E19" s="145">
        <f>SUM(E8:E18)</f>
        <v>3456</v>
      </c>
      <c r="F19" s="145">
        <f>SUM(F8:F18)</f>
        <v>3004</v>
      </c>
      <c r="G19" s="145">
        <f t="shared" si="0"/>
        <v>-452</v>
      </c>
      <c r="H19" s="160">
        <f>G19/E19*100</f>
        <v>-13.078703703703704</v>
      </c>
      <c r="I19" s="146">
        <f t="shared" si="1"/>
        <v>100</v>
      </c>
      <c r="J19" s="133"/>
      <c r="K19"/>
      <c r="L19"/>
      <c r="M19"/>
      <c r="N19"/>
      <c r="O19"/>
      <c r="P19"/>
      <c r="Q19"/>
      <c r="R19"/>
    </row>
    <row r="20" spans="1:18" s="134" customFormat="1" ht="20.25" customHeight="1">
      <c r="A20" s="147"/>
      <c r="K20"/>
      <c r="L20"/>
      <c r="M20"/>
      <c r="N20"/>
      <c r="O20"/>
      <c r="P20"/>
      <c r="Q20"/>
      <c r="R20"/>
    </row>
  </sheetData>
  <sheetProtection/>
  <printOptions/>
  <pageMargins left="0.7874015748031497" right="0.7874015748031497" top="0.7874015748031497" bottom="0.38" header="0.5118110236220472" footer="0.23"/>
  <pageSetup fitToHeight="1" fitToWidth="1" horizontalDpi="400" verticalDpi="4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16"/>
  <sheetViews>
    <sheetView showGridLines="0" view="pageBreakPreview" zoomScale="75" zoomScaleNormal="75" zoomScaleSheetLayoutView="75" zoomScalePageLayoutView="0" workbookViewId="0" topLeftCell="A1">
      <selection activeCell="K8" sqref="K8"/>
    </sheetView>
  </sheetViews>
  <sheetFormatPr defaultColWidth="13.54296875" defaultRowHeight="18"/>
  <cols>
    <col min="1" max="1" width="12.453125" style="183" customWidth="1"/>
    <col min="2" max="2" width="11.18359375" style="183" hidden="1" customWidth="1"/>
    <col min="3" max="3" width="12.99609375" style="183" customWidth="1"/>
    <col min="4" max="4" width="12.90625" style="183" customWidth="1"/>
    <col min="5" max="5" width="12.99609375" style="183" customWidth="1"/>
    <col min="6" max="7" width="12.90625" style="183" customWidth="1"/>
    <col min="8" max="11" width="8.99609375" style="183" customWidth="1"/>
    <col min="12" max="12" width="9.0859375" style="183" customWidth="1"/>
    <col min="13" max="13" width="13.453125" style="183" customWidth="1"/>
    <col min="14" max="14" width="13.2734375" style="183" customWidth="1"/>
    <col min="15" max="15" width="12.2734375" style="183" hidden="1" customWidth="1"/>
    <col min="16" max="16" width="14.453125" style="183" hidden="1" customWidth="1"/>
    <col min="17" max="17" width="19.453125" style="183" hidden="1" customWidth="1"/>
    <col min="18" max="18" width="26.72265625" style="183" hidden="1" customWidth="1"/>
    <col min="19" max="16384" width="13.453125" style="183" customWidth="1"/>
  </cols>
  <sheetData>
    <row r="1" s="161" customFormat="1" ht="27.75" customHeight="1">
      <c r="A1" s="89" t="s">
        <v>57</v>
      </c>
    </row>
    <row r="2" s="161" customFormat="1" ht="27.75" customHeight="1">
      <c r="A2" s="91" t="s">
        <v>0</v>
      </c>
    </row>
    <row r="3" ht="4.5" customHeight="1"/>
    <row r="4" spans="1:12" s="167" customFormat="1" ht="29.25" customHeight="1" thickBot="1">
      <c r="A4" s="162" t="s">
        <v>131</v>
      </c>
      <c r="B4" s="163"/>
      <c r="C4" s="163"/>
      <c r="D4" s="163"/>
      <c r="E4" s="163"/>
      <c r="F4" s="163"/>
      <c r="G4" s="163"/>
      <c r="H4" s="164"/>
      <c r="I4" s="164"/>
      <c r="J4" s="165"/>
      <c r="K4" s="165"/>
      <c r="L4" s="166" t="s">
        <v>904</v>
      </c>
    </row>
    <row r="5" spans="1:18" s="169" customFormat="1" ht="28.5" customHeight="1">
      <c r="A5" s="168" t="s">
        <v>98</v>
      </c>
      <c r="B5" s="1207">
        <v>19</v>
      </c>
      <c r="C5" s="1207">
        <v>20</v>
      </c>
      <c r="D5" s="1207">
        <v>21</v>
      </c>
      <c r="E5" s="1207">
        <v>22</v>
      </c>
      <c r="F5" s="1207">
        <v>23</v>
      </c>
      <c r="G5" s="1207">
        <v>24</v>
      </c>
      <c r="H5" s="1209" t="s">
        <v>132</v>
      </c>
      <c r="I5" s="1210"/>
      <c r="J5" s="1210"/>
      <c r="K5" s="1210"/>
      <c r="L5" s="1211"/>
      <c r="O5" s="169" t="s">
        <v>133</v>
      </c>
      <c r="P5" s="169" t="s">
        <v>134</v>
      </c>
      <c r="Q5" s="169" t="s">
        <v>135</v>
      </c>
      <c r="R5" s="169" t="s">
        <v>136</v>
      </c>
    </row>
    <row r="6" spans="1:12" s="169" customFormat="1" ht="28.5" customHeight="1">
      <c r="A6" s="170" t="s">
        <v>101</v>
      </c>
      <c r="B6" s="1208"/>
      <c r="C6" s="1208"/>
      <c r="D6" s="1208"/>
      <c r="E6" s="1208"/>
      <c r="F6" s="1208"/>
      <c r="G6" s="1208"/>
      <c r="H6" s="171">
        <v>20</v>
      </c>
      <c r="I6" s="172">
        <v>21</v>
      </c>
      <c r="J6" s="172">
        <v>22</v>
      </c>
      <c r="K6" s="173">
        <v>23</v>
      </c>
      <c r="L6" s="174">
        <v>24</v>
      </c>
    </row>
    <row r="7" spans="1:18" s="169" customFormat="1" ht="36" customHeight="1">
      <c r="A7" s="175" t="s">
        <v>103</v>
      </c>
      <c r="B7" s="131">
        <v>49693433</v>
      </c>
      <c r="C7" s="131">
        <v>48781661</v>
      </c>
      <c r="D7" s="131">
        <v>40659071</v>
      </c>
      <c r="E7" s="131">
        <v>39299053</v>
      </c>
      <c r="F7" s="131">
        <v>38003205</v>
      </c>
      <c r="G7" s="131">
        <v>39069061</v>
      </c>
      <c r="H7" s="155">
        <f aca="true" t="shared" si="0" ref="H7:L14">(C7-B7)/B7*100</f>
        <v>-1.8347937442760296</v>
      </c>
      <c r="I7" s="155">
        <f t="shared" si="0"/>
        <v>-16.650909037312196</v>
      </c>
      <c r="J7" s="155">
        <f t="shared" si="0"/>
        <v>-3.3449313192620655</v>
      </c>
      <c r="K7" s="176">
        <f t="shared" si="0"/>
        <v>-3.2974026117117887</v>
      </c>
      <c r="L7" s="132">
        <f t="shared" si="0"/>
        <v>2.8046476606380963</v>
      </c>
      <c r="O7" s="177">
        <v>28770862</v>
      </c>
      <c r="P7" s="177">
        <v>8725961</v>
      </c>
      <c r="Q7" s="177">
        <v>28752616</v>
      </c>
      <c r="R7" s="177">
        <f aca="true" t="shared" si="1" ref="R7:R15">O7-P7+Q7</f>
        <v>48797517</v>
      </c>
    </row>
    <row r="8" spans="1:18" s="169" customFormat="1" ht="36" customHeight="1">
      <c r="A8" s="175" t="s">
        <v>104</v>
      </c>
      <c r="B8" s="131">
        <v>18938</v>
      </c>
      <c r="C8" s="131">
        <v>13098</v>
      </c>
      <c r="D8" s="131">
        <v>12145</v>
      </c>
      <c r="E8" s="131">
        <v>14006</v>
      </c>
      <c r="F8" s="131">
        <v>13287</v>
      </c>
      <c r="G8" s="131">
        <v>64816</v>
      </c>
      <c r="H8" s="155">
        <f t="shared" si="0"/>
        <v>-30.83746963776534</v>
      </c>
      <c r="I8" s="155">
        <f t="shared" si="0"/>
        <v>-7.275919987784395</v>
      </c>
      <c r="J8" s="155">
        <f t="shared" si="0"/>
        <v>15.323178262659532</v>
      </c>
      <c r="K8" s="176">
        <f t="shared" si="0"/>
        <v>-5.1335142081964875</v>
      </c>
      <c r="L8" s="132">
        <f t="shared" si="0"/>
        <v>387.81515767291336</v>
      </c>
      <c r="O8" s="177">
        <v>10702</v>
      </c>
      <c r="P8" s="177">
        <v>1188</v>
      </c>
      <c r="Q8" s="177">
        <v>8967</v>
      </c>
      <c r="R8" s="177">
        <f t="shared" si="1"/>
        <v>18481</v>
      </c>
    </row>
    <row r="9" spans="1:18" s="169" customFormat="1" ht="36" customHeight="1">
      <c r="A9" s="175" t="s">
        <v>105</v>
      </c>
      <c r="B9" s="131">
        <v>1609114</v>
      </c>
      <c r="C9" s="131">
        <v>1242562</v>
      </c>
      <c r="D9" s="131">
        <v>1049700</v>
      </c>
      <c r="E9" s="131">
        <v>925816</v>
      </c>
      <c r="F9" s="131">
        <v>988700</v>
      </c>
      <c r="G9" s="131">
        <v>1054838</v>
      </c>
      <c r="H9" s="155">
        <f t="shared" si="0"/>
        <v>-22.779740900893287</v>
      </c>
      <c r="I9" s="155">
        <f t="shared" si="0"/>
        <v>-15.521318050930255</v>
      </c>
      <c r="J9" s="155">
        <f t="shared" si="0"/>
        <v>-11.801848147089643</v>
      </c>
      <c r="K9" s="176">
        <f t="shared" si="0"/>
        <v>6.792278379289189</v>
      </c>
      <c r="L9" s="132">
        <f t="shared" si="0"/>
        <v>6.689390108222919</v>
      </c>
      <c r="O9" s="177">
        <v>1019838</v>
      </c>
      <c r="P9" s="177">
        <v>138088</v>
      </c>
      <c r="Q9" s="177">
        <v>688732</v>
      </c>
      <c r="R9" s="177">
        <f t="shared" si="1"/>
        <v>1570482</v>
      </c>
    </row>
    <row r="10" spans="1:18" s="169" customFormat="1" ht="36" customHeight="1">
      <c r="A10" s="175" t="s">
        <v>106</v>
      </c>
      <c r="B10" s="131">
        <v>2200710</v>
      </c>
      <c r="C10" s="131">
        <v>2170780</v>
      </c>
      <c r="D10" s="131">
        <v>2245501</v>
      </c>
      <c r="E10" s="131">
        <v>1793874</v>
      </c>
      <c r="F10" s="131">
        <v>1665055</v>
      </c>
      <c r="G10" s="131">
        <v>1581811</v>
      </c>
      <c r="H10" s="155">
        <f t="shared" si="0"/>
        <v>-1.3600156313189833</v>
      </c>
      <c r="I10" s="155">
        <f t="shared" si="0"/>
        <v>3.4421267931342654</v>
      </c>
      <c r="J10" s="155">
        <f t="shared" si="0"/>
        <v>-20.11252722666345</v>
      </c>
      <c r="K10" s="176">
        <f t="shared" si="0"/>
        <v>-7.181050620054698</v>
      </c>
      <c r="L10" s="132">
        <f t="shared" si="0"/>
        <v>-4.999474491833603</v>
      </c>
      <c r="O10" s="177">
        <v>2057393</v>
      </c>
      <c r="P10" s="177">
        <v>69172</v>
      </c>
      <c r="Q10" s="177">
        <v>180859</v>
      </c>
      <c r="R10" s="177">
        <f t="shared" si="1"/>
        <v>2169080</v>
      </c>
    </row>
    <row r="11" spans="1:18" s="169" customFormat="1" ht="36" customHeight="1">
      <c r="A11" s="175" t="s">
        <v>107</v>
      </c>
      <c r="B11" s="131">
        <v>1604288</v>
      </c>
      <c r="C11" s="131">
        <v>1688249</v>
      </c>
      <c r="D11" s="131">
        <v>1508853</v>
      </c>
      <c r="E11" s="131">
        <v>1456540</v>
      </c>
      <c r="F11" s="131">
        <v>1481431</v>
      </c>
      <c r="G11" s="131">
        <v>1458825</v>
      </c>
      <c r="H11" s="155">
        <f t="shared" si="0"/>
        <v>5.233536621853433</v>
      </c>
      <c r="I11" s="155">
        <f t="shared" si="0"/>
        <v>-10.626157634330006</v>
      </c>
      <c r="J11" s="155">
        <f t="shared" si="0"/>
        <v>-3.4670706821671824</v>
      </c>
      <c r="K11" s="176">
        <f t="shared" si="0"/>
        <v>1.7089129031815125</v>
      </c>
      <c r="L11" s="132">
        <f t="shared" si="0"/>
        <v>-1.5259569969846722</v>
      </c>
      <c r="O11" s="177">
        <v>1489762</v>
      </c>
      <c r="P11" s="177">
        <v>191873</v>
      </c>
      <c r="Q11" s="177">
        <v>277545</v>
      </c>
      <c r="R11" s="177">
        <f t="shared" si="1"/>
        <v>1575434</v>
      </c>
    </row>
    <row r="12" spans="1:18" s="169" customFormat="1" ht="36" customHeight="1">
      <c r="A12" s="175" t="s">
        <v>108</v>
      </c>
      <c r="B12" s="131">
        <v>42546047</v>
      </c>
      <c r="C12" s="131">
        <v>39372768</v>
      </c>
      <c r="D12" s="131">
        <v>41924333</v>
      </c>
      <c r="E12" s="131">
        <v>42727821</v>
      </c>
      <c r="F12" s="131">
        <v>37040196</v>
      </c>
      <c r="G12" s="131">
        <v>32285859</v>
      </c>
      <c r="H12" s="155">
        <f t="shared" si="0"/>
        <v>-7.458457891516926</v>
      </c>
      <c r="I12" s="155">
        <f t="shared" si="0"/>
        <v>6.480532432974995</v>
      </c>
      <c r="J12" s="155">
        <f t="shared" si="0"/>
        <v>1.9165194589977137</v>
      </c>
      <c r="K12" s="176">
        <f t="shared" si="0"/>
        <v>-13.311291956591937</v>
      </c>
      <c r="L12" s="132">
        <f t="shared" si="0"/>
        <v>-12.835615124714783</v>
      </c>
      <c r="O12" s="177">
        <v>38578194</v>
      </c>
      <c r="P12" s="177">
        <v>2418010</v>
      </c>
      <c r="Q12" s="177">
        <v>6310618</v>
      </c>
      <c r="R12" s="177">
        <f t="shared" si="1"/>
        <v>42470802</v>
      </c>
    </row>
    <row r="13" spans="1:18" s="169" customFormat="1" ht="36" customHeight="1">
      <c r="A13" s="175" t="s">
        <v>109</v>
      </c>
      <c r="B13" s="131">
        <v>656186</v>
      </c>
      <c r="C13" s="131">
        <v>682711</v>
      </c>
      <c r="D13" s="131">
        <v>699392</v>
      </c>
      <c r="E13" s="131">
        <v>715894</v>
      </c>
      <c r="F13" s="131">
        <v>732668</v>
      </c>
      <c r="G13" s="131">
        <v>730358</v>
      </c>
      <c r="H13" s="155">
        <f>(C13-B13)/B13*100</f>
        <v>4.04229898230075</v>
      </c>
      <c r="I13" s="155">
        <f t="shared" si="0"/>
        <v>2.443347184972851</v>
      </c>
      <c r="J13" s="155">
        <f t="shared" si="0"/>
        <v>2.359477946559297</v>
      </c>
      <c r="K13" s="176">
        <f t="shared" si="0"/>
        <v>2.3430843113645317</v>
      </c>
      <c r="L13" s="132">
        <f t="shared" si="0"/>
        <v>-0.3152860504348491</v>
      </c>
      <c r="O13" s="177">
        <v>672800</v>
      </c>
      <c r="P13" s="177">
        <v>78497</v>
      </c>
      <c r="Q13" s="177">
        <v>56931</v>
      </c>
      <c r="R13" s="177">
        <f t="shared" si="1"/>
        <v>651234</v>
      </c>
    </row>
    <row r="14" spans="1:18" s="169" customFormat="1" ht="36" customHeight="1">
      <c r="A14" s="175" t="s">
        <v>137</v>
      </c>
      <c r="B14" s="131">
        <v>12179248</v>
      </c>
      <c r="C14" s="131">
        <v>13388928</v>
      </c>
      <c r="D14" s="131">
        <v>21478375</v>
      </c>
      <c r="E14" s="131">
        <v>29206465</v>
      </c>
      <c r="F14" s="131">
        <v>38442778</v>
      </c>
      <c r="G14" s="131">
        <v>38220273</v>
      </c>
      <c r="H14" s="157">
        <f>(C14-B14)/B14*100</f>
        <v>9.932304523234931</v>
      </c>
      <c r="I14" s="157">
        <f t="shared" si="0"/>
        <v>60.41892973059531</v>
      </c>
      <c r="J14" s="155">
        <f aca="true" t="shared" si="2" ref="J14:L15">(E14-D14)/D14*100</f>
        <v>35.980794636465745</v>
      </c>
      <c r="K14" s="176">
        <f t="shared" si="2"/>
        <v>31.62420717467862</v>
      </c>
      <c r="L14" s="132">
        <f t="shared" si="2"/>
        <v>-0.5787953201509006</v>
      </c>
      <c r="O14" s="177">
        <v>6659301</v>
      </c>
      <c r="P14" s="177">
        <v>3321215</v>
      </c>
      <c r="Q14" s="177">
        <v>8462103</v>
      </c>
      <c r="R14" s="177">
        <f t="shared" si="1"/>
        <v>11800189</v>
      </c>
    </row>
    <row r="15" spans="1:18" s="169" customFormat="1" ht="36" customHeight="1" thickBot="1">
      <c r="A15" s="789" t="s">
        <v>110</v>
      </c>
      <c r="B15" s="790">
        <f aca="true" t="shared" si="3" ref="B15:G15">SUM(B7:B14)</f>
        <v>110507964</v>
      </c>
      <c r="C15" s="790">
        <f t="shared" si="3"/>
        <v>107340757</v>
      </c>
      <c r="D15" s="790">
        <f t="shared" si="3"/>
        <v>109577370</v>
      </c>
      <c r="E15" s="790">
        <f t="shared" si="3"/>
        <v>116139469</v>
      </c>
      <c r="F15" s="790">
        <f t="shared" si="3"/>
        <v>118367320</v>
      </c>
      <c r="G15" s="790">
        <f t="shared" si="3"/>
        <v>114465841</v>
      </c>
      <c r="H15" s="294">
        <f>(C15-B15)/B15*100</f>
        <v>-2.8660441160602685</v>
      </c>
      <c r="I15" s="294">
        <f>(D15-C15)/C15*100</f>
        <v>2.0836568163945404</v>
      </c>
      <c r="J15" s="294">
        <f t="shared" si="2"/>
        <v>5.988553110920622</v>
      </c>
      <c r="K15" s="295">
        <f t="shared" si="2"/>
        <v>1.9182548527064474</v>
      </c>
      <c r="L15" s="297">
        <f t="shared" si="2"/>
        <v>-3.296077836348749</v>
      </c>
      <c r="O15" s="177">
        <f>SUM(O7:O14)</f>
        <v>79258852</v>
      </c>
      <c r="P15" s="177">
        <f>SUM(P7:P14)</f>
        <v>14944004</v>
      </c>
      <c r="Q15" s="177">
        <f>SUM(Q7:Q14)</f>
        <v>44738371</v>
      </c>
      <c r="R15" s="177">
        <f t="shared" si="1"/>
        <v>109053219</v>
      </c>
    </row>
    <row r="16" spans="1:11" s="167" customFormat="1" ht="29.25" customHeight="1">
      <c r="A16" s="180"/>
      <c r="B16" s="181"/>
      <c r="C16" s="181"/>
      <c r="D16" s="181"/>
      <c r="E16" s="181"/>
      <c r="F16" s="181"/>
      <c r="G16" s="181"/>
      <c r="H16" s="182"/>
      <c r="I16" s="182"/>
      <c r="J16" s="182"/>
      <c r="K16" s="182"/>
    </row>
  </sheetData>
  <sheetProtection/>
  <mergeCells count="7">
    <mergeCell ref="B5:B6"/>
    <mergeCell ref="H5:L5"/>
    <mergeCell ref="E5:E6"/>
    <mergeCell ref="C5:C6"/>
    <mergeCell ref="D5:D6"/>
    <mergeCell ref="F5:F6"/>
    <mergeCell ref="G5:G6"/>
  </mergeCells>
  <printOptions/>
  <pageMargins left="0.7874015748031497" right="0.7874015748031497" top="1.29" bottom="0.7874015748031497" header="0.5118110236220472" footer="0.5118110236220472"/>
  <pageSetup fitToHeight="1" fitToWidth="1" horizontalDpi="400" verticalDpi="4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6"/>
  <sheetViews>
    <sheetView showGridLines="0" view="pageBreakPreview" zoomScale="75" zoomScaleNormal="75" zoomScaleSheetLayoutView="75" zoomScalePageLayoutView="0" workbookViewId="0" topLeftCell="A1">
      <selection activeCell="N7" sqref="N7"/>
    </sheetView>
  </sheetViews>
  <sheetFormatPr defaultColWidth="13.54296875" defaultRowHeight="18"/>
  <cols>
    <col min="1" max="1" width="12.6328125" style="183" customWidth="1"/>
    <col min="2" max="2" width="14.0859375" style="183" hidden="1" customWidth="1"/>
    <col min="3" max="7" width="12.36328125" style="183" customWidth="1"/>
    <col min="8" max="12" width="8.453125" style="183" customWidth="1"/>
    <col min="13" max="16384" width="13.453125" style="183" customWidth="1"/>
  </cols>
  <sheetData>
    <row r="1" s="161" customFormat="1" ht="27.75" customHeight="1">
      <c r="A1" s="89" t="s">
        <v>57</v>
      </c>
    </row>
    <row r="2" s="161" customFormat="1" ht="27.75" customHeight="1">
      <c r="A2" s="91" t="s">
        <v>0</v>
      </c>
    </row>
    <row r="3" ht="4.5" customHeight="1"/>
    <row r="4" spans="1:12" s="167" customFormat="1" ht="29.25" customHeight="1" thickBot="1">
      <c r="A4" s="116" t="s">
        <v>138</v>
      </c>
      <c r="B4" s="184"/>
      <c r="C4" s="184"/>
      <c r="D4" s="184"/>
      <c r="E4" s="184"/>
      <c r="F4" s="184"/>
      <c r="G4" s="184"/>
      <c r="H4" s="185"/>
      <c r="I4" s="186"/>
      <c r="J4" s="186"/>
      <c r="K4" s="186"/>
      <c r="L4" s="187" t="s">
        <v>905</v>
      </c>
    </row>
    <row r="5" spans="1:12" s="169" customFormat="1" ht="28.5" customHeight="1">
      <c r="A5" s="168" t="s">
        <v>98</v>
      </c>
      <c r="B5" s="1207">
        <v>19</v>
      </c>
      <c r="C5" s="1207">
        <v>20</v>
      </c>
      <c r="D5" s="1207">
        <v>21</v>
      </c>
      <c r="E5" s="1207">
        <v>22</v>
      </c>
      <c r="F5" s="1207">
        <v>23</v>
      </c>
      <c r="G5" s="1207">
        <v>24</v>
      </c>
      <c r="H5" s="1213" t="s">
        <v>132</v>
      </c>
      <c r="I5" s="1210"/>
      <c r="J5" s="1210"/>
      <c r="K5" s="1210"/>
      <c r="L5" s="1211"/>
    </row>
    <row r="6" spans="1:12" s="169" customFormat="1" ht="28.5" customHeight="1">
      <c r="A6" s="170" t="s">
        <v>101</v>
      </c>
      <c r="B6" s="1212"/>
      <c r="C6" s="1212"/>
      <c r="D6" s="1212"/>
      <c r="E6" s="1212"/>
      <c r="F6" s="1208"/>
      <c r="G6" s="1208"/>
      <c r="H6" s="188">
        <v>20</v>
      </c>
      <c r="I6" s="190">
        <v>21</v>
      </c>
      <c r="J6" s="190">
        <v>22</v>
      </c>
      <c r="K6" s="190">
        <v>23</v>
      </c>
      <c r="L6" s="191">
        <v>24</v>
      </c>
    </row>
    <row r="7" spans="1:12" s="169" customFormat="1" ht="39" customHeight="1">
      <c r="A7" s="175" t="s">
        <v>103</v>
      </c>
      <c r="B7" s="131">
        <v>9678957</v>
      </c>
      <c r="C7" s="131">
        <v>8692327</v>
      </c>
      <c r="D7" s="131">
        <v>9324423</v>
      </c>
      <c r="E7" s="131">
        <v>10177497</v>
      </c>
      <c r="F7" s="131">
        <v>9126897</v>
      </c>
      <c r="G7" s="131">
        <v>9146724</v>
      </c>
      <c r="H7" s="155">
        <f aca="true" t="shared" si="0" ref="H7:H15">(C7-B7)/B7*100</f>
        <v>-10.193557012392967</v>
      </c>
      <c r="I7" s="155">
        <f aca="true" t="shared" si="1" ref="I7:L14">(D7-C7)/C7*100</f>
        <v>7.271884732362231</v>
      </c>
      <c r="J7" s="155">
        <f t="shared" si="1"/>
        <v>9.14881274691206</v>
      </c>
      <c r="K7" s="155">
        <f t="shared" si="1"/>
        <v>-10.322773860802908</v>
      </c>
      <c r="L7" s="132">
        <f t="shared" si="1"/>
        <v>0.21723703028532043</v>
      </c>
    </row>
    <row r="8" spans="1:12" s="169" customFormat="1" ht="39" customHeight="1">
      <c r="A8" s="175" t="s">
        <v>104</v>
      </c>
      <c r="B8" s="131">
        <v>3904</v>
      </c>
      <c r="C8" s="131">
        <v>3373</v>
      </c>
      <c r="D8" s="131">
        <v>1691</v>
      </c>
      <c r="E8" s="131">
        <v>3826</v>
      </c>
      <c r="F8" s="131">
        <v>3629</v>
      </c>
      <c r="G8" s="131">
        <v>49618</v>
      </c>
      <c r="H8" s="155">
        <f t="shared" si="0"/>
        <v>-13.601434426229508</v>
      </c>
      <c r="I8" s="155">
        <f t="shared" si="1"/>
        <v>-49.8665876074711</v>
      </c>
      <c r="J8" s="155">
        <f t="shared" si="1"/>
        <v>126.25665286812537</v>
      </c>
      <c r="K8" s="155">
        <f t="shared" si="1"/>
        <v>-5.148980658651333</v>
      </c>
      <c r="L8" s="132">
        <f t="shared" si="1"/>
        <v>1267.2637090107469</v>
      </c>
    </row>
    <row r="9" spans="1:12" s="169" customFormat="1" ht="39" customHeight="1">
      <c r="A9" s="175" t="s">
        <v>105</v>
      </c>
      <c r="B9" s="131">
        <v>240638</v>
      </c>
      <c r="C9" s="131">
        <v>37903</v>
      </c>
      <c r="D9" s="131">
        <v>137543</v>
      </c>
      <c r="E9" s="131">
        <v>37111</v>
      </c>
      <c r="F9" s="131">
        <v>89726</v>
      </c>
      <c r="G9" s="131">
        <v>168048</v>
      </c>
      <c r="H9" s="155">
        <f t="shared" si="0"/>
        <v>-84.24895486165941</v>
      </c>
      <c r="I9" s="155">
        <f t="shared" si="1"/>
        <v>262.88156610294703</v>
      </c>
      <c r="J9" s="155">
        <f t="shared" si="1"/>
        <v>-73.01861963167882</v>
      </c>
      <c r="K9" s="155">
        <f t="shared" si="1"/>
        <v>141.7773705909299</v>
      </c>
      <c r="L9" s="132">
        <f t="shared" si="1"/>
        <v>87.29019459242583</v>
      </c>
    </row>
    <row r="10" spans="1:12" s="169" customFormat="1" ht="39" customHeight="1">
      <c r="A10" s="175" t="s">
        <v>106</v>
      </c>
      <c r="B10" s="131">
        <v>106012</v>
      </c>
      <c r="C10" s="131">
        <v>146687</v>
      </c>
      <c r="D10" s="131">
        <v>186650</v>
      </c>
      <c r="E10" s="131">
        <v>102674</v>
      </c>
      <c r="F10" s="131">
        <v>54848</v>
      </c>
      <c r="G10" s="131">
        <v>57641</v>
      </c>
      <c r="H10" s="155">
        <f t="shared" si="0"/>
        <v>38.36829792853639</v>
      </c>
      <c r="I10" s="155">
        <f t="shared" si="1"/>
        <v>27.243723029307297</v>
      </c>
      <c r="J10" s="155">
        <f t="shared" si="1"/>
        <v>-44.991159924993305</v>
      </c>
      <c r="K10" s="155">
        <f t="shared" si="1"/>
        <v>-46.58043905954769</v>
      </c>
      <c r="L10" s="132">
        <f t="shared" si="1"/>
        <v>5.0922549591598605</v>
      </c>
    </row>
    <row r="11" spans="1:12" s="169" customFormat="1" ht="39" customHeight="1">
      <c r="A11" s="175" t="s">
        <v>107</v>
      </c>
      <c r="B11" s="131">
        <v>140205</v>
      </c>
      <c r="C11" s="131">
        <v>144057</v>
      </c>
      <c r="D11" s="131">
        <v>135326</v>
      </c>
      <c r="E11" s="131">
        <v>136881</v>
      </c>
      <c r="F11" s="131">
        <v>142708</v>
      </c>
      <c r="G11" s="131">
        <v>162501</v>
      </c>
      <c r="H11" s="155">
        <f t="shared" si="0"/>
        <v>2.7474055846795764</v>
      </c>
      <c r="I11" s="155">
        <f t="shared" si="1"/>
        <v>-6.060795379606684</v>
      </c>
      <c r="J11" s="155">
        <f t="shared" si="1"/>
        <v>1.1490770435836426</v>
      </c>
      <c r="K11" s="155">
        <f t="shared" si="1"/>
        <v>4.2569823423265465</v>
      </c>
      <c r="L11" s="132">
        <f t="shared" si="1"/>
        <v>13.869579841354373</v>
      </c>
    </row>
    <row r="12" spans="1:12" s="169" customFormat="1" ht="39" customHeight="1">
      <c r="A12" s="175" t="s">
        <v>108</v>
      </c>
      <c r="B12" s="131">
        <v>1627845</v>
      </c>
      <c r="C12" s="131">
        <v>930011</v>
      </c>
      <c r="D12" s="131">
        <v>2413344</v>
      </c>
      <c r="E12" s="131">
        <v>4225071</v>
      </c>
      <c r="F12" s="131">
        <v>1673706</v>
      </c>
      <c r="G12" s="131">
        <v>3079474</v>
      </c>
      <c r="H12" s="155">
        <f t="shared" si="0"/>
        <v>-42.86857778228271</v>
      </c>
      <c r="I12" s="155">
        <f t="shared" si="1"/>
        <v>159.49628552780558</v>
      </c>
      <c r="J12" s="155">
        <f t="shared" si="1"/>
        <v>75.07122896694379</v>
      </c>
      <c r="K12" s="155">
        <f t="shared" si="1"/>
        <v>-60.38632250203606</v>
      </c>
      <c r="L12" s="132">
        <f t="shared" si="1"/>
        <v>83.9913342008692</v>
      </c>
    </row>
    <row r="13" spans="1:12" s="169" customFormat="1" ht="39" customHeight="1">
      <c r="A13" s="175" t="s">
        <v>109</v>
      </c>
      <c r="B13" s="131">
        <v>1848</v>
      </c>
      <c r="C13" s="131">
        <v>3204</v>
      </c>
      <c r="D13" s="131">
        <v>2602</v>
      </c>
      <c r="E13" s="131">
        <v>851</v>
      </c>
      <c r="F13" s="131">
        <v>693</v>
      </c>
      <c r="G13" s="131">
        <v>10574</v>
      </c>
      <c r="H13" s="155">
        <f t="shared" si="0"/>
        <v>73.37662337662337</v>
      </c>
      <c r="I13" s="155">
        <f t="shared" si="1"/>
        <v>-18.789013732833958</v>
      </c>
      <c r="J13" s="155">
        <f t="shared" si="1"/>
        <v>-67.29438893159109</v>
      </c>
      <c r="K13" s="155">
        <f t="shared" si="1"/>
        <v>-18.566392479435958</v>
      </c>
      <c r="L13" s="132">
        <f t="shared" si="1"/>
        <v>1425.8297258297257</v>
      </c>
    </row>
    <row r="14" spans="1:12" s="169" customFormat="1" ht="39" customHeight="1">
      <c r="A14" s="192" t="s">
        <v>137</v>
      </c>
      <c r="B14" s="142">
        <v>5253664</v>
      </c>
      <c r="C14" s="142">
        <v>5418770</v>
      </c>
      <c r="D14" s="142">
        <v>8066854</v>
      </c>
      <c r="E14" s="142">
        <v>11813360</v>
      </c>
      <c r="F14" s="142">
        <v>13119018</v>
      </c>
      <c r="G14" s="142">
        <v>14499075</v>
      </c>
      <c r="H14" s="78">
        <f t="shared" si="0"/>
        <v>3.1426828971171354</v>
      </c>
      <c r="I14" s="78">
        <f t="shared" si="1"/>
        <v>48.86872851219003</v>
      </c>
      <c r="J14" s="193">
        <f aca="true" t="shared" si="2" ref="J14:L15">(E14-D14)/D14*100</f>
        <v>46.44321069899121</v>
      </c>
      <c r="K14" s="193">
        <f t="shared" si="2"/>
        <v>11.052384757596483</v>
      </c>
      <c r="L14" s="143">
        <f t="shared" si="2"/>
        <v>10.519514494148877</v>
      </c>
    </row>
    <row r="15" spans="1:12" s="169" customFormat="1" ht="39" customHeight="1" thickBot="1">
      <c r="A15" s="178" t="s">
        <v>110</v>
      </c>
      <c r="B15" s="145">
        <f aca="true" t="shared" si="3" ref="B15:G15">SUM(B7:B14)</f>
        <v>17053073</v>
      </c>
      <c r="C15" s="145">
        <f t="shared" si="3"/>
        <v>15376332</v>
      </c>
      <c r="D15" s="145">
        <f t="shared" si="3"/>
        <v>20268433</v>
      </c>
      <c r="E15" s="145">
        <f t="shared" si="3"/>
        <v>26497271</v>
      </c>
      <c r="F15" s="145">
        <f t="shared" si="3"/>
        <v>24211225</v>
      </c>
      <c r="G15" s="145">
        <f t="shared" si="3"/>
        <v>27173655</v>
      </c>
      <c r="H15" s="160">
        <f t="shared" si="0"/>
        <v>-9.83248591031071</v>
      </c>
      <c r="I15" s="160">
        <f>(D15-C15)/C15*100</f>
        <v>31.815786755905112</v>
      </c>
      <c r="J15" s="160">
        <f t="shared" si="2"/>
        <v>30.731719615423646</v>
      </c>
      <c r="K15" s="160">
        <f t="shared" si="2"/>
        <v>-8.627477146608795</v>
      </c>
      <c r="L15" s="146">
        <f t="shared" si="2"/>
        <v>12.235770804657758</v>
      </c>
    </row>
    <row r="16" spans="1:11" s="167" customFormat="1" ht="38.25" customHeight="1">
      <c r="A16" s="180"/>
      <c r="B16" s="181"/>
      <c r="C16" s="181"/>
      <c r="D16" s="181"/>
      <c r="E16" s="181"/>
      <c r="F16" s="181"/>
      <c r="G16" s="181"/>
      <c r="H16" s="182"/>
      <c r="I16" s="182"/>
      <c r="J16" s="182"/>
      <c r="K16" s="182"/>
    </row>
  </sheetData>
  <sheetProtection/>
  <mergeCells count="7">
    <mergeCell ref="E5:E6"/>
    <mergeCell ref="H5:L5"/>
    <mergeCell ref="D5:D6"/>
    <mergeCell ref="B5:B6"/>
    <mergeCell ref="C5:C6"/>
    <mergeCell ref="F5:F6"/>
    <mergeCell ref="G5:G6"/>
  </mergeCells>
  <printOptions/>
  <pageMargins left="0.7874015748031497" right="0.7874015748031497" top="1.1811023622047245" bottom="0.7874015748031497" header="0.5118110236220472" footer="0.5118110236220472"/>
  <pageSetup fitToHeight="1" fitToWidth="1" horizontalDpi="400" verticalDpi="4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7"/>
  <sheetViews>
    <sheetView showGridLines="0" tabSelected="1" view="pageBreakPreview" zoomScale="75" zoomScaleNormal="75" zoomScaleSheetLayoutView="75" zoomScalePageLayoutView="0" workbookViewId="0" topLeftCell="A1">
      <selection activeCell="D4" sqref="D4"/>
    </sheetView>
  </sheetViews>
  <sheetFormatPr defaultColWidth="13.54296875" defaultRowHeight="18"/>
  <cols>
    <col min="1" max="1" width="12.18359375" style="183" customWidth="1"/>
    <col min="2" max="2" width="11.99609375" style="183" hidden="1" customWidth="1"/>
    <col min="3" max="7" width="12.72265625" style="183" customWidth="1"/>
    <col min="8" max="12" width="8.8125" style="183" customWidth="1"/>
    <col min="13" max="16384" width="13.453125" style="183" customWidth="1"/>
  </cols>
  <sheetData>
    <row r="1" s="161" customFormat="1" ht="27.75" customHeight="1">
      <c r="A1" s="89" t="s">
        <v>57</v>
      </c>
    </row>
    <row r="2" s="161" customFormat="1" ht="27.75" customHeight="1">
      <c r="A2" s="91" t="s">
        <v>0</v>
      </c>
    </row>
    <row r="3" ht="4.5" customHeight="1"/>
    <row r="4" spans="1:12" s="167" customFormat="1" ht="29.25" customHeight="1">
      <c r="A4" s="194" t="s">
        <v>139</v>
      </c>
      <c r="B4" s="195"/>
      <c r="C4" s="195"/>
      <c r="D4" s="195"/>
      <c r="E4" s="195"/>
      <c r="F4" s="195"/>
      <c r="G4" s="195"/>
      <c r="H4" s="196"/>
      <c r="I4" s="196"/>
      <c r="J4" s="196"/>
      <c r="K4" s="196"/>
      <c r="L4" s="196"/>
    </row>
    <row r="5" spans="1:12" s="167" customFormat="1" ht="29.25" customHeight="1" thickBot="1">
      <c r="A5" s="162" t="s">
        <v>911</v>
      </c>
      <c r="B5" s="163"/>
      <c r="C5" s="163"/>
      <c r="D5" s="163"/>
      <c r="E5" s="163"/>
      <c r="F5" s="163"/>
      <c r="G5" s="163"/>
      <c r="H5" s="197"/>
      <c r="I5" s="198"/>
      <c r="J5" s="198"/>
      <c r="K5" s="198"/>
      <c r="L5" s="199" t="s">
        <v>905</v>
      </c>
    </row>
    <row r="6" spans="1:12" s="169" customFormat="1" ht="28.5" customHeight="1">
      <c r="A6" s="168" t="s">
        <v>98</v>
      </c>
      <c r="B6" s="1207">
        <v>19</v>
      </c>
      <c r="C6" s="1207">
        <v>20</v>
      </c>
      <c r="D6" s="1207">
        <v>21</v>
      </c>
      <c r="E6" s="1207">
        <v>22</v>
      </c>
      <c r="F6" s="1207">
        <v>23</v>
      </c>
      <c r="G6" s="1207">
        <v>24</v>
      </c>
      <c r="H6" s="1214" t="s">
        <v>132</v>
      </c>
      <c r="I6" s="1210"/>
      <c r="J6" s="1210"/>
      <c r="K6" s="1210"/>
      <c r="L6" s="1211"/>
    </row>
    <row r="7" spans="1:12" s="169" customFormat="1" ht="28.5" customHeight="1">
      <c r="A7" s="170" t="s">
        <v>101</v>
      </c>
      <c r="B7" s="1208"/>
      <c r="C7" s="1208"/>
      <c r="D7" s="1208"/>
      <c r="E7" s="1208"/>
      <c r="F7" s="1208"/>
      <c r="G7" s="1208"/>
      <c r="H7" s="189">
        <v>20</v>
      </c>
      <c r="I7" s="188">
        <v>21</v>
      </c>
      <c r="J7" s="190">
        <v>22</v>
      </c>
      <c r="K7" s="190">
        <v>23</v>
      </c>
      <c r="L7" s="191">
        <v>24</v>
      </c>
    </row>
    <row r="8" spans="1:12" s="169" customFormat="1" ht="36.75" customHeight="1">
      <c r="A8" s="175" t="s">
        <v>103</v>
      </c>
      <c r="B8" s="131">
        <v>13817300</v>
      </c>
      <c r="C8" s="131">
        <v>13261900</v>
      </c>
      <c r="D8" s="131">
        <v>6658300</v>
      </c>
      <c r="E8" s="131">
        <v>6344800</v>
      </c>
      <c r="F8" s="131">
        <v>4670000</v>
      </c>
      <c r="G8" s="131">
        <v>5445600</v>
      </c>
      <c r="H8" s="155">
        <f>(C8-B8)/B8*100</f>
        <v>-4.019598619122404</v>
      </c>
      <c r="I8" s="155">
        <f>(D8-C8)/C8*100</f>
        <v>-49.79377012343631</v>
      </c>
      <c r="J8" s="155">
        <f>(E8-D8)/D8*100</f>
        <v>-4.70840905336197</v>
      </c>
      <c r="K8" s="155">
        <f>(F8-E8)/E8*100</f>
        <v>-26.396419114865715</v>
      </c>
      <c r="L8" s="132">
        <f>(G8-F8)/F8*100</f>
        <v>16.60813704496788</v>
      </c>
    </row>
    <row r="9" spans="1:12" s="169" customFormat="1" ht="36.75" customHeight="1">
      <c r="A9" s="175" t="s">
        <v>104</v>
      </c>
      <c r="B9" s="131">
        <v>0</v>
      </c>
      <c r="C9" s="131">
        <v>0</v>
      </c>
      <c r="D9" s="131">
        <v>0</v>
      </c>
      <c r="E9" s="131">
        <v>0</v>
      </c>
      <c r="F9" s="131">
        <v>0</v>
      </c>
      <c r="G9" s="131">
        <v>44000</v>
      </c>
      <c r="H9" s="157" t="s">
        <v>401</v>
      </c>
      <c r="I9" s="157" t="s">
        <v>140</v>
      </c>
      <c r="J9" s="157" t="s">
        <v>140</v>
      </c>
      <c r="K9" s="157" t="s">
        <v>140</v>
      </c>
      <c r="L9" s="200" t="s">
        <v>400</v>
      </c>
    </row>
    <row r="10" spans="1:12" s="169" customFormat="1" ht="36.75" customHeight="1">
      <c r="A10" s="175" t="s">
        <v>105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57" t="s">
        <v>401</v>
      </c>
      <c r="I10" s="157" t="s">
        <v>140</v>
      </c>
      <c r="J10" s="157" t="s">
        <v>140</v>
      </c>
      <c r="K10" s="157" t="s">
        <v>140</v>
      </c>
      <c r="L10" s="200" t="s">
        <v>140</v>
      </c>
    </row>
    <row r="11" spans="1:12" s="169" customFormat="1" ht="36.75" customHeight="1">
      <c r="A11" s="175" t="s">
        <v>106</v>
      </c>
      <c r="B11" s="131">
        <v>0</v>
      </c>
      <c r="C11" s="131">
        <v>32000</v>
      </c>
      <c r="D11" s="131">
        <v>37000</v>
      </c>
      <c r="E11" s="131">
        <v>53000</v>
      </c>
      <c r="F11" s="131">
        <v>35000</v>
      </c>
      <c r="G11" s="131">
        <v>35000</v>
      </c>
      <c r="H11" s="157" t="s">
        <v>400</v>
      </c>
      <c r="I11" s="157" t="s">
        <v>140</v>
      </c>
      <c r="J11" s="157" t="s">
        <v>140</v>
      </c>
      <c r="K11" s="155">
        <f aca="true" t="shared" si="0" ref="K11:L13">(F11-E11)/E11*100</f>
        <v>-33.9622641509434</v>
      </c>
      <c r="L11" s="132">
        <f t="shared" si="0"/>
        <v>0</v>
      </c>
    </row>
    <row r="12" spans="1:12" s="169" customFormat="1" ht="36.75" customHeight="1">
      <c r="A12" s="175" t="s">
        <v>107</v>
      </c>
      <c r="B12" s="131">
        <v>0</v>
      </c>
      <c r="C12" s="131">
        <v>70000</v>
      </c>
      <c r="D12" s="131">
        <v>90000</v>
      </c>
      <c r="E12" s="131">
        <v>75000</v>
      </c>
      <c r="F12" s="131">
        <v>70000</v>
      </c>
      <c r="G12" s="131">
        <v>70000</v>
      </c>
      <c r="H12" s="157" t="s">
        <v>400</v>
      </c>
      <c r="I12" s="155">
        <f>(D12-C12)/C12*100</f>
        <v>28.57142857142857</v>
      </c>
      <c r="J12" s="157" t="s">
        <v>140</v>
      </c>
      <c r="K12" s="155">
        <f t="shared" si="0"/>
        <v>-6.666666666666667</v>
      </c>
      <c r="L12" s="132">
        <f t="shared" si="0"/>
        <v>0</v>
      </c>
    </row>
    <row r="13" spans="1:12" s="169" customFormat="1" ht="36.75" customHeight="1">
      <c r="A13" s="175" t="s">
        <v>108</v>
      </c>
      <c r="B13" s="131">
        <v>2995400</v>
      </c>
      <c r="C13" s="131">
        <v>1461800</v>
      </c>
      <c r="D13" s="131">
        <v>2123900</v>
      </c>
      <c r="E13" s="131">
        <v>2976400</v>
      </c>
      <c r="F13" s="131">
        <v>2035900</v>
      </c>
      <c r="G13" s="131">
        <v>3878600</v>
      </c>
      <c r="H13" s="155">
        <f>(C13-B13)/B13*100</f>
        <v>-51.1985043733725</v>
      </c>
      <c r="I13" s="155">
        <f>(D13-C13)/C13*100</f>
        <v>45.293473799425364</v>
      </c>
      <c r="J13" s="155">
        <f>(E13-D13)/D13*100</f>
        <v>40.13842459626159</v>
      </c>
      <c r="K13" s="155">
        <f t="shared" si="0"/>
        <v>-31.5985754602876</v>
      </c>
      <c r="L13" s="132">
        <f t="shared" si="0"/>
        <v>90.51033940763298</v>
      </c>
    </row>
    <row r="14" spans="1:12" s="169" customFormat="1" ht="36.75" customHeight="1">
      <c r="A14" s="175" t="s">
        <v>109</v>
      </c>
      <c r="B14" s="131">
        <v>0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57" t="s">
        <v>401</v>
      </c>
      <c r="I14" s="157" t="s">
        <v>140</v>
      </c>
      <c r="J14" s="157" t="s">
        <v>140</v>
      </c>
      <c r="K14" s="157" t="s">
        <v>140</v>
      </c>
      <c r="L14" s="200" t="s">
        <v>140</v>
      </c>
    </row>
    <row r="15" spans="1:12" s="169" customFormat="1" ht="36.75" customHeight="1">
      <c r="A15" s="192" t="s">
        <v>137</v>
      </c>
      <c r="B15" s="142">
        <v>3656300</v>
      </c>
      <c r="C15" s="142">
        <v>3902900</v>
      </c>
      <c r="D15" s="142">
        <v>5976200</v>
      </c>
      <c r="E15" s="142">
        <v>7396900</v>
      </c>
      <c r="F15" s="142">
        <v>9373400</v>
      </c>
      <c r="G15" s="142">
        <v>8239600</v>
      </c>
      <c r="H15" s="78">
        <f>(C15-B15)/B15*100</f>
        <v>6.744523151820146</v>
      </c>
      <c r="I15" s="78" t="s">
        <v>141</v>
      </c>
      <c r="J15" s="193">
        <f aca="true" t="shared" si="1" ref="J15:L16">(E15-D15)/D15*100</f>
        <v>23.77263143803755</v>
      </c>
      <c r="K15" s="193">
        <f t="shared" si="1"/>
        <v>26.720653246630345</v>
      </c>
      <c r="L15" s="143">
        <f t="shared" si="1"/>
        <v>-12.095931038897305</v>
      </c>
    </row>
    <row r="16" spans="1:12" s="169" customFormat="1" ht="36.75" customHeight="1" thickBot="1">
      <c r="A16" s="178" t="s">
        <v>110</v>
      </c>
      <c r="B16" s="145">
        <f aca="true" t="shared" si="2" ref="B16:G16">SUM(B8:B15)</f>
        <v>20469000</v>
      </c>
      <c r="C16" s="145">
        <f t="shared" si="2"/>
        <v>18728600</v>
      </c>
      <c r="D16" s="145">
        <f t="shared" si="2"/>
        <v>14885400</v>
      </c>
      <c r="E16" s="145">
        <f t="shared" si="2"/>
        <v>16846100</v>
      </c>
      <c r="F16" s="145">
        <f t="shared" si="2"/>
        <v>16184300</v>
      </c>
      <c r="G16" s="145">
        <f t="shared" si="2"/>
        <v>17712800</v>
      </c>
      <c r="H16" s="160">
        <f>(C16-B16)/B16*100</f>
        <v>-8.502613708534858</v>
      </c>
      <c r="I16" s="160">
        <f>(D16-C16)/C16*100</f>
        <v>-20.52048738293305</v>
      </c>
      <c r="J16" s="160">
        <f t="shared" si="1"/>
        <v>13.171967162454484</v>
      </c>
      <c r="K16" s="160">
        <f t="shared" si="1"/>
        <v>-3.92850570755249</v>
      </c>
      <c r="L16" s="146">
        <f t="shared" si="1"/>
        <v>9.44433803130194</v>
      </c>
    </row>
    <row r="17" spans="2:12" s="167" customFormat="1" ht="25.5" customHeight="1">
      <c r="B17" s="195"/>
      <c r="C17" s="195"/>
      <c r="D17" s="195"/>
      <c r="E17" s="195"/>
      <c r="F17" s="195"/>
      <c r="G17" s="195"/>
      <c r="H17" s="196"/>
      <c r="I17" s="196"/>
      <c r="J17" s="196"/>
      <c r="K17" s="196"/>
      <c r="L17" s="196"/>
    </row>
    <row r="18" s="167" customFormat="1" ht="17.25" customHeight="1"/>
  </sheetData>
  <sheetProtection/>
  <mergeCells count="7">
    <mergeCell ref="E6:E7"/>
    <mergeCell ref="H6:L6"/>
    <mergeCell ref="F6:F7"/>
    <mergeCell ref="B6:B7"/>
    <mergeCell ref="D6:D7"/>
    <mergeCell ref="C6:C7"/>
    <mergeCell ref="G6:G7"/>
  </mergeCells>
  <printOptions/>
  <pageMargins left="0.7874015748031497" right="0.7874015748031497" top="1.19" bottom="0.7874015748031497" header="0.5118110236220472" footer="0.5118110236220472"/>
  <pageSetup fitToHeight="1" fitToWidth="1" horizontalDpi="400" verticalDpi="4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7"/>
  <sheetViews>
    <sheetView showGridLines="0" view="pageBreakPreview" zoomScale="75" zoomScaleNormal="75" zoomScaleSheetLayoutView="75" zoomScalePageLayoutView="0" workbookViewId="0" topLeftCell="A1">
      <selection activeCell="A5" sqref="A5"/>
    </sheetView>
  </sheetViews>
  <sheetFormatPr defaultColWidth="13.54296875" defaultRowHeight="18"/>
  <cols>
    <col min="1" max="1" width="13.36328125" style="183" customWidth="1"/>
    <col min="2" max="2" width="12.453125" style="183" hidden="1" customWidth="1"/>
    <col min="3" max="7" width="12.72265625" style="183" customWidth="1"/>
    <col min="8" max="12" width="8.72265625" style="183" customWidth="1"/>
    <col min="13" max="16384" width="13.453125" style="183" customWidth="1"/>
  </cols>
  <sheetData>
    <row r="1" s="161" customFormat="1" ht="27.75" customHeight="1">
      <c r="A1" s="89" t="s">
        <v>57</v>
      </c>
    </row>
    <row r="2" s="161" customFormat="1" ht="27.75" customHeight="1">
      <c r="A2" s="91" t="s">
        <v>0</v>
      </c>
    </row>
    <row r="3" ht="4.5" customHeight="1"/>
    <row r="4" spans="1:12" s="167" customFormat="1" ht="30" customHeight="1">
      <c r="A4" s="194" t="s">
        <v>139</v>
      </c>
      <c r="B4" s="195"/>
      <c r="C4" s="195"/>
      <c r="D4" s="195"/>
      <c r="E4" s="195"/>
      <c r="F4" s="195"/>
      <c r="G4" s="195"/>
      <c r="H4" s="196"/>
      <c r="I4" s="196"/>
      <c r="J4" s="196"/>
      <c r="K4" s="196"/>
      <c r="L4" s="196"/>
    </row>
    <row r="5" spans="1:12" s="167" customFormat="1" ht="30" customHeight="1" thickBot="1">
      <c r="A5" s="162" t="s">
        <v>142</v>
      </c>
      <c r="B5" s="163"/>
      <c r="C5" s="163"/>
      <c r="D5" s="163"/>
      <c r="E5" s="163"/>
      <c r="F5" s="163"/>
      <c r="G5" s="163"/>
      <c r="H5" s="185"/>
      <c r="I5" s="186"/>
      <c r="J5" s="186"/>
      <c r="K5" s="186"/>
      <c r="L5" s="187" t="s">
        <v>904</v>
      </c>
    </row>
    <row r="6" spans="1:12" s="169" customFormat="1" ht="28.5" customHeight="1">
      <c r="A6" s="168" t="s">
        <v>98</v>
      </c>
      <c r="B6" s="1207">
        <v>19</v>
      </c>
      <c r="C6" s="1207">
        <v>20</v>
      </c>
      <c r="D6" s="1207">
        <v>21</v>
      </c>
      <c r="E6" s="1207">
        <v>22</v>
      </c>
      <c r="F6" s="1207">
        <v>23</v>
      </c>
      <c r="G6" s="1207">
        <v>24</v>
      </c>
      <c r="H6" s="1213" t="s">
        <v>132</v>
      </c>
      <c r="I6" s="1210"/>
      <c r="J6" s="1210"/>
      <c r="K6" s="1210"/>
      <c r="L6" s="1211"/>
    </row>
    <row r="7" spans="1:12" s="169" customFormat="1" ht="28.5" customHeight="1">
      <c r="A7" s="170" t="s">
        <v>101</v>
      </c>
      <c r="B7" s="1208"/>
      <c r="C7" s="1208"/>
      <c r="D7" s="1208"/>
      <c r="E7" s="1208"/>
      <c r="F7" s="1208"/>
      <c r="G7" s="1208"/>
      <c r="H7" s="189">
        <v>20</v>
      </c>
      <c r="I7" s="188">
        <v>21</v>
      </c>
      <c r="J7" s="190">
        <v>22</v>
      </c>
      <c r="K7" s="190">
        <v>23</v>
      </c>
      <c r="L7" s="191">
        <v>24</v>
      </c>
    </row>
    <row r="8" spans="1:12" s="169" customFormat="1" ht="36.75" customHeight="1">
      <c r="A8" s="175" t="s">
        <v>103</v>
      </c>
      <c r="B8" s="131">
        <v>140515907</v>
      </c>
      <c r="C8" s="131">
        <v>133649299</v>
      </c>
      <c r="D8" s="131">
        <v>128551328</v>
      </c>
      <c r="E8" s="131">
        <v>124409910</v>
      </c>
      <c r="F8" s="131">
        <v>120413370</v>
      </c>
      <c r="G8" s="131">
        <v>114650461</v>
      </c>
      <c r="H8" s="155">
        <f aca="true" t="shared" si="0" ref="H8:H15">(C8-B8)/B8*100</f>
        <v>-4.886712221129526</v>
      </c>
      <c r="I8" s="155">
        <f>(D8-C8)/C8*100</f>
        <v>-3.8144390117601743</v>
      </c>
      <c r="J8" s="155">
        <f>(E8-D8)/D8*100</f>
        <v>-3.22160654769743</v>
      </c>
      <c r="K8" s="155">
        <f>(F8-E8)/E8*100</f>
        <v>-3.2123968259441713</v>
      </c>
      <c r="L8" s="132">
        <f>(G8-F8)/F8*100</f>
        <v>-4.7859378074046095</v>
      </c>
    </row>
    <row r="9" spans="1:12" s="169" customFormat="1" ht="36.75" customHeight="1">
      <c r="A9" s="175" t="s">
        <v>104</v>
      </c>
      <c r="B9" s="131">
        <v>0</v>
      </c>
      <c r="C9" s="131">
        <v>0</v>
      </c>
      <c r="D9" s="131">
        <v>0</v>
      </c>
      <c r="E9" s="131">
        <v>0</v>
      </c>
      <c r="F9" s="131">
        <v>0</v>
      </c>
      <c r="G9" s="131">
        <v>44000</v>
      </c>
      <c r="H9" s="157">
        <v>0</v>
      </c>
      <c r="I9" s="155">
        <v>0</v>
      </c>
      <c r="J9" s="155">
        <v>0</v>
      </c>
      <c r="K9" s="155">
        <v>0</v>
      </c>
      <c r="L9" s="200" t="s">
        <v>75</v>
      </c>
    </row>
    <row r="10" spans="1:12" s="169" customFormat="1" ht="36.75" customHeight="1">
      <c r="A10" s="175" t="s">
        <v>105</v>
      </c>
      <c r="B10" s="131">
        <v>567341</v>
      </c>
      <c r="C10" s="131">
        <v>531464</v>
      </c>
      <c r="D10" s="131">
        <v>494903</v>
      </c>
      <c r="E10" s="131">
        <v>457645</v>
      </c>
      <c r="F10" s="131">
        <v>419677</v>
      </c>
      <c r="G10" s="131">
        <v>380984</v>
      </c>
      <c r="H10" s="155">
        <f t="shared" si="0"/>
        <v>-6.32371007912349</v>
      </c>
      <c r="I10" s="155">
        <f>(D10-C10)/C10*100</f>
        <v>-6.879299444553159</v>
      </c>
      <c r="J10" s="155">
        <f>(E10-D10)/D10*100</f>
        <v>-7.528343938105044</v>
      </c>
      <c r="K10" s="155">
        <f>(F10-E10)/E10*100</f>
        <v>-8.296386937473368</v>
      </c>
      <c r="L10" s="132">
        <f>(G10-F10)/F10*100</f>
        <v>-9.219709443214663</v>
      </c>
    </row>
    <row r="11" spans="1:12" s="169" customFormat="1" ht="36.75" customHeight="1">
      <c r="A11" s="175" t="s">
        <v>106</v>
      </c>
      <c r="B11" s="131">
        <v>0</v>
      </c>
      <c r="C11" s="131">
        <v>32000</v>
      </c>
      <c r="D11" s="131">
        <v>69000</v>
      </c>
      <c r="E11" s="131">
        <v>114072</v>
      </c>
      <c r="F11" s="131">
        <v>131901</v>
      </c>
      <c r="G11" s="131">
        <v>136495</v>
      </c>
      <c r="H11" s="157" t="s">
        <v>400</v>
      </c>
      <c r="I11" s="157">
        <f>(D11-C11)/C11*100</f>
        <v>115.625</v>
      </c>
      <c r="J11" s="155">
        <f>(E11-D11)/D11*100</f>
        <v>65.32173913043479</v>
      </c>
      <c r="K11" s="155">
        <f aca="true" t="shared" si="1" ref="K11:L16">(F11-E11)/E11*100</f>
        <v>15.62960235640648</v>
      </c>
      <c r="L11" s="132">
        <f t="shared" si="1"/>
        <v>3.4829152167155666</v>
      </c>
    </row>
    <row r="12" spans="1:12" s="169" customFormat="1" ht="36.75" customHeight="1">
      <c r="A12" s="175" t="s">
        <v>107</v>
      </c>
      <c r="B12" s="131">
        <v>2228030</v>
      </c>
      <c r="C12" s="131">
        <v>2157733</v>
      </c>
      <c r="D12" s="131">
        <v>2120381</v>
      </c>
      <c r="E12" s="131">
        <v>2081313</v>
      </c>
      <c r="F12" s="131">
        <v>2039994</v>
      </c>
      <c r="G12" s="131">
        <v>1964192</v>
      </c>
      <c r="H12" s="155">
        <f t="shared" si="0"/>
        <v>-3.1551190962419713</v>
      </c>
      <c r="I12" s="155">
        <f aca="true" t="shared" si="2" ref="I12:J15">(D12-C12)/C12*100</f>
        <v>-1.7310760877272582</v>
      </c>
      <c r="J12" s="155">
        <f t="shared" si="2"/>
        <v>-1.8424990603103875</v>
      </c>
      <c r="K12" s="155">
        <f t="shared" si="1"/>
        <v>-1.9852372036305928</v>
      </c>
      <c r="L12" s="132">
        <f t="shared" si="1"/>
        <v>-3.715795242535027</v>
      </c>
    </row>
    <row r="13" spans="1:12" s="169" customFormat="1" ht="36.75" customHeight="1">
      <c r="A13" s="175" t="s">
        <v>108</v>
      </c>
      <c r="B13" s="131">
        <v>35508192</v>
      </c>
      <c r="C13" s="131">
        <v>33527838</v>
      </c>
      <c r="D13" s="131">
        <v>31763073</v>
      </c>
      <c r="E13" s="131">
        <v>31543400</v>
      </c>
      <c r="F13" s="131">
        <v>30632442</v>
      </c>
      <c r="G13" s="131">
        <v>29847561</v>
      </c>
      <c r="H13" s="155">
        <f t="shared" si="0"/>
        <v>-5.57717497979058</v>
      </c>
      <c r="I13" s="155">
        <f t="shared" si="2"/>
        <v>-5.263581266409125</v>
      </c>
      <c r="J13" s="155">
        <f t="shared" si="2"/>
        <v>-0.6915987001635515</v>
      </c>
      <c r="K13" s="155">
        <f t="shared" si="1"/>
        <v>-2.8879512037383415</v>
      </c>
      <c r="L13" s="132">
        <f t="shared" si="1"/>
        <v>-2.5622540964902503</v>
      </c>
    </row>
    <row r="14" spans="1:12" s="169" customFormat="1" ht="36.75" customHeight="1">
      <c r="A14" s="175" t="s">
        <v>109</v>
      </c>
      <c r="B14" s="131">
        <v>2431195</v>
      </c>
      <c r="C14" s="131">
        <v>2361489</v>
      </c>
      <c r="D14" s="131">
        <v>2270239</v>
      </c>
      <c r="E14" s="131">
        <v>2177334</v>
      </c>
      <c r="F14" s="131">
        <v>2082741</v>
      </c>
      <c r="G14" s="131">
        <v>1986431</v>
      </c>
      <c r="H14" s="155">
        <f t="shared" si="0"/>
        <v>-2.867149693874823</v>
      </c>
      <c r="I14" s="155">
        <f t="shared" si="2"/>
        <v>-3.8640874465220882</v>
      </c>
      <c r="J14" s="155">
        <f t="shared" si="2"/>
        <v>-4.092300414185466</v>
      </c>
      <c r="K14" s="155">
        <f t="shared" si="1"/>
        <v>-4.3444414132145095</v>
      </c>
      <c r="L14" s="132">
        <f t="shared" si="1"/>
        <v>-4.624194751051619</v>
      </c>
    </row>
    <row r="15" spans="1:12" s="169" customFormat="1" ht="36.75" customHeight="1">
      <c r="A15" s="192" t="s">
        <v>137</v>
      </c>
      <c r="B15" s="142">
        <v>63139098</v>
      </c>
      <c r="C15" s="142">
        <v>68688100</v>
      </c>
      <c r="D15" s="142">
        <v>106416941</v>
      </c>
      <c r="E15" s="142">
        <v>145138958</v>
      </c>
      <c r="F15" s="142">
        <v>196918063</v>
      </c>
      <c r="G15" s="142">
        <v>192918874</v>
      </c>
      <c r="H15" s="78">
        <f t="shared" si="0"/>
        <v>8.788535433306317</v>
      </c>
      <c r="I15" s="193">
        <f t="shared" si="2"/>
        <v>54.92776914778542</v>
      </c>
      <c r="J15" s="193">
        <f>(E15-D15)/D15*100</f>
        <v>36.38707957222713</v>
      </c>
      <c r="K15" s="193">
        <f t="shared" si="1"/>
        <v>35.67553861038468</v>
      </c>
      <c r="L15" s="143">
        <f t="shared" si="1"/>
        <v>-2.0308898732159477</v>
      </c>
    </row>
    <row r="16" spans="1:12" s="169" customFormat="1" ht="36.75" customHeight="1" thickBot="1">
      <c r="A16" s="178" t="s">
        <v>110</v>
      </c>
      <c r="B16" s="145">
        <f aca="true" t="shared" si="3" ref="B16:G16">SUM(B8:B15)</f>
        <v>244389763</v>
      </c>
      <c r="C16" s="145">
        <f t="shared" si="3"/>
        <v>240947923</v>
      </c>
      <c r="D16" s="145">
        <f t="shared" si="3"/>
        <v>271685865</v>
      </c>
      <c r="E16" s="145">
        <f t="shared" si="3"/>
        <v>305922632</v>
      </c>
      <c r="F16" s="145">
        <f t="shared" si="3"/>
        <v>352638188</v>
      </c>
      <c r="G16" s="145">
        <f t="shared" si="3"/>
        <v>341928998</v>
      </c>
      <c r="H16" s="160">
        <f>(C16-B16)/B16*100</f>
        <v>-1.408340495833289</v>
      </c>
      <c r="I16" s="160">
        <f>(D16-C16)/C16*100</f>
        <v>12.757089423011958</v>
      </c>
      <c r="J16" s="160">
        <f>(E16-D16)/D16*100</f>
        <v>12.601600381381637</v>
      </c>
      <c r="K16" s="160">
        <f t="shared" si="1"/>
        <v>15.270382480234415</v>
      </c>
      <c r="L16" s="146">
        <f t="shared" si="1"/>
        <v>-3.0368775601807485</v>
      </c>
    </row>
    <row r="17" s="167" customFormat="1" ht="26.25" customHeight="1">
      <c r="A17" s="180"/>
    </row>
    <row r="18" s="167" customFormat="1" ht="17.25" customHeight="1"/>
  </sheetData>
  <sheetProtection/>
  <mergeCells count="7">
    <mergeCell ref="C6:C7"/>
    <mergeCell ref="B6:B7"/>
    <mergeCell ref="E6:E7"/>
    <mergeCell ref="H6:L6"/>
    <mergeCell ref="F6:F7"/>
    <mergeCell ref="D6:D7"/>
    <mergeCell ref="G6:G7"/>
  </mergeCells>
  <printOptions/>
  <pageMargins left="0.7874015748031497" right="0.7874015748031497" top="1.36" bottom="0.7874015748031497" header="0.5118110236220472" footer="0.5118110236220472"/>
  <pageSetup fitToHeight="1" fitToWidth="1" horizontalDpi="400" verticalDpi="4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12"/>
  <sheetViews>
    <sheetView showGridLines="0" showZeros="0" view="pageBreakPreview" zoomScale="75" zoomScaleNormal="75" zoomScaleSheetLayoutView="75" zoomScalePageLayoutView="0" workbookViewId="0" topLeftCell="A1">
      <selection activeCell="T7" sqref="T7"/>
    </sheetView>
  </sheetViews>
  <sheetFormatPr defaultColWidth="13.54296875" defaultRowHeight="18"/>
  <cols>
    <col min="1" max="1" width="13.0859375" style="231" customWidth="1"/>
    <col min="2" max="2" width="6.2734375" style="231" customWidth="1"/>
    <col min="3" max="3" width="13.0859375" style="231" customWidth="1"/>
    <col min="4" max="10" width="11.72265625" style="231" customWidth="1"/>
    <col min="11" max="17" width="6.99609375" style="231" customWidth="1"/>
    <col min="18" max="18" width="0" style="231" hidden="1" customWidth="1"/>
    <col min="19" max="19" width="4.18359375" style="797" customWidth="1"/>
    <col min="20" max="16384" width="13.453125" style="231" customWidth="1"/>
  </cols>
  <sheetData>
    <row r="1" spans="1:19" s="161" customFormat="1" ht="27.75" customHeight="1">
      <c r="A1" s="89" t="s">
        <v>160</v>
      </c>
      <c r="S1" s="794"/>
    </row>
    <row r="2" spans="1:19" s="161" customFormat="1" ht="27.75" customHeight="1">
      <c r="A2" s="91" t="s">
        <v>0</v>
      </c>
      <c r="S2" s="794"/>
    </row>
    <row r="3" s="183" customFormat="1" ht="4.5" customHeight="1">
      <c r="S3" s="794"/>
    </row>
    <row r="4" spans="1:19" s="167" customFormat="1" ht="30" customHeight="1">
      <c r="A4" s="194" t="s">
        <v>139</v>
      </c>
      <c r="B4" s="195"/>
      <c r="C4" s="195"/>
      <c r="D4" s="195"/>
      <c r="E4" s="195"/>
      <c r="F4" s="195"/>
      <c r="G4" s="195"/>
      <c r="H4" s="196"/>
      <c r="I4" s="196"/>
      <c r="J4" s="196"/>
      <c r="K4" s="196"/>
      <c r="L4" s="196"/>
      <c r="S4" s="795"/>
    </row>
    <row r="5" spans="1:19" s="201" customFormat="1" ht="30" customHeight="1" thickBot="1">
      <c r="A5" s="834" t="s">
        <v>143</v>
      </c>
      <c r="Q5" s="791" t="s">
        <v>906</v>
      </c>
      <c r="S5" s="796"/>
    </row>
    <row r="6" spans="1:19" s="201" customFormat="1" ht="36" customHeight="1">
      <c r="A6" s="202"/>
      <c r="B6" s="804" t="s">
        <v>144</v>
      </c>
      <c r="C6" s="1215" t="s">
        <v>110</v>
      </c>
      <c r="D6" s="203"/>
      <c r="E6" s="204" t="s">
        <v>145</v>
      </c>
      <c r="F6" s="205"/>
      <c r="G6" s="205"/>
      <c r="H6" s="205"/>
      <c r="I6" s="205"/>
      <c r="J6" s="205"/>
      <c r="K6" s="206" t="s">
        <v>146</v>
      </c>
      <c r="L6" s="207"/>
      <c r="M6" s="208"/>
      <c r="N6" s="208"/>
      <c r="O6" s="208"/>
      <c r="P6" s="208"/>
      <c r="Q6" s="209"/>
      <c r="S6" s="796"/>
    </row>
    <row r="7" spans="1:19" s="201" customFormat="1" ht="36" customHeight="1" thickBot="1">
      <c r="A7" s="815" t="s">
        <v>101</v>
      </c>
      <c r="B7" s="816" t="s">
        <v>98</v>
      </c>
      <c r="C7" s="1216"/>
      <c r="D7" s="817" t="s">
        <v>161</v>
      </c>
      <c r="E7" s="817" t="s">
        <v>147</v>
      </c>
      <c r="F7" s="817" t="s">
        <v>162</v>
      </c>
      <c r="G7" s="817" t="s">
        <v>148</v>
      </c>
      <c r="H7" s="817" t="s">
        <v>149</v>
      </c>
      <c r="I7" s="817" t="s">
        <v>150</v>
      </c>
      <c r="J7" s="817" t="s">
        <v>151</v>
      </c>
      <c r="K7" s="817" t="s">
        <v>152</v>
      </c>
      <c r="L7" s="817" t="s">
        <v>153</v>
      </c>
      <c r="M7" s="817" t="s">
        <v>154</v>
      </c>
      <c r="N7" s="817" t="s">
        <v>155</v>
      </c>
      <c r="O7" s="817" t="s">
        <v>156</v>
      </c>
      <c r="P7" s="817" t="s">
        <v>157</v>
      </c>
      <c r="Q7" s="818" t="s">
        <v>158</v>
      </c>
      <c r="S7" s="796"/>
    </row>
    <row r="8" spans="1:19" s="201" customFormat="1" ht="36.75" customHeight="1">
      <c r="A8" s="210"/>
      <c r="B8" s="211">
        <v>20</v>
      </c>
      <c r="C8" s="212">
        <v>133649299</v>
      </c>
      <c r="D8" s="212">
        <v>70467242</v>
      </c>
      <c r="E8" s="212">
        <v>6650</v>
      </c>
      <c r="F8" s="212">
        <v>49356643</v>
      </c>
      <c r="G8" s="212">
        <v>12844343</v>
      </c>
      <c r="H8" s="212">
        <v>856421</v>
      </c>
      <c r="I8" s="212">
        <v>0</v>
      </c>
      <c r="J8" s="212">
        <v>118000</v>
      </c>
      <c r="K8" s="155">
        <f aca="true" t="shared" si="0" ref="K8:Q8">D8/$C8*100</f>
        <v>52.72548567576101</v>
      </c>
      <c r="L8" s="155">
        <f t="shared" si="0"/>
        <v>0.004975708851267525</v>
      </c>
      <c r="M8" s="155">
        <f t="shared" si="0"/>
        <v>36.929967735932536</v>
      </c>
      <c r="N8" s="155">
        <f t="shared" si="0"/>
        <v>9.610482880273095</v>
      </c>
      <c r="O8" s="155">
        <f t="shared" si="0"/>
        <v>0.6407972255806594</v>
      </c>
      <c r="P8" s="155">
        <f t="shared" si="0"/>
        <v>0</v>
      </c>
      <c r="Q8" s="132">
        <f t="shared" si="0"/>
        <v>0.08829077360143879</v>
      </c>
      <c r="R8" s="213">
        <f aca="true" t="shared" si="1" ref="R8:R21">SUM(K8:Q8)</f>
        <v>100.00000000000001</v>
      </c>
      <c r="S8" s="796"/>
    </row>
    <row r="9" spans="1:19" s="201" customFormat="1" ht="36.75" customHeight="1">
      <c r="A9" s="214"/>
      <c r="B9" s="211">
        <v>21</v>
      </c>
      <c r="C9" s="212">
        <v>128551328</v>
      </c>
      <c r="D9" s="212">
        <v>67397288</v>
      </c>
      <c r="E9" s="212">
        <v>3949</v>
      </c>
      <c r="F9" s="212">
        <v>47595814</v>
      </c>
      <c r="G9" s="212">
        <v>12645080</v>
      </c>
      <c r="H9" s="212">
        <v>791197</v>
      </c>
      <c r="I9" s="212">
        <v>0</v>
      </c>
      <c r="J9" s="212">
        <v>118000</v>
      </c>
      <c r="K9" s="155">
        <f aca="true" t="shared" si="2" ref="K9:K51">D9/$C9*100</f>
        <v>52.42830941427536</v>
      </c>
      <c r="L9" s="155">
        <f aca="true" t="shared" si="3" ref="L9:L51">E9/$C9*100</f>
        <v>0.003071924702325907</v>
      </c>
      <c r="M9" s="155">
        <f aca="true" t="shared" si="4" ref="M9:M51">F9/$C9*100</f>
        <v>37.02475481233457</v>
      </c>
      <c r="N9" s="155">
        <f aca="true" t="shared" si="5" ref="N9:N51">G9/$C9*100</f>
        <v>9.83660005441562</v>
      </c>
      <c r="O9" s="155">
        <f aca="true" t="shared" si="6" ref="O9:O51">H9/$C9*100</f>
        <v>0.6154716659169791</v>
      </c>
      <c r="P9" s="155">
        <f aca="true" t="shared" si="7" ref="P9:P51">I9/$C9*100</f>
        <v>0</v>
      </c>
      <c r="Q9" s="132">
        <f aca="true" t="shared" si="8" ref="Q9:Q51">J9/$C9*100</f>
        <v>0.09179212835514232</v>
      </c>
      <c r="R9" s="213">
        <f t="shared" si="1"/>
        <v>99.99999999999999</v>
      </c>
      <c r="S9" s="796"/>
    </row>
    <row r="10" spans="1:19" s="201" customFormat="1" ht="36.75" customHeight="1">
      <c r="A10" s="214" t="s">
        <v>103</v>
      </c>
      <c r="B10" s="211">
        <v>22</v>
      </c>
      <c r="C10" s="212">
        <v>124409910</v>
      </c>
      <c r="D10" s="212">
        <v>67518223</v>
      </c>
      <c r="E10" s="212">
        <v>3441</v>
      </c>
      <c r="F10" s="212">
        <v>45059519</v>
      </c>
      <c r="G10" s="212">
        <v>11073950</v>
      </c>
      <c r="H10" s="212">
        <v>639897</v>
      </c>
      <c r="I10" s="212">
        <v>0</v>
      </c>
      <c r="J10" s="212">
        <v>114880</v>
      </c>
      <c r="K10" s="155">
        <f t="shared" si="2"/>
        <v>54.27077553548588</v>
      </c>
      <c r="L10" s="155">
        <f t="shared" si="3"/>
        <v>0.0027658568356813376</v>
      </c>
      <c r="M10" s="155">
        <f t="shared" si="4"/>
        <v>36.21859303651936</v>
      </c>
      <c r="N10" s="155">
        <f t="shared" si="5"/>
        <v>8.901179978347384</v>
      </c>
      <c r="O10" s="155">
        <f t="shared" si="6"/>
        <v>0.514345681947684</v>
      </c>
      <c r="P10" s="155">
        <f t="shared" si="7"/>
        <v>0</v>
      </c>
      <c r="Q10" s="132">
        <f t="shared" si="8"/>
        <v>0.09233991086401397</v>
      </c>
      <c r="R10" s="213">
        <f t="shared" si="1"/>
        <v>100.00000000000001</v>
      </c>
      <c r="S10" s="796"/>
    </row>
    <row r="11" spans="1:19" s="201" customFormat="1" ht="36.75" customHeight="1">
      <c r="A11" s="215"/>
      <c r="B11" s="216">
        <v>23</v>
      </c>
      <c r="C11" s="217">
        <v>120413370</v>
      </c>
      <c r="D11" s="217">
        <v>68054847</v>
      </c>
      <c r="E11" s="217">
        <v>205202</v>
      </c>
      <c r="F11" s="217">
        <v>42738878</v>
      </c>
      <c r="G11" s="217">
        <v>8775420</v>
      </c>
      <c r="H11" s="217">
        <v>531163</v>
      </c>
      <c r="I11" s="217">
        <v>0</v>
      </c>
      <c r="J11" s="217">
        <v>107860</v>
      </c>
      <c r="K11" s="193">
        <f t="shared" si="2"/>
        <v>56.51768321075974</v>
      </c>
      <c r="L11" s="193">
        <f t="shared" si="3"/>
        <v>0.1704146308669876</v>
      </c>
      <c r="M11" s="193">
        <f t="shared" si="4"/>
        <v>35.49346555120914</v>
      </c>
      <c r="N11" s="193">
        <f t="shared" si="5"/>
        <v>7.287745538556059</v>
      </c>
      <c r="O11" s="193">
        <f t="shared" si="6"/>
        <v>0.4411162979659152</v>
      </c>
      <c r="P11" s="193">
        <f t="shared" si="7"/>
        <v>0</v>
      </c>
      <c r="Q11" s="143">
        <f t="shared" si="8"/>
        <v>0.08957477064216374</v>
      </c>
      <c r="R11" s="213">
        <f t="shared" si="1"/>
        <v>100.00000000000001</v>
      </c>
      <c r="S11" s="796"/>
    </row>
    <row r="12" spans="1:19" s="201" customFormat="1" ht="36.75" customHeight="1">
      <c r="A12" s="218"/>
      <c r="B12" s="216">
        <v>24</v>
      </c>
      <c r="C12" s="217">
        <f>B79</f>
        <v>114650461</v>
      </c>
      <c r="D12" s="217">
        <f>C79+D79</f>
        <v>65717997</v>
      </c>
      <c r="E12" s="217">
        <f>E79</f>
        <v>140563</v>
      </c>
      <c r="F12" s="217">
        <f>F79</f>
        <v>40056764</v>
      </c>
      <c r="G12" s="217">
        <f>G79</f>
        <v>8182424</v>
      </c>
      <c r="H12" s="217">
        <f>H79</f>
        <v>451793</v>
      </c>
      <c r="I12" s="217">
        <f>J79</f>
        <v>0</v>
      </c>
      <c r="J12" s="217">
        <f>C12-SUM(D12:I12)</f>
        <v>100920</v>
      </c>
      <c r="K12" s="792">
        <f t="shared" si="2"/>
        <v>57.320307678483736</v>
      </c>
      <c r="L12" s="792">
        <f t="shared" si="3"/>
        <v>0.1226013386897764</v>
      </c>
      <c r="M12" s="792">
        <f t="shared" si="4"/>
        <v>34.93816217625152</v>
      </c>
      <c r="N12" s="792">
        <f t="shared" si="5"/>
        <v>7.136843523027787</v>
      </c>
      <c r="O12" s="792">
        <f t="shared" si="6"/>
        <v>0.3940612153317029</v>
      </c>
      <c r="P12" s="193">
        <f t="shared" si="7"/>
        <v>0</v>
      </c>
      <c r="Q12" s="800">
        <f t="shared" si="8"/>
        <v>0.088024068215478</v>
      </c>
      <c r="R12" s="801">
        <f t="shared" si="1"/>
        <v>100</v>
      </c>
      <c r="S12" s="802" t="s">
        <v>323</v>
      </c>
    </row>
    <row r="13" spans="1:19" s="201" customFormat="1" ht="36.75" customHeight="1">
      <c r="A13" s="215"/>
      <c r="B13" s="211">
        <v>20</v>
      </c>
      <c r="C13" s="212">
        <v>0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32">
        <v>0</v>
      </c>
      <c r="R13" s="213">
        <f t="shared" si="1"/>
        <v>0</v>
      </c>
      <c r="S13" s="796"/>
    </row>
    <row r="14" spans="1:19" s="201" customFormat="1" ht="36.75" customHeight="1">
      <c r="A14" s="219"/>
      <c r="B14" s="211">
        <v>21</v>
      </c>
      <c r="C14" s="212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32">
        <v>0</v>
      </c>
      <c r="R14" s="213">
        <f t="shared" si="1"/>
        <v>0</v>
      </c>
      <c r="S14" s="796"/>
    </row>
    <row r="15" spans="1:19" s="201" customFormat="1" ht="36.75" customHeight="1">
      <c r="A15" s="219" t="s">
        <v>104</v>
      </c>
      <c r="B15" s="211">
        <v>22</v>
      </c>
      <c r="C15" s="212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32">
        <v>0</v>
      </c>
      <c r="R15" s="213">
        <f t="shared" si="1"/>
        <v>0</v>
      </c>
      <c r="S15" s="796"/>
    </row>
    <row r="16" spans="1:19" s="201" customFormat="1" ht="36.75" customHeight="1">
      <c r="A16" s="219"/>
      <c r="B16" s="211">
        <v>23</v>
      </c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43">
        <v>0</v>
      </c>
      <c r="R16" s="213">
        <f t="shared" si="1"/>
        <v>0</v>
      </c>
      <c r="S16" s="796"/>
    </row>
    <row r="17" spans="1:19" s="201" customFormat="1" ht="36.75" customHeight="1">
      <c r="A17" s="220"/>
      <c r="B17" s="793">
        <v>24</v>
      </c>
      <c r="C17" s="217">
        <f>B83</f>
        <v>44000</v>
      </c>
      <c r="D17" s="217">
        <f>C83+D83</f>
        <v>0</v>
      </c>
      <c r="E17" s="217">
        <f>E83</f>
        <v>0</v>
      </c>
      <c r="F17" s="217">
        <f>F83</f>
        <v>44000</v>
      </c>
      <c r="G17" s="217">
        <f>G83</f>
        <v>0</v>
      </c>
      <c r="H17" s="217">
        <f>H83</f>
        <v>0</v>
      </c>
      <c r="I17" s="217">
        <f>J83</f>
        <v>0</v>
      </c>
      <c r="J17" s="217">
        <f>C17-SUM(D17:I17)</f>
        <v>0</v>
      </c>
      <c r="K17" s="193">
        <f t="shared" si="2"/>
        <v>0</v>
      </c>
      <c r="L17" s="193">
        <f t="shared" si="3"/>
        <v>0</v>
      </c>
      <c r="M17" s="193">
        <f t="shared" si="4"/>
        <v>100</v>
      </c>
      <c r="N17" s="193">
        <f t="shared" si="5"/>
        <v>0</v>
      </c>
      <c r="O17" s="193">
        <f t="shared" si="6"/>
        <v>0</v>
      </c>
      <c r="P17" s="193">
        <f t="shared" si="7"/>
        <v>0</v>
      </c>
      <c r="Q17" s="143">
        <f t="shared" si="8"/>
        <v>0</v>
      </c>
      <c r="R17" s="213">
        <f t="shared" si="1"/>
        <v>100</v>
      </c>
      <c r="S17" s="796" t="s">
        <v>323</v>
      </c>
    </row>
    <row r="18" spans="1:19" s="201" customFormat="1" ht="36.75" customHeight="1">
      <c r="A18" s="219"/>
      <c r="B18" s="211">
        <v>20</v>
      </c>
      <c r="C18" s="212">
        <v>531464</v>
      </c>
      <c r="D18" s="212">
        <v>230746</v>
      </c>
      <c r="E18" s="212">
        <v>0</v>
      </c>
      <c r="F18" s="212">
        <v>300718</v>
      </c>
      <c r="G18" s="212">
        <v>0</v>
      </c>
      <c r="H18" s="212">
        <v>0</v>
      </c>
      <c r="I18" s="212">
        <v>0</v>
      </c>
      <c r="J18" s="212">
        <v>0</v>
      </c>
      <c r="K18" s="155">
        <f t="shared" si="2"/>
        <v>43.417051766441375</v>
      </c>
      <c r="L18" s="155">
        <f t="shared" si="3"/>
        <v>0</v>
      </c>
      <c r="M18" s="155">
        <f t="shared" si="4"/>
        <v>56.582948233558625</v>
      </c>
      <c r="N18" s="155">
        <f t="shared" si="5"/>
        <v>0</v>
      </c>
      <c r="O18" s="155">
        <f t="shared" si="6"/>
        <v>0</v>
      </c>
      <c r="P18" s="155">
        <f t="shared" si="7"/>
        <v>0</v>
      </c>
      <c r="Q18" s="132">
        <f t="shared" si="8"/>
        <v>0</v>
      </c>
      <c r="R18" s="213">
        <f t="shared" si="1"/>
        <v>100</v>
      </c>
      <c r="S18" s="796"/>
    </row>
    <row r="19" spans="1:19" s="201" customFormat="1" ht="36.75" customHeight="1">
      <c r="A19" s="219"/>
      <c r="B19" s="211">
        <v>21</v>
      </c>
      <c r="C19" s="212">
        <v>494903</v>
      </c>
      <c r="D19" s="212">
        <v>216108</v>
      </c>
      <c r="E19" s="212">
        <v>0</v>
      </c>
      <c r="F19" s="212">
        <v>278795</v>
      </c>
      <c r="G19" s="212">
        <v>0</v>
      </c>
      <c r="H19" s="212">
        <v>0</v>
      </c>
      <c r="I19" s="212">
        <v>0</v>
      </c>
      <c r="J19" s="212">
        <v>0</v>
      </c>
      <c r="K19" s="155">
        <f t="shared" si="2"/>
        <v>43.66673873466114</v>
      </c>
      <c r="L19" s="155">
        <f t="shared" si="3"/>
        <v>0</v>
      </c>
      <c r="M19" s="155">
        <f t="shared" si="4"/>
        <v>56.33326126533886</v>
      </c>
      <c r="N19" s="155">
        <f t="shared" si="5"/>
        <v>0</v>
      </c>
      <c r="O19" s="155">
        <f t="shared" si="6"/>
        <v>0</v>
      </c>
      <c r="P19" s="155">
        <f t="shared" si="7"/>
        <v>0</v>
      </c>
      <c r="Q19" s="132">
        <f t="shared" si="8"/>
        <v>0</v>
      </c>
      <c r="R19" s="213">
        <f t="shared" si="1"/>
        <v>100</v>
      </c>
      <c r="S19" s="796"/>
    </row>
    <row r="20" spans="1:19" s="201" customFormat="1" ht="36.75" customHeight="1">
      <c r="A20" s="219" t="s">
        <v>105</v>
      </c>
      <c r="B20" s="211">
        <v>22</v>
      </c>
      <c r="C20" s="212">
        <v>457645</v>
      </c>
      <c r="D20" s="212">
        <v>201206</v>
      </c>
      <c r="E20" s="212">
        <v>0</v>
      </c>
      <c r="F20" s="212">
        <v>256439</v>
      </c>
      <c r="G20" s="212">
        <v>0</v>
      </c>
      <c r="H20" s="212">
        <v>0</v>
      </c>
      <c r="I20" s="212">
        <v>0</v>
      </c>
      <c r="J20" s="212">
        <v>0</v>
      </c>
      <c r="K20" s="155">
        <f t="shared" si="2"/>
        <v>43.96551912508604</v>
      </c>
      <c r="L20" s="155">
        <f t="shared" si="3"/>
        <v>0</v>
      </c>
      <c r="M20" s="155">
        <f t="shared" si="4"/>
        <v>56.03448087491396</v>
      </c>
      <c r="N20" s="155">
        <f t="shared" si="5"/>
        <v>0</v>
      </c>
      <c r="O20" s="155">
        <f t="shared" si="6"/>
        <v>0</v>
      </c>
      <c r="P20" s="155">
        <f t="shared" si="7"/>
        <v>0</v>
      </c>
      <c r="Q20" s="132">
        <f t="shared" si="8"/>
        <v>0</v>
      </c>
      <c r="R20" s="213">
        <f t="shared" si="1"/>
        <v>100</v>
      </c>
      <c r="S20" s="796"/>
    </row>
    <row r="21" spans="1:19" s="201" customFormat="1" ht="36.75" customHeight="1">
      <c r="A21" s="219"/>
      <c r="B21" s="216">
        <v>23</v>
      </c>
      <c r="C21" s="217">
        <v>419677</v>
      </c>
      <c r="D21" s="217">
        <v>186034</v>
      </c>
      <c r="E21" s="217">
        <v>0</v>
      </c>
      <c r="F21" s="217">
        <v>233643</v>
      </c>
      <c r="G21" s="217">
        <v>0</v>
      </c>
      <c r="H21" s="217">
        <v>0</v>
      </c>
      <c r="I21" s="217">
        <v>0</v>
      </c>
      <c r="J21" s="217">
        <v>0</v>
      </c>
      <c r="K21" s="193">
        <f t="shared" si="2"/>
        <v>44.327899789600096</v>
      </c>
      <c r="L21" s="193">
        <f t="shared" si="3"/>
        <v>0</v>
      </c>
      <c r="M21" s="193">
        <f t="shared" si="4"/>
        <v>55.6721002103999</v>
      </c>
      <c r="N21" s="193">
        <f t="shared" si="5"/>
        <v>0</v>
      </c>
      <c r="O21" s="193">
        <f t="shared" si="6"/>
        <v>0</v>
      </c>
      <c r="P21" s="193">
        <f t="shared" si="7"/>
        <v>0</v>
      </c>
      <c r="Q21" s="143">
        <f t="shared" si="8"/>
        <v>0</v>
      </c>
      <c r="R21" s="801">
        <f t="shared" si="1"/>
        <v>100</v>
      </c>
      <c r="S21" s="802"/>
    </row>
    <row r="22" spans="1:19" s="221" customFormat="1" ht="36.75" customHeight="1">
      <c r="A22" s="220"/>
      <c r="B22" s="216">
        <v>24</v>
      </c>
      <c r="C22" s="217">
        <f>B96</f>
        <v>380984</v>
      </c>
      <c r="D22" s="217">
        <f>C96+D96</f>
        <v>170588</v>
      </c>
      <c r="E22" s="217">
        <f>E96</f>
        <v>0</v>
      </c>
      <c r="F22" s="217">
        <f>F96</f>
        <v>210396</v>
      </c>
      <c r="G22" s="217">
        <f>G96</f>
        <v>0</v>
      </c>
      <c r="H22" s="217">
        <f>H96</f>
        <v>0</v>
      </c>
      <c r="I22" s="217">
        <f>J96</f>
        <v>0</v>
      </c>
      <c r="J22" s="217">
        <f>C22-SUM(D22:I22)</f>
        <v>0</v>
      </c>
      <c r="K22" s="792">
        <f t="shared" si="2"/>
        <v>44.77563362240934</v>
      </c>
      <c r="L22" s="193">
        <f t="shared" si="3"/>
        <v>0</v>
      </c>
      <c r="M22" s="792">
        <f t="shared" si="4"/>
        <v>55.22436637759066</v>
      </c>
      <c r="N22" s="193">
        <f t="shared" si="5"/>
        <v>0</v>
      </c>
      <c r="O22" s="193">
        <f t="shared" si="6"/>
        <v>0</v>
      </c>
      <c r="P22" s="193">
        <f t="shared" si="7"/>
        <v>0</v>
      </c>
      <c r="Q22" s="143">
        <f t="shared" si="8"/>
        <v>0</v>
      </c>
      <c r="R22" s="801"/>
      <c r="S22" s="802" t="s">
        <v>322</v>
      </c>
    </row>
    <row r="23" spans="1:19" s="201" customFormat="1" ht="36.75" customHeight="1">
      <c r="A23" s="219"/>
      <c r="B23" s="211">
        <v>20</v>
      </c>
      <c r="C23" s="212">
        <v>32000</v>
      </c>
      <c r="D23" s="212">
        <v>32000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155">
        <f t="shared" si="2"/>
        <v>100</v>
      </c>
      <c r="L23" s="155">
        <f t="shared" si="3"/>
        <v>0</v>
      </c>
      <c r="M23" s="155">
        <f t="shared" si="4"/>
        <v>0</v>
      </c>
      <c r="N23" s="155">
        <f t="shared" si="5"/>
        <v>0</v>
      </c>
      <c r="O23" s="155">
        <f t="shared" si="6"/>
        <v>0</v>
      </c>
      <c r="P23" s="155">
        <f t="shared" si="7"/>
        <v>0</v>
      </c>
      <c r="Q23" s="132">
        <f t="shared" si="8"/>
        <v>0</v>
      </c>
      <c r="R23" s="801">
        <f>SUM(K23:Q23)</f>
        <v>100</v>
      </c>
      <c r="S23" s="802"/>
    </row>
    <row r="24" spans="1:19" s="201" customFormat="1" ht="36.75" customHeight="1">
      <c r="A24" s="219"/>
      <c r="B24" s="211">
        <v>21</v>
      </c>
      <c r="C24" s="212">
        <v>69000</v>
      </c>
      <c r="D24" s="212">
        <v>47800</v>
      </c>
      <c r="E24" s="212">
        <v>0</v>
      </c>
      <c r="F24" s="212">
        <v>21200</v>
      </c>
      <c r="G24" s="212">
        <v>0</v>
      </c>
      <c r="H24" s="212">
        <v>0</v>
      </c>
      <c r="I24" s="212">
        <v>0</v>
      </c>
      <c r="J24" s="212">
        <v>0</v>
      </c>
      <c r="K24" s="155">
        <f t="shared" si="2"/>
        <v>69.27536231884058</v>
      </c>
      <c r="L24" s="155">
        <f t="shared" si="3"/>
        <v>0</v>
      </c>
      <c r="M24" s="155">
        <f t="shared" si="4"/>
        <v>30.72463768115942</v>
      </c>
      <c r="N24" s="155">
        <f t="shared" si="5"/>
        <v>0</v>
      </c>
      <c r="O24" s="155">
        <f t="shared" si="6"/>
        <v>0</v>
      </c>
      <c r="P24" s="155">
        <f t="shared" si="7"/>
        <v>0</v>
      </c>
      <c r="Q24" s="132">
        <f t="shared" si="8"/>
        <v>0</v>
      </c>
      <c r="R24" s="801">
        <f>SUM(K24:Q24)</f>
        <v>100</v>
      </c>
      <c r="S24" s="802"/>
    </row>
    <row r="25" spans="1:19" s="201" customFormat="1" ht="36.75" customHeight="1">
      <c r="A25" s="219" t="s">
        <v>106</v>
      </c>
      <c r="B25" s="211">
        <v>22</v>
      </c>
      <c r="C25" s="212">
        <v>114072</v>
      </c>
      <c r="D25" s="212">
        <v>65172</v>
      </c>
      <c r="E25" s="212">
        <v>0</v>
      </c>
      <c r="F25" s="212">
        <v>48900</v>
      </c>
      <c r="G25" s="212">
        <v>0</v>
      </c>
      <c r="H25" s="212">
        <v>0</v>
      </c>
      <c r="I25" s="212">
        <v>0</v>
      </c>
      <c r="J25" s="212">
        <v>0</v>
      </c>
      <c r="K25" s="155">
        <f t="shared" si="2"/>
        <v>57.132337471070905</v>
      </c>
      <c r="L25" s="155">
        <f t="shared" si="3"/>
        <v>0</v>
      </c>
      <c r="M25" s="155">
        <f t="shared" si="4"/>
        <v>42.867662528929095</v>
      </c>
      <c r="N25" s="155">
        <f t="shared" si="5"/>
        <v>0</v>
      </c>
      <c r="O25" s="155">
        <f t="shared" si="6"/>
        <v>0</v>
      </c>
      <c r="P25" s="155">
        <f t="shared" si="7"/>
        <v>0</v>
      </c>
      <c r="Q25" s="132">
        <f t="shared" si="8"/>
        <v>0</v>
      </c>
      <c r="R25" s="801">
        <f>SUM(K25:Q25)</f>
        <v>100</v>
      </c>
      <c r="S25" s="802"/>
    </row>
    <row r="26" spans="1:19" s="201" customFormat="1" ht="36.75" customHeight="1">
      <c r="A26" s="219"/>
      <c r="B26" s="216">
        <v>23</v>
      </c>
      <c r="C26" s="217">
        <v>131901</v>
      </c>
      <c r="D26" s="217">
        <v>88269</v>
      </c>
      <c r="E26" s="217">
        <v>0</v>
      </c>
      <c r="F26" s="217">
        <v>43632</v>
      </c>
      <c r="G26" s="217">
        <v>0</v>
      </c>
      <c r="H26" s="217">
        <v>0</v>
      </c>
      <c r="I26" s="217">
        <v>0</v>
      </c>
      <c r="J26" s="217">
        <v>0</v>
      </c>
      <c r="K26" s="193">
        <f t="shared" si="2"/>
        <v>66.92064502922646</v>
      </c>
      <c r="L26" s="193">
        <f t="shared" si="3"/>
        <v>0</v>
      </c>
      <c r="M26" s="193">
        <f t="shared" si="4"/>
        <v>33.07935497077354</v>
      </c>
      <c r="N26" s="193">
        <f t="shared" si="5"/>
        <v>0</v>
      </c>
      <c r="O26" s="193">
        <f t="shared" si="6"/>
        <v>0</v>
      </c>
      <c r="P26" s="193">
        <f t="shared" si="7"/>
        <v>0</v>
      </c>
      <c r="Q26" s="143">
        <f t="shared" si="8"/>
        <v>0</v>
      </c>
      <c r="R26" s="801">
        <f>SUM(K26:Q26)</f>
        <v>100</v>
      </c>
      <c r="S26" s="802"/>
    </row>
    <row r="27" spans="1:19" s="201" customFormat="1" ht="36.75" customHeight="1">
      <c r="A27" s="220"/>
      <c r="B27" s="222">
        <v>24</v>
      </c>
      <c r="C27" s="217">
        <f>B106</f>
        <v>136495</v>
      </c>
      <c r="D27" s="223">
        <f>C106+D106</f>
        <v>105026</v>
      </c>
      <c r="E27" s="223">
        <f>E106</f>
        <v>0</v>
      </c>
      <c r="F27" s="223">
        <f>F106</f>
        <v>31469</v>
      </c>
      <c r="G27" s="223">
        <f>G106</f>
        <v>0</v>
      </c>
      <c r="H27" s="223">
        <f>H106</f>
        <v>0</v>
      </c>
      <c r="I27" s="223">
        <f>J106</f>
        <v>0</v>
      </c>
      <c r="J27" s="217">
        <f>C27-SUM(D27:I27)</f>
        <v>0</v>
      </c>
      <c r="K27" s="792">
        <f t="shared" si="2"/>
        <v>76.94494303820653</v>
      </c>
      <c r="L27" s="193">
        <f t="shared" si="3"/>
        <v>0</v>
      </c>
      <c r="M27" s="792">
        <f t="shared" si="4"/>
        <v>23.055056961793472</v>
      </c>
      <c r="N27" s="193">
        <f t="shared" si="5"/>
        <v>0</v>
      </c>
      <c r="O27" s="193">
        <f t="shared" si="6"/>
        <v>0</v>
      </c>
      <c r="P27" s="193">
        <f t="shared" si="7"/>
        <v>0</v>
      </c>
      <c r="Q27" s="143">
        <f t="shared" si="8"/>
        <v>0</v>
      </c>
      <c r="R27" s="801"/>
      <c r="S27" s="802" t="s">
        <v>323</v>
      </c>
    </row>
    <row r="28" spans="1:19" s="201" customFormat="1" ht="36.75" customHeight="1">
      <c r="A28" s="219"/>
      <c r="B28" s="211">
        <v>20</v>
      </c>
      <c r="C28" s="212">
        <v>2157733</v>
      </c>
      <c r="D28" s="212">
        <v>1442171</v>
      </c>
      <c r="E28" s="212">
        <v>0</v>
      </c>
      <c r="F28" s="212">
        <v>715562</v>
      </c>
      <c r="G28" s="212">
        <v>0</v>
      </c>
      <c r="H28" s="212">
        <v>0</v>
      </c>
      <c r="I28" s="212">
        <v>0</v>
      </c>
      <c r="J28" s="212">
        <v>0</v>
      </c>
      <c r="K28" s="155">
        <f t="shared" si="2"/>
        <v>66.83732417310205</v>
      </c>
      <c r="L28" s="155">
        <f t="shared" si="3"/>
        <v>0</v>
      </c>
      <c r="M28" s="155">
        <f t="shared" si="4"/>
        <v>33.16267582689795</v>
      </c>
      <c r="N28" s="155">
        <f t="shared" si="5"/>
        <v>0</v>
      </c>
      <c r="O28" s="155">
        <f t="shared" si="6"/>
        <v>0</v>
      </c>
      <c r="P28" s="155">
        <f t="shared" si="7"/>
        <v>0</v>
      </c>
      <c r="Q28" s="132">
        <f t="shared" si="8"/>
        <v>0</v>
      </c>
      <c r="R28" s="801">
        <f>SUM(K28:Q28)</f>
        <v>100</v>
      </c>
      <c r="S28" s="802"/>
    </row>
    <row r="29" spans="1:19" s="201" customFormat="1" ht="36.75" customHeight="1">
      <c r="A29" s="219"/>
      <c r="B29" s="211">
        <v>21</v>
      </c>
      <c r="C29" s="212">
        <v>2120381</v>
      </c>
      <c r="D29" s="212">
        <v>1431684</v>
      </c>
      <c r="E29" s="212">
        <v>0</v>
      </c>
      <c r="F29" s="212">
        <v>688697</v>
      </c>
      <c r="G29" s="212">
        <v>0</v>
      </c>
      <c r="H29" s="212">
        <v>0</v>
      </c>
      <c r="I29" s="212">
        <v>0</v>
      </c>
      <c r="J29" s="212">
        <v>0</v>
      </c>
      <c r="K29" s="155">
        <f t="shared" si="2"/>
        <v>67.52012963707938</v>
      </c>
      <c r="L29" s="155">
        <f t="shared" si="3"/>
        <v>0</v>
      </c>
      <c r="M29" s="155">
        <f t="shared" si="4"/>
        <v>32.47987036292063</v>
      </c>
      <c r="N29" s="155">
        <f t="shared" si="5"/>
        <v>0</v>
      </c>
      <c r="O29" s="155">
        <f t="shared" si="6"/>
        <v>0</v>
      </c>
      <c r="P29" s="155">
        <f t="shared" si="7"/>
        <v>0</v>
      </c>
      <c r="Q29" s="132">
        <f t="shared" si="8"/>
        <v>0</v>
      </c>
      <c r="R29" s="801">
        <f>SUM(K29:Q29)</f>
        <v>100</v>
      </c>
      <c r="S29" s="802"/>
    </row>
    <row r="30" spans="1:19" s="201" customFormat="1" ht="36.75" customHeight="1">
      <c r="A30" s="219" t="s">
        <v>107</v>
      </c>
      <c r="B30" s="211">
        <v>22</v>
      </c>
      <c r="C30" s="212">
        <v>2081313</v>
      </c>
      <c r="D30" s="212">
        <v>1368979</v>
      </c>
      <c r="E30" s="212">
        <v>0</v>
      </c>
      <c r="F30" s="212">
        <v>712334</v>
      </c>
      <c r="G30" s="212">
        <v>0</v>
      </c>
      <c r="H30" s="212">
        <v>0</v>
      </c>
      <c r="I30" s="212">
        <v>0</v>
      </c>
      <c r="J30" s="212">
        <v>0</v>
      </c>
      <c r="K30" s="155">
        <f t="shared" si="2"/>
        <v>65.77477774846936</v>
      </c>
      <c r="L30" s="155">
        <f t="shared" si="3"/>
        <v>0</v>
      </c>
      <c r="M30" s="155">
        <f t="shared" si="4"/>
        <v>34.225222251530646</v>
      </c>
      <c r="N30" s="155">
        <f t="shared" si="5"/>
        <v>0</v>
      </c>
      <c r="O30" s="155">
        <f t="shared" si="6"/>
        <v>0</v>
      </c>
      <c r="P30" s="155">
        <f t="shared" si="7"/>
        <v>0</v>
      </c>
      <c r="Q30" s="132">
        <f t="shared" si="8"/>
        <v>0</v>
      </c>
      <c r="R30" s="801">
        <f>SUM(K30:Q30)</f>
        <v>100</v>
      </c>
      <c r="S30" s="802"/>
    </row>
    <row r="31" spans="1:19" s="201" customFormat="1" ht="36.75" customHeight="1">
      <c r="A31" s="219"/>
      <c r="B31" s="216">
        <v>23</v>
      </c>
      <c r="C31" s="217">
        <v>2039994</v>
      </c>
      <c r="D31" s="217">
        <v>1303669</v>
      </c>
      <c r="E31" s="217">
        <v>0</v>
      </c>
      <c r="F31" s="217">
        <v>736325</v>
      </c>
      <c r="G31" s="217">
        <v>0</v>
      </c>
      <c r="H31" s="217">
        <v>0</v>
      </c>
      <c r="I31" s="217">
        <v>0</v>
      </c>
      <c r="J31" s="217">
        <v>0</v>
      </c>
      <c r="K31" s="193">
        <f t="shared" si="2"/>
        <v>63.9055310946993</v>
      </c>
      <c r="L31" s="193">
        <f t="shared" si="3"/>
        <v>0</v>
      </c>
      <c r="M31" s="193">
        <f t="shared" si="4"/>
        <v>36.0944689053007</v>
      </c>
      <c r="N31" s="193">
        <f t="shared" si="5"/>
        <v>0</v>
      </c>
      <c r="O31" s="193">
        <f t="shared" si="6"/>
        <v>0</v>
      </c>
      <c r="P31" s="193">
        <f t="shared" si="7"/>
        <v>0</v>
      </c>
      <c r="Q31" s="143">
        <f t="shared" si="8"/>
        <v>0</v>
      </c>
      <c r="R31" s="801">
        <f>SUM(K31:Q31)</f>
        <v>100</v>
      </c>
      <c r="S31" s="802"/>
    </row>
    <row r="32" spans="1:19" s="201" customFormat="1" ht="36.75" customHeight="1">
      <c r="A32" s="220"/>
      <c r="B32" s="216">
        <v>24</v>
      </c>
      <c r="C32" s="217">
        <f>B115</f>
        <v>1964192</v>
      </c>
      <c r="D32" s="217">
        <f>C115+D115</f>
        <v>1206098</v>
      </c>
      <c r="E32" s="217">
        <f>E115</f>
        <v>0</v>
      </c>
      <c r="F32" s="217">
        <f>F115</f>
        <v>758094</v>
      </c>
      <c r="G32" s="217">
        <f>G115</f>
        <v>0</v>
      </c>
      <c r="H32" s="217">
        <f>H115</f>
        <v>0</v>
      </c>
      <c r="I32" s="217">
        <f>J115</f>
        <v>0</v>
      </c>
      <c r="J32" s="217">
        <f>C32-SUM(D32:I32)</f>
        <v>0</v>
      </c>
      <c r="K32" s="792">
        <f t="shared" si="2"/>
        <v>61.404282269757736</v>
      </c>
      <c r="L32" s="193">
        <f t="shared" si="3"/>
        <v>0</v>
      </c>
      <c r="M32" s="792">
        <f t="shared" si="4"/>
        <v>38.59571773024226</v>
      </c>
      <c r="N32" s="193">
        <f t="shared" si="5"/>
        <v>0</v>
      </c>
      <c r="O32" s="193">
        <f t="shared" si="6"/>
        <v>0</v>
      </c>
      <c r="P32" s="193">
        <f t="shared" si="7"/>
        <v>0</v>
      </c>
      <c r="Q32" s="143">
        <f t="shared" si="8"/>
        <v>0</v>
      </c>
      <c r="R32" s="801"/>
      <c r="S32" s="802" t="s">
        <v>323</v>
      </c>
    </row>
    <row r="33" spans="1:19" s="201" customFormat="1" ht="36.75" customHeight="1">
      <c r="A33" s="219"/>
      <c r="B33" s="211">
        <v>20</v>
      </c>
      <c r="C33" s="212">
        <v>33527838</v>
      </c>
      <c r="D33" s="212">
        <v>29062565</v>
      </c>
      <c r="E33" s="212">
        <v>0</v>
      </c>
      <c r="F33" s="212">
        <v>789688</v>
      </c>
      <c r="G33" s="212">
        <v>3056850</v>
      </c>
      <c r="H33" s="212">
        <v>604135</v>
      </c>
      <c r="I33" s="212">
        <v>0</v>
      </c>
      <c r="J33" s="212">
        <v>14600</v>
      </c>
      <c r="K33" s="155">
        <f t="shared" si="2"/>
        <v>86.68189401296917</v>
      </c>
      <c r="L33" s="155">
        <f t="shared" si="3"/>
        <v>0</v>
      </c>
      <c r="M33" s="155">
        <f t="shared" si="4"/>
        <v>2.3553203758619925</v>
      </c>
      <c r="N33" s="155">
        <f t="shared" si="5"/>
        <v>9.117348992201645</v>
      </c>
      <c r="O33" s="155">
        <f t="shared" si="6"/>
        <v>1.8018907154108774</v>
      </c>
      <c r="P33" s="155">
        <f t="shared" si="7"/>
        <v>0</v>
      </c>
      <c r="Q33" s="132">
        <f t="shared" si="8"/>
        <v>0.04354590355632236</v>
      </c>
      <c r="R33" s="801">
        <f>SUM(K33:Q33)</f>
        <v>100</v>
      </c>
      <c r="S33" s="802"/>
    </row>
    <row r="34" spans="1:19" s="201" customFormat="1" ht="36.75" customHeight="1">
      <c r="A34" s="219"/>
      <c r="B34" s="211">
        <v>21</v>
      </c>
      <c r="C34" s="212">
        <v>31763073</v>
      </c>
      <c r="D34" s="212">
        <v>27017300</v>
      </c>
      <c r="E34" s="212">
        <v>0</v>
      </c>
      <c r="F34" s="212">
        <v>938588</v>
      </c>
      <c r="G34" s="212">
        <v>2471755</v>
      </c>
      <c r="H34" s="212">
        <v>1320830</v>
      </c>
      <c r="I34" s="212">
        <v>0</v>
      </c>
      <c r="J34" s="212">
        <v>14600</v>
      </c>
      <c r="K34" s="155">
        <f t="shared" si="2"/>
        <v>85.05883545965467</v>
      </c>
      <c r="L34" s="155">
        <f t="shared" si="3"/>
        <v>0</v>
      </c>
      <c r="M34" s="155">
        <f t="shared" si="4"/>
        <v>2.954965975741705</v>
      </c>
      <c r="N34" s="155">
        <f t="shared" si="5"/>
        <v>7.7818509562975855</v>
      </c>
      <c r="O34" s="155">
        <f t="shared" si="6"/>
        <v>4.158382282469962</v>
      </c>
      <c r="P34" s="155">
        <f t="shared" si="7"/>
        <v>0</v>
      </c>
      <c r="Q34" s="803">
        <f t="shared" si="8"/>
        <v>0.04596532583607386</v>
      </c>
      <c r="R34" s="801">
        <f>SUM(K34:Q34)</f>
        <v>100</v>
      </c>
      <c r="S34" s="802"/>
    </row>
    <row r="35" spans="1:19" s="201" customFormat="1" ht="36.75" customHeight="1">
      <c r="A35" s="219" t="s">
        <v>108</v>
      </c>
      <c r="B35" s="211">
        <v>22</v>
      </c>
      <c r="C35" s="212">
        <v>31543400</v>
      </c>
      <c r="D35" s="212">
        <v>26572033</v>
      </c>
      <c r="E35" s="212">
        <v>0</v>
      </c>
      <c r="F35" s="212">
        <v>1279220</v>
      </c>
      <c r="G35" s="212">
        <v>2135560</v>
      </c>
      <c r="H35" s="212">
        <v>1545637</v>
      </c>
      <c r="I35" s="212">
        <v>0</v>
      </c>
      <c r="J35" s="212">
        <v>10950</v>
      </c>
      <c r="K35" s="155">
        <f t="shared" si="2"/>
        <v>84.2395968728799</v>
      </c>
      <c r="L35" s="155">
        <f t="shared" si="3"/>
        <v>0</v>
      </c>
      <c r="M35" s="155">
        <f t="shared" si="4"/>
        <v>4.055428393895395</v>
      </c>
      <c r="N35" s="155">
        <f t="shared" si="5"/>
        <v>6.770227686298877</v>
      </c>
      <c r="O35" s="155">
        <f t="shared" si="6"/>
        <v>4.900032970447066</v>
      </c>
      <c r="P35" s="155">
        <f t="shared" si="7"/>
        <v>0</v>
      </c>
      <c r="Q35" s="132">
        <f t="shared" si="8"/>
        <v>0.03471407647875625</v>
      </c>
      <c r="R35" s="801">
        <f>SUM(K35:Q35)</f>
        <v>100</v>
      </c>
      <c r="S35" s="802"/>
    </row>
    <row r="36" spans="1:19" s="201" customFormat="1" ht="36.75" customHeight="1">
      <c r="A36" s="219"/>
      <c r="B36" s="216">
        <v>23</v>
      </c>
      <c r="C36" s="217">
        <v>30632442</v>
      </c>
      <c r="D36" s="217">
        <v>26078008</v>
      </c>
      <c r="E36" s="217">
        <v>0</v>
      </c>
      <c r="F36" s="217">
        <v>1191180</v>
      </c>
      <c r="G36" s="217">
        <v>2008840</v>
      </c>
      <c r="H36" s="217">
        <v>1347114</v>
      </c>
      <c r="I36" s="217">
        <v>0</v>
      </c>
      <c r="J36" s="217">
        <v>7300</v>
      </c>
      <c r="K36" s="193">
        <f t="shared" si="2"/>
        <v>85.13199176219773</v>
      </c>
      <c r="L36" s="193">
        <f t="shared" si="3"/>
        <v>0</v>
      </c>
      <c r="M36" s="193">
        <f t="shared" si="4"/>
        <v>3.8886223958246617</v>
      </c>
      <c r="N36" s="193">
        <f t="shared" si="5"/>
        <v>6.557883958451631</v>
      </c>
      <c r="O36" s="193">
        <f t="shared" si="6"/>
        <v>4.397670939848674</v>
      </c>
      <c r="P36" s="193">
        <f t="shared" si="7"/>
        <v>0</v>
      </c>
      <c r="Q36" s="143">
        <f t="shared" si="8"/>
        <v>0.02383094367729481</v>
      </c>
      <c r="R36" s="801">
        <f>SUM(K36:Q36)</f>
        <v>100</v>
      </c>
      <c r="S36" s="802"/>
    </row>
    <row r="37" spans="1:19" s="201" customFormat="1" ht="36.75" customHeight="1">
      <c r="A37" s="220"/>
      <c r="B37" s="216">
        <v>24</v>
      </c>
      <c r="C37" s="217">
        <f>B143</f>
        <v>29847561</v>
      </c>
      <c r="D37" s="217">
        <f>C143+D143</f>
        <v>23850480</v>
      </c>
      <c r="E37" s="217">
        <f>E143</f>
        <v>0</v>
      </c>
      <c r="F37" s="217">
        <f>F143</f>
        <v>1618694</v>
      </c>
      <c r="G37" s="217">
        <f>G143</f>
        <v>3322490</v>
      </c>
      <c r="H37" s="217">
        <f>H143</f>
        <v>1052247</v>
      </c>
      <c r="I37" s="217">
        <f>J143</f>
        <v>0</v>
      </c>
      <c r="J37" s="217">
        <f>C37-SUM(D37:I37)</f>
        <v>3650</v>
      </c>
      <c r="K37" s="792">
        <f t="shared" si="2"/>
        <v>79.90763466401827</v>
      </c>
      <c r="L37" s="193">
        <f t="shared" si="3"/>
        <v>0</v>
      </c>
      <c r="M37" s="792">
        <f t="shared" si="4"/>
        <v>5.4232035910739915</v>
      </c>
      <c r="N37" s="792">
        <f t="shared" si="5"/>
        <v>11.131529306531947</v>
      </c>
      <c r="O37" s="792">
        <f t="shared" si="6"/>
        <v>3.5254036334828163</v>
      </c>
      <c r="P37" s="193">
        <f t="shared" si="7"/>
        <v>0</v>
      </c>
      <c r="Q37" s="800">
        <f t="shared" si="8"/>
        <v>0.01222880489296931</v>
      </c>
      <c r="R37" s="801"/>
      <c r="S37" s="802" t="s">
        <v>323</v>
      </c>
    </row>
    <row r="38" spans="1:19" s="201" customFormat="1" ht="36.75" customHeight="1">
      <c r="A38" s="219"/>
      <c r="B38" s="211">
        <v>20</v>
      </c>
      <c r="C38" s="212">
        <v>2361489</v>
      </c>
      <c r="D38" s="212">
        <v>1338171</v>
      </c>
      <c r="E38" s="212">
        <v>421604</v>
      </c>
      <c r="F38" s="212">
        <v>601714</v>
      </c>
      <c r="G38" s="212">
        <v>0</v>
      </c>
      <c r="H38" s="212">
        <v>0</v>
      </c>
      <c r="I38" s="212">
        <v>0</v>
      </c>
      <c r="J38" s="212">
        <v>0</v>
      </c>
      <c r="K38" s="155">
        <f t="shared" si="2"/>
        <v>56.666408355067496</v>
      </c>
      <c r="L38" s="155">
        <f t="shared" si="3"/>
        <v>17.853312041682177</v>
      </c>
      <c r="M38" s="155">
        <f t="shared" si="4"/>
        <v>25.480279603250324</v>
      </c>
      <c r="N38" s="155">
        <f t="shared" si="5"/>
        <v>0</v>
      </c>
      <c r="O38" s="155">
        <f t="shared" si="6"/>
        <v>0</v>
      </c>
      <c r="P38" s="155">
        <f t="shared" si="7"/>
        <v>0</v>
      </c>
      <c r="Q38" s="132">
        <f t="shared" si="8"/>
        <v>0</v>
      </c>
      <c r="R38" s="801">
        <f>SUM(K38:Q38)</f>
        <v>100</v>
      </c>
      <c r="S38" s="802"/>
    </row>
    <row r="39" spans="1:19" s="201" customFormat="1" ht="36.75" customHeight="1">
      <c r="A39" s="1217" t="s">
        <v>324</v>
      </c>
      <c r="B39" s="211">
        <v>21</v>
      </c>
      <c r="C39" s="212">
        <v>2270239</v>
      </c>
      <c r="D39" s="212">
        <v>1283030</v>
      </c>
      <c r="E39" s="212">
        <v>407663</v>
      </c>
      <c r="F39" s="212">
        <v>579546</v>
      </c>
      <c r="G39" s="212">
        <v>0</v>
      </c>
      <c r="H39" s="212">
        <v>0</v>
      </c>
      <c r="I39" s="212">
        <v>0</v>
      </c>
      <c r="J39" s="212">
        <v>0</v>
      </c>
      <c r="K39" s="155">
        <f t="shared" si="2"/>
        <v>56.51519509619912</v>
      </c>
      <c r="L39" s="155">
        <f t="shared" si="3"/>
        <v>17.956831857791183</v>
      </c>
      <c r="M39" s="155">
        <f t="shared" si="4"/>
        <v>25.527973046009695</v>
      </c>
      <c r="N39" s="155">
        <f t="shared" si="5"/>
        <v>0</v>
      </c>
      <c r="O39" s="155">
        <f t="shared" si="6"/>
        <v>0</v>
      </c>
      <c r="P39" s="155">
        <f t="shared" si="7"/>
        <v>0</v>
      </c>
      <c r="Q39" s="132">
        <f t="shared" si="8"/>
        <v>0</v>
      </c>
      <c r="R39" s="801">
        <f>SUM(K39:Q39)</f>
        <v>100</v>
      </c>
      <c r="S39" s="802"/>
    </row>
    <row r="40" spans="1:19" s="201" customFormat="1" ht="36.75" customHeight="1">
      <c r="A40" s="1206"/>
      <c r="B40" s="211">
        <v>22</v>
      </c>
      <c r="C40" s="212">
        <v>2177334</v>
      </c>
      <c r="D40" s="212">
        <v>1226827</v>
      </c>
      <c r="E40" s="212">
        <v>393489</v>
      </c>
      <c r="F40" s="212">
        <v>557018</v>
      </c>
      <c r="G40" s="212">
        <v>0</v>
      </c>
      <c r="H40" s="212">
        <v>0</v>
      </c>
      <c r="I40" s="212">
        <v>0</v>
      </c>
      <c r="J40" s="212">
        <v>0</v>
      </c>
      <c r="K40" s="155">
        <f t="shared" si="2"/>
        <v>56.34537466461278</v>
      </c>
      <c r="L40" s="155">
        <f t="shared" si="3"/>
        <v>18.072055091226243</v>
      </c>
      <c r="M40" s="155">
        <f t="shared" si="4"/>
        <v>25.58257024416098</v>
      </c>
      <c r="N40" s="155">
        <f t="shared" si="5"/>
        <v>0</v>
      </c>
      <c r="O40" s="155">
        <f t="shared" si="6"/>
        <v>0</v>
      </c>
      <c r="P40" s="155">
        <f t="shared" si="7"/>
        <v>0</v>
      </c>
      <c r="Q40" s="132">
        <f t="shared" si="8"/>
        <v>0</v>
      </c>
      <c r="R40" s="801">
        <f>SUM(K40:Q40)</f>
        <v>100</v>
      </c>
      <c r="S40" s="802"/>
    </row>
    <row r="41" spans="1:19" s="201" customFormat="1" ht="36.75" customHeight="1">
      <c r="A41" s="1206"/>
      <c r="B41" s="216">
        <v>23</v>
      </c>
      <c r="C41" s="217">
        <v>2082741</v>
      </c>
      <c r="D41" s="217">
        <v>1169540</v>
      </c>
      <c r="E41" s="217">
        <v>379080</v>
      </c>
      <c r="F41" s="217">
        <v>534121</v>
      </c>
      <c r="G41" s="217">
        <v>0</v>
      </c>
      <c r="H41" s="217">
        <v>0</v>
      </c>
      <c r="I41" s="217">
        <v>0</v>
      </c>
      <c r="J41" s="217">
        <v>0</v>
      </c>
      <c r="K41" s="193">
        <f t="shared" si="2"/>
        <v>56.153885672774486</v>
      </c>
      <c r="L41" s="193">
        <f t="shared" si="3"/>
        <v>18.20101491255994</v>
      </c>
      <c r="M41" s="193">
        <f t="shared" si="4"/>
        <v>25.64509941466558</v>
      </c>
      <c r="N41" s="193">
        <f t="shared" si="5"/>
        <v>0</v>
      </c>
      <c r="O41" s="193">
        <f t="shared" si="6"/>
        <v>0</v>
      </c>
      <c r="P41" s="193">
        <f t="shared" si="7"/>
        <v>0</v>
      </c>
      <c r="Q41" s="143">
        <f t="shared" si="8"/>
        <v>0</v>
      </c>
      <c r="R41" s="801">
        <f>SUM(K41:Q41)</f>
        <v>100.00000000000001</v>
      </c>
      <c r="S41" s="802"/>
    </row>
    <row r="42" spans="1:19" s="201" customFormat="1" ht="36.75" customHeight="1">
      <c r="A42" s="225"/>
      <c r="B42" s="216">
        <v>24</v>
      </c>
      <c r="C42" s="217">
        <f>B153</f>
        <v>1986431</v>
      </c>
      <c r="D42" s="217">
        <f>C153+D153</f>
        <v>1111148</v>
      </c>
      <c r="E42" s="217">
        <f>E153</f>
        <v>364431</v>
      </c>
      <c r="F42" s="217">
        <f>F153</f>
        <v>510852</v>
      </c>
      <c r="G42" s="217">
        <f>G153</f>
        <v>0</v>
      </c>
      <c r="H42" s="217">
        <f>H153</f>
        <v>0</v>
      </c>
      <c r="I42" s="217">
        <f>J153</f>
        <v>0</v>
      </c>
      <c r="J42" s="217">
        <f>C42-SUM(D42:I42)</f>
        <v>0</v>
      </c>
      <c r="K42" s="792">
        <f t="shared" si="2"/>
        <v>55.936903924676976</v>
      </c>
      <c r="L42" s="792">
        <f t="shared" si="3"/>
        <v>18.34601856294027</v>
      </c>
      <c r="M42" s="792">
        <f t="shared" si="4"/>
        <v>25.71707751238276</v>
      </c>
      <c r="N42" s="193">
        <f t="shared" si="5"/>
        <v>0</v>
      </c>
      <c r="O42" s="193">
        <f t="shared" si="6"/>
        <v>0</v>
      </c>
      <c r="P42" s="193">
        <f t="shared" si="7"/>
        <v>0</v>
      </c>
      <c r="Q42" s="143">
        <f t="shared" si="8"/>
        <v>0</v>
      </c>
      <c r="R42" s="801"/>
      <c r="S42" s="802" t="s">
        <v>323</v>
      </c>
    </row>
    <row r="43" spans="1:19" s="201" customFormat="1" ht="36.75" customHeight="1">
      <c r="A43" s="226"/>
      <c r="B43" s="211">
        <v>20</v>
      </c>
      <c r="C43" s="227">
        <v>68688100</v>
      </c>
      <c r="D43" s="227">
        <v>31107391</v>
      </c>
      <c r="E43" s="227">
        <v>14564866</v>
      </c>
      <c r="F43" s="227">
        <v>21910317</v>
      </c>
      <c r="G43" s="227">
        <v>232200</v>
      </c>
      <c r="H43" s="227">
        <v>432302</v>
      </c>
      <c r="I43" s="227">
        <v>441024</v>
      </c>
      <c r="J43" s="227">
        <v>0</v>
      </c>
      <c r="K43" s="155">
        <f t="shared" si="2"/>
        <v>45.28788975091756</v>
      </c>
      <c r="L43" s="155">
        <f t="shared" si="3"/>
        <v>21.204351263173677</v>
      </c>
      <c r="M43" s="155">
        <f t="shared" si="4"/>
        <v>31.898272044211446</v>
      </c>
      <c r="N43" s="155">
        <f t="shared" si="5"/>
        <v>0.33804982231274416</v>
      </c>
      <c r="O43" s="155">
        <f t="shared" si="6"/>
        <v>0.6293695705660806</v>
      </c>
      <c r="P43" s="155">
        <f t="shared" si="7"/>
        <v>0.6420675488184998</v>
      </c>
      <c r="Q43" s="132">
        <f t="shared" si="8"/>
        <v>0</v>
      </c>
      <c r="R43" s="801"/>
      <c r="S43" s="802"/>
    </row>
    <row r="44" spans="1:19" s="201" customFormat="1" ht="36.75" customHeight="1">
      <c r="A44" s="224"/>
      <c r="B44" s="211">
        <v>21</v>
      </c>
      <c r="C44" s="212">
        <v>106416941</v>
      </c>
      <c r="D44" s="212">
        <v>39009968</v>
      </c>
      <c r="E44" s="212">
        <v>29342758</v>
      </c>
      <c r="F44" s="212">
        <v>35528910</v>
      </c>
      <c r="G44" s="212">
        <v>1643976</v>
      </c>
      <c r="H44" s="212">
        <v>486657</v>
      </c>
      <c r="I44" s="212">
        <v>404672</v>
      </c>
      <c r="J44" s="212">
        <v>0</v>
      </c>
      <c r="K44" s="155">
        <f t="shared" si="2"/>
        <v>36.65766712839453</v>
      </c>
      <c r="L44" s="155">
        <f t="shared" si="3"/>
        <v>27.573389842130492</v>
      </c>
      <c r="M44" s="155">
        <f t="shared" si="4"/>
        <v>33.38651690805508</v>
      </c>
      <c r="N44" s="155">
        <f t="shared" si="5"/>
        <v>1.5448442555776905</v>
      </c>
      <c r="O44" s="155">
        <f t="shared" si="6"/>
        <v>0.4573115853800007</v>
      </c>
      <c r="P44" s="155">
        <f t="shared" si="7"/>
        <v>0.38027028046220573</v>
      </c>
      <c r="Q44" s="132">
        <f t="shared" si="8"/>
        <v>0</v>
      </c>
      <c r="R44" s="801"/>
      <c r="S44" s="802"/>
    </row>
    <row r="45" spans="1:19" s="201" customFormat="1" ht="36.75" customHeight="1">
      <c r="A45" s="219" t="s">
        <v>137</v>
      </c>
      <c r="B45" s="211">
        <v>22</v>
      </c>
      <c r="C45" s="212">
        <v>145138958</v>
      </c>
      <c r="D45" s="212">
        <v>53408259</v>
      </c>
      <c r="E45" s="212">
        <v>39566559</v>
      </c>
      <c r="F45" s="212">
        <v>46373971</v>
      </c>
      <c r="G45" s="212">
        <v>4499169</v>
      </c>
      <c r="H45" s="212">
        <v>922680</v>
      </c>
      <c r="I45" s="212">
        <v>368320</v>
      </c>
      <c r="J45" s="212">
        <v>0</v>
      </c>
      <c r="K45" s="155">
        <f t="shared" si="2"/>
        <v>36.79801738689622</v>
      </c>
      <c r="L45" s="155">
        <f t="shared" si="3"/>
        <v>27.261156856314212</v>
      </c>
      <c r="M45" s="155">
        <f t="shared" si="4"/>
        <v>31.95142891958753</v>
      </c>
      <c r="N45" s="155">
        <f t="shared" si="5"/>
        <v>3.0999044377871305</v>
      </c>
      <c r="O45" s="155">
        <f t="shared" si="6"/>
        <v>0.6357218025500776</v>
      </c>
      <c r="P45" s="155">
        <f t="shared" si="7"/>
        <v>0.2537705968648335</v>
      </c>
      <c r="Q45" s="132">
        <f t="shared" si="8"/>
        <v>0</v>
      </c>
      <c r="R45" s="801"/>
      <c r="S45" s="802"/>
    </row>
    <row r="46" spans="1:19" s="201" customFormat="1" ht="36.75" customHeight="1">
      <c r="A46" s="224"/>
      <c r="B46" s="216">
        <v>23</v>
      </c>
      <c r="C46" s="217">
        <v>196918063</v>
      </c>
      <c r="D46" s="217">
        <v>76766317</v>
      </c>
      <c r="E46" s="217">
        <v>44459371</v>
      </c>
      <c r="F46" s="217">
        <v>61721488</v>
      </c>
      <c r="G46" s="217">
        <v>11483013</v>
      </c>
      <c r="H46" s="217">
        <v>2155906</v>
      </c>
      <c r="I46" s="217">
        <v>331968</v>
      </c>
      <c r="J46" s="217">
        <v>0</v>
      </c>
      <c r="K46" s="193">
        <f t="shared" si="2"/>
        <v>38.983887933124755</v>
      </c>
      <c r="L46" s="193">
        <f t="shared" si="3"/>
        <v>22.577599191598793</v>
      </c>
      <c r="M46" s="193">
        <f t="shared" si="4"/>
        <v>31.343741178278805</v>
      </c>
      <c r="N46" s="193">
        <f t="shared" si="5"/>
        <v>5.831366013385984</v>
      </c>
      <c r="O46" s="193">
        <f t="shared" si="6"/>
        <v>1.0948238912953354</v>
      </c>
      <c r="P46" s="193">
        <f t="shared" si="7"/>
        <v>0.16858179231633005</v>
      </c>
      <c r="Q46" s="143">
        <f t="shared" si="8"/>
        <v>0</v>
      </c>
      <c r="R46" s="801"/>
      <c r="S46" s="802"/>
    </row>
    <row r="47" spans="1:19" s="201" customFormat="1" ht="36.75" customHeight="1" thickBot="1">
      <c r="A47" s="805"/>
      <c r="B47" s="806">
        <v>24</v>
      </c>
      <c r="C47" s="807">
        <f>B167+B181+B191+B203+B212</f>
        <v>192918874</v>
      </c>
      <c r="D47" s="807">
        <f>C167+D167+C181+D181+C191+D191+C203+D203+C212+D212</f>
        <v>77812385</v>
      </c>
      <c r="E47" s="807">
        <f>E167+E181+E191+E203+E212</f>
        <v>41554200</v>
      </c>
      <c r="F47" s="807">
        <f>F167+F181+F191+F203+F212</f>
        <v>61095187</v>
      </c>
      <c r="G47" s="807">
        <f>G167+G181+G191+G203+G212</f>
        <v>10008914</v>
      </c>
      <c r="H47" s="807">
        <f>H167+H181+H191+H203+H212</f>
        <v>2152572</v>
      </c>
      <c r="I47" s="807">
        <f>J167+J181+J191+J203+J212</f>
        <v>295616</v>
      </c>
      <c r="J47" s="807">
        <f>C47-SUM(D47:I47)</f>
        <v>0</v>
      </c>
      <c r="K47" s="808">
        <f t="shared" si="2"/>
        <v>40.33425210640614</v>
      </c>
      <c r="L47" s="808">
        <f t="shared" si="3"/>
        <v>21.539727626649945</v>
      </c>
      <c r="M47" s="808">
        <f t="shared" si="4"/>
        <v>31.6688490520632</v>
      </c>
      <c r="N47" s="808">
        <f t="shared" si="5"/>
        <v>5.1881465988651785</v>
      </c>
      <c r="O47" s="808">
        <f t="shared" si="6"/>
        <v>1.1157912937020356</v>
      </c>
      <c r="P47" s="808">
        <f t="shared" si="7"/>
        <v>0.15323332231350262</v>
      </c>
      <c r="Q47" s="809">
        <f t="shared" si="8"/>
        <v>0</v>
      </c>
      <c r="R47" s="801"/>
      <c r="S47" s="802"/>
    </row>
    <row r="48" spans="1:19" s="201" customFormat="1" ht="36.75" customHeight="1" thickTop="1">
      <c r="A48" s="810"/>
      <c r="B48" s="811">
        <v>20</v>
      </c>
      <c r="C48" s="812">
        <v>240947923</v>
      </c>
      <c r="D48" s="812">
        <v>133680286</v>
      </c>
      <c r="E48" s="812">
        <v>14993120</v>
      </c>
      <c r="F48" s="812">
        <v>73674642</v>
      </c>
      <c r="G48" s="812">
        <v>16133393</v>
      </c>
      <c r="H48" s="812">
        <v>1892858</v>
      </c>
      <c r="I48" s="812">
        <v>441024</v>
      </c>
      <c r="J48" s="812">
        <v>132600</v>
      </c>
      <c r="K48" s="813">
        <f t="shared" si="2"/>
        <v>55.48098706789849</v>
      </c>
      <c r="L48" s="813">
        <f t="shared" si="3"/>
        <v>6.222556232617951</v>
      </c>
      <c r="M48" s="813">
        <f t="shared" si="4"/>
        <v>30.576998167359175</v>
      </c>
      <c r="N48" s="813">
        <f t="shared" si="5"/>
        <v>6.695800818336998</v>
      </c>
      <c r="O48" s="813">
        <f t="shared" si="6"/>
        <v>0.7855880127258867</v>
      </c>
      <c r="P48" s="813">
        <f t="shared" si="7"/>
        <v>0.18303706232819447</v>
      </c>
      <c r="Q48" s="814">
        <f t="shared" si="8"/>
        <v>0.05503263873330835</v>
      </c>
      <c r="R48" s="801">
        <f>SUM(K48:Q48)</f>
        <v>100.00000000000001</v>
      </c>
      <c r="S48" s="802"/>
    </row>
    <row r="49" spans="1:19" s="201" customFormat="1" ht="36.75" customHeight="1">
      <c r="A49" s="228"/>
      <c r="B49" s="211">
        <v>21</v>
      </c>
      <c r="C49" s="131">
        <v>271685865</v>
      </c>
      <c r="D49" s="131">
        <v>136403178</v>
      </c>
      <c r="E49" s="131">
        <v>29754370</v>
      </c>
      <c r="F49" s="131">
        <v>85631550</v>
      </c>
      <c r="G49" s="131">
        <v>16760811</v>
      </c>
      <c r="H49" s="131">
        <v>2598684</v>
      </c>
      <c r="I49" s="131">
        <v>404672</v>
      </c>
      <c r="J49" s="131">
        <v>132600</v>
      </c>
      <c r="K49" s="155">
        <f t="shared" si="2"/>
        <v>50.20621076477424</v>
      </c>
      <c r="L49" s="155">
        <f t="shared" si="3"/>
        <v>10.95175488794752</v>
      </c>
      <c r="M49" s="155">
        <f t="shared" si="4"/>
        <v>31.51858857287257</v>
      </c>
      <c r="N49" s="155">
        <f t="shared" si="5"/>
        <v>6.169187712433991</v>
      </c>
      <c r="O49" s="155">
        <f t="shared" si="6"/>
        <v>0.9565032026969823</v>
      </c>
      <c r="P49" s="155">
        <f t="shared" si="7"/>
        <v>0.14894849240684643</v>
      </c>
      <c r="Q49" s="132">
        <f t="shared" si="8"/>
        <v>0.048806366867853064</v>
      </c>
      <c r="R49" s="801">
        <f>SUM(K49:Q49)</f>
        <v>100</v>
      </c>
      <c r="S49" s="802"/>
    </row>
    <row r="50" spans="1:19" s="201" customFormat="1" ht="36.75" customHeight="1">
      <c r="A50" s="228" t="s">
        <v>110</v>
      </c>
      <c r="B50" s="211">
        <v>22</v>
      </c>
      <c r="C50" s="131">
        <v>352638188</v>
      </c>
      <c r="D50" s="131">
        <v>173646684</v>
      </c>
      <c r="E50" s="131">
        <v>45043653</v>
      </c>
      <c r="F50" s="131">
        <v>107199267</v>
      </c>
      <c r="G50" s="131">
        <v>22267273</v>
      </c>
      <c r="H50" s="131">
        <v>4034183</v>
      </c>
      <c r="I50" s="131">
        <v>331968</v>
      </c>
      <c r="J50" s="131">
        <v>115160</v>
      </c>
      <c r="K50" s="155">
        <f t="shared" si="2"/>
        <v>49.24216659144131</v>
      </c>
      <c r="L50" s="155">
        <f t="shared" si="3"/>
        <v>12.773333839839262</v>
      </c>
      <c r="M50" s="155">
        <f t="shared" si="4"/>
        <v>30.39922238938002</v>
      </c>
      <c r="N50" s="155">
        <f t="shared" si="5"/>
        <v>6.314481459393162</v>
      </c>
      <c r="O50" s="155">
        <f t="shared" si="6"/>
        <v>1.1440006038143549</v>
      </c>
      <c r="P50" s="155">
        <f t="shared" si="7"/>
        <v>0.09413841475387799</v>
      </c>
      <c r="Q50" s="132">
        <f t="shared" si="8"/>
        <v>0.032656701378014116</v>
      </c>
      <c r="R50" s="801">
        <f>SUM(K50:Q50)</f>
        <v>99.99999999999999</v>
      </c>
      <c r="S50" s="802"/>
    </row>
    <row r="51" spans="1:19" s="201" customFormat="1" ht="36.75" customHeight="1">
      <c r="A51" s="228"/>
      <c r="B51" s="216">
        <v>23</v>
      </c>
      <c r="C51" s="142">
        <v>352638188</v>
      </c>
      <c r="D51" s="142">
        <v>173646684</v>
      </c>
      <c r="E51" s="142">
        <v>45043653</v>
      </c>
      <c r="F51" s="142">
        <v>107199267</v>
      </c>
      <c r="G51" s="142">
        <v>22267273</v>
      </c>
      <c r="H51" s="142">
        <v>4034183</v>
      </c>
      <c r="I51" s="142">
        <v>331968</v>
      </c>
      <c r="J51" s="142">
        <v>115160</v>
      </c>
      <c r="K51" s="193">
        <f t="shared" si="2"/>
        <v>49.24216659144131</v>
      </c>
      <c r="L51" s="193">
        <f t="shared" si="3"/>
        <v>12.773333839839262</v>
      </c>
      <c r="M51" s="193">
        <f t="shared" si="4"/>
        <v>30.39922238938002</v>
      </c>
      <c r="N51" s="193">
        <f t="shared" si="5"/>
        <v>6.314481459393162</v>
      </c>
      <c r="O51" s="193">
        <f t="shared" si="6"/>
        <v>1.1440006038143549</v>
      </c>
      <c r="P51" s="193">
        <f t="shared" si="7"/>
        <v>0.09413841475387799</v>
      </c>
      <c r="Q51" s="143">
        <f t="shared" si="8"/>
        <v>0.032656701378014116</v>
      </c>
      <c r="R51" s="801">
        <f>SUM(K51:Q51)</f>
        <v>99.99999999999999</v>
      </c>
      <c r="S51" s="802"/>
    </row>
    <row r="52" spans="1:19" s="221" customFormat="1" ht="36.75" customHeight="1" thickBot="1">
      <c r="A52" s="229"/>
      <c r="B52" s="230">
        <v>24</v>
      </c>
      <c r="C52" s="145">
        <f>C12+C17+C22+C27+C32+C37+C42+C47</f>
        <v>341928998</v>
      </c>
      <c r="D52" s="145">
        <f aca="true" t="shared" si="9" ref="D52:J52">D12+D17+D22+D27+D32+D37+D42+D47</f>
        <v>169973722</v>
      </c>
      <c r="E52" s="145">
        <f t="shared" si="9"/>
        <v>42059194</v>
      </c>
      <c r="F52" s="145">
        <f t="shared" si="9"/>
        <v>104325456</v>
      </c>
      <c r="G52" s="145">
        <f t="shared" si="9"/>
        <v>21513828</v>
      </c>
      <c r="H52" s="145">
        <f t="shared" si="9"/>
        <v>3656612</v>
      </c>
      <c r="I52" s="145">
        <f t="shared" si="9"/>
        <v>295616</v>
      </c>
      <c r="J52" s="145">
        <f t="shared" si="9"/>
        <v>104570</v>
      </c>
      <c r="K52" s="798">
        <f aca="true" t="shared" si="10" ref="K52:Q52">D52/$C52*100</f>
        <v>49.71023896604406</v>
      </c>
      <c r="L52" s="798">
        <f t="shared" si="10"/>
        <v>12.300563639238343</v>
      </c>
      <c r="M52" s="798">
        <f t="shared" si="10"/>
        <v>30.510853601249693</v>
      </c>
      <c r="N52" s="798">
        <f t="shared" si="10"/>
        <v>6.2918992322493805</v>
      </c>
      <c r="O52" s="798">
        <f t="shared" si="10"/>
        <v>1.0694068129313794</v>
      </c>
      <c r="P52" s="798">
        <f t="shared" si="10"/>
        <v>0.08645537574441112</v>
      </c>
      <c r="Q52" s="799">
        <f t="shared" si="10"/>
        <v>0.030582372542734736</v>
      </c>
      <c r="R52" s="801">
        <f>SUM(K52:Q52)</f>
        <v>100</v>
      </c>
      <c r="S52" s="802" t="s">
        <v>323</v>
      </c>
    </row>
    <row r="53" ht="15.75">
      <c r="B53" s="232" t="s">
        <v>159</v>
      </c>
    </row>
    <row r="56" s="896" customFormat="1" ht="21.75" customHeight="1">
      <c r="B56" s="897" t="s">
        <v>402</v>
      </c>
    </row>
    <row r="57" spans="1:2" s="896" customFormat="1" ht="21" customHeight="1">
      <c r="A57" s="898"/>
      <c r="B57" s="898" t="s">
        <v>403</v>
      </c>
    </row>
    <row r="58" spans="1:24" s="896" customFormat="1" ht="21" customHeight="1" thickBot="1">
      <c r="A58" s="898"/>
      <c r="B58" s="898" t="s">
        <v>404</v>
      </c>
      <c r="X58" s="899" t="s">
        <v>405</v>
      </c>
    </row>
    <row r="59" spans="1:24" s="902" customFormat="1" ht="18.75" customHeight="1">
      <c r="A59" s="900"/>
      <c r="B59" s="901"/>
      <c r="C59" s="1218" t="s">
        <v>406</v>
      </c>
      <c r="D59" s="1219"/>
      <c r="E59" s="1219"/>
      <c r="F59" s="1219"/>
      <c r="G59" s="1219"/>
      <c r="H59" s="1219"/>
      <c r="I59" s="1219"/>
      <c r="J59" s="1219"/>
      <c r="K59" s="1219"/>
      <c r="L59" s="1219"/>
      <c r="M59" s="1220"/>
      <c r="N59" s="1221" t="s">
        <v>407</v>
      </c>
      <c r="O59" s="1222"/>
      <c r="P59" s="1222"/>
      <c r="Q59" s="1222"/>
      <c r="R59" s="1222"/>
      <c r="S59" s="1222"/>
      <c r="T59" s="1222"/>
      <c r="U59" s="1222"/>
      <c r="V59" s="1222"/>
      <c r="W59" s="1222"/>
      <c r="X59" s="1223"/>
    </row>
    <row r="60" spans="1:24" s="902" customFormat="1" ht="30" customHeight="1">
      <c r="A60" s="903" t="s">
        <v>408</v>
      </c>
      <c r="B60" s="904" t="s">
        <v>409</v>
      </c>
      <c r="C60" s="1224" t="s">
        <v>410</v>
      </c>
      <c r="D60" s="1225"/>
      <c r="E60" s="1225"/>
      <c r="F60" s="905" t="s">
        <v>411</v>
      </c>
      <c r="G60" s="906" t="s">
        <v>412</v>
      </c>
      <c r="H60" s="907" t="s">
        <v>413</v>
      </c>
      <c r="I60" s="906" t="s">
        <v>414</v>
      </c>
      <c r="J60" s="906" t="s">
        <v>415</v>
      </c>
      <c r="K60" s="907" t="s">
        <v>416</v>
      </c>
      <c r="L60" s="908" t="s">
        <v>417</v>
      </c>
      <c r="M60" s="906" t="s">
        <v>418</v>
      </c>
      <c r="N60" s="909" t="s">
        <v>419</v>
      </c>
      <c r="O60" s="909" t="s">
        <v>420</v>
      </c>
      <c r="P60" s="909" t="s">
        <v>421</v>
      </c>
      <c r="Q60" s="909" t="s">
        <v>422</v>
      </c>
      <c r="R60" s="909" t="s">
        <v>423</v>
      </c>
      <c r="S60" s="909" t="s">
        <v>424</v>
      </c>
      <c r="T60" s="909" t="s">
        <v>425</v>
      </c>
      <c r="U60" s="909" t="s">
        <v>426</v>
      </c>
      <c r="V60" s="910" t="s">
        <v>427</v>
      </c>
      <c r="W60" s="910" t="s">
        <v>428</v>
      </c>
      <c r="X60" s="911" t="s">
        <v>429</v>
      </c>
    </row>
    <row r="61" spans="1:24" s="902" customFormat="1" ht="26.25" customHeight="1">
      <c r="A61" s="912"/>
      <c r="B61" s="913"/>
      <c r="C61" s="914" t="s">
        <v>430</v>
      </c>
      <c r="D61" s="914" t="s">
        <v>431</v>
      </c>
      <c r="E61" s="915" t="s">
        <v>432</v>
      </c>
      <c r="F61" s="916" t="s">
        <v>433</v>
      </c>
      <c r="G61" s="917" t="s">
        <v>434</v>
      </c>
      <c r="H61" s="918" t="s">
        <v>435</v>
      </c>
      <c r="I61" s="917" t="s">
        <v>436</v>
      </c>
      <c r="J61" s="917" t="s">
        <v>437</v>
      </c>
      <c r="K61" s="919" t="s">
        <v>438</v>
      </c>
      <c r="L61" s="917" t="s">
        <v>439</v>
      </c>
      <c r="M61" s="914" t="s">
        <v>249</v>
      </c>
      <c r="N61" s="914"/>
      <c r="O61" s="913"/>
      <c r="P61" s="920" t="s">
        <v>440</v>
      </c>
      <c r="Q61" s="920" t="s">
        <v>441</v>
      </c>
      <c r="R61" s="920" t="s">
        <v>442</v>
      </c>
      <c r="S61" s="920" t="s">
        <v>443</v>
      </c>
      <c r="T61" s="920" t="s">
        <v>444</v>
      </c>
      <c r="U61" s="920" t="s">
        <v>445</v>
      </c>
      <c r="V61" s="921" t="s">
        <v>446</v>
      </c>
      <c r="W61" s="921" t="s">
        <v>447</v>
      </c>
      <c r="X61" s="922"/>
    </row>
    <row r="62" spans="1:24" s="926" customFormat="1" ht="22.5" customHeight="1">
      <c r="A62" s="923"/>
      <c r="B62" s="924" t="s">
        <v>448</v>
      </c>
      <c r="C62" s="924" t="s">
        <v>449</v>
      </c>
      <c r="D62" s="924" t="s">
        <v>450</v>
      </c>
      <c r="E62" s="924" t="s">
        <v>451</v>
      </c>
      <c r="F62" s="924" t="s">
        <v>452</v>
      </c>
      <c r="G62" s="924" t="s">
        <v>453</v>
      </c>
      <c r="H62" s="924" t="s">
        <v>454</v>
      </c>
      <c r="I62" s="924" t="s">
        <v>455</v>
      </c>
      <c r="J62" s="924" t="s">
        <v>456</v>
      </c>
      <c r="K62" s="924" t="s">
        <v>457</v>
      </c>
      <c r="L62" s="924" t="s">
        <v>458</v>
      </c>
      <c r="M62" s="924" t="s">
        <v>459</v>
      </c>
      <c r="N62" s="924" t="s">
        <v>460</v>
      </c>
      <c r="O62" s="924" t="s">
        <v>461</v>
      </c>
      <c r="P62" s="924" t="s">
        <v>462</v>
      </c>
      <c r="Q62" s="924" t="s">
        <v>463</v>
      </c>
      <c r="R62" s="924" t="s">
        <v>464</v>
      </c>
      <c r="S62" s="924" t="s">
        <v>465</v>
      </c>
      <c r="T62" s="924" t="s">
        <v>466</v>
      </c>
      <c r="U62" s="924" t="s">
        <v>467</v>
      </c>
      <c r="V62" s="924" t="s">
        <v>468</v>
      </c>
      <c r="W62" s="924" t="s">
        <v>469</v>
      </c>
      <c r="X62" s="925" t="s">
        <v>470</v>
      </c>
    </row>
    <row r="63" spans="1:24" s="902" customFormat="1" ht="30.75" customHeight="1">
      <c r="A63" s="903" t="s">
        <v>471</v>
      </c>
      <c r="B63" s="927">
        <v>18400868</v>
      </c>
      <c r="C63" s="927">
        <v>10335755</v>
      </c>
      <c r="D63" s="927">
        <v>0</v>
      </c>
      <c r="E63" s="927">
        <v>0</v>
      </c>
      <c r="F63" s="927">
        <v>5879953</v>
      </c>
      <c r="G63" s="927">
        <v>2185160</v>
      </c>
      <c r="H63" s="927">
        <v>0</v>
      </c>
      <c r="I63" s="927">
        <v>0</v>
      </c>
      <c r="J63" s="928">
        <v>0</v>
      </c>
      <c r="K63" s="928">
        <v>0</v>
      </c>
      <c r="L63" s="928">
        <v>0</v>
      </c>
      <c r="M63" s="928">
        <v>0</v>
      </c>
      <c r="N63" s="928">
        <v>166500</v>
      </c>
      <c r="O63" s="928">
        <v>1852791</v>
      </c>
      <c r="P63" s="928">
        <v>9579707</v>
      </c>
      <c r="Q63" s="928">
        <v>3664812</v>
      </c>
      <c r="R63" s="928">
        <v>1170788</v>
      </c>
      <c r="S63" s="928">
        <v>1966270</v>
      </c>
      <c r="T63" s="928">
        <v>0</v>
      </c>
      <c r="U63" s="928">
        <v>0</v>
      </c>
      <c r="V63" s="928">
        <v>0</v>
      </c>
      <c r="W63" s="928">
        <v>0</v>
      </c>
      <c r="X63" s="929">
        <v>0</v>
      </c>
    </row>
    <row r="64" spans="1:24" s="902" customFormat="1" ht="27" customHeight="1">
      <c r="A64" s="903" t="s">
        <v>472</v>
      </c>
      <c r="B64" s="927">
        <v>12868879</v>
      </c>
      <c r="C64" s="927">
        <v>7245896</v>
      </c>
      <c r="D64" s="927">
        <v>0</v>
      </c>
      <c r="E64" s="927">
        <v>0</v>
      </c>
      <c r="F64" s="927">
        <v>2887643</v>
      </c>
      <c r="G64" s="927">
        <v>2735340</v>
      </c>
      <c r="H64" s="927">
        <v>0</v>
      </c>
      <c r="I64" s="927">
        <v>0</v>
      </c>
      <c r="J64" s="927">
        <v>0</v>
      </c>
      <c r="K64" s="927">
        <v>0</v>
      </c>
      <c r="L64" s="927">
        <v>0</v>
      </c>
      <c r="M64" s="927">
        <v>0</v>
      </c>
      <c r="N64" s="927">
        <v>0</v>
      </c>
      <c r="O64" s="927">
        <v>2550182</v>
      </c>
      <c r="P64" s="927">
        <v>4020655</v>
      </c>
      <c r="Q64" s="927">
        <v>1549025</v>
      </c>
      <c r="R64" s="927">
        <v>876134</v>
      </c>
      <c r="S64" s="927">
        <v>3872883</v>
      </c>
      <c r="T64" s="927">
        <v>0</v>
      </c>
      <c r="U64" s="927">
        <v>0</v>
      </c>
      <c r="V64" s="927">
        <v>0</v>
      </c>
      <c r="W64" s="927">
        <v>0</v>
      </c>
      <c r="X64" s="930">
        <v>0</v>
      </c>
    </row>
    <row r="65" spans="1:24" s="902" customFormat="1" ht="27" customHeight="1">
      <c r="A65" s="903" t="s">
        <v>473</v>
      </c>
      <c r="B65" s="927">
        <v>15914553</v>
      </c>
      <c r="C65" s="927">
        <v>8730911</v>
      </c>
      <c r="D65" s="927">
        <v>0</v>
      </c>
      <c r="E65" s="927">
        <v>0</v>
      </c>
      <c r="F65" s="927">
        <v>5803086</v>
      </c>
      <c r="G65" s="927">
        <v>1380556</v>
      </c>
      <c r="H65" s="927">
        <v>0</v>
      </c>
      <c r="I65" s="927">
        <v>0</v>
      </c>
      <c r="J65" s="927">
        <v>0</v>
      </c>
      <c r="K65" s="927">
        <v>0</v>
      </c>
      <c r="L65" s="927">
        <v>0</v>
      </c>
      <c r="M65" s="927">
        <v>0</v>
      </c>
      <c r="N65" s="927">
        <v>678500</v>
      </c>
      <c r="O65" s="927">
        <v>94038</v>
      </c>
      <c r="P65" s="927">
        <v>5398397</v>
      </c>
      <c r="Q65" s="927">
        <v>7426838</v>
      </c>
      <c r="R65" s="927">
        <v>984924</v>
      </c>
      <c r="S65" s="927">
        <v>1331856</v>
      </c>
      <c r="T65" s="927">
        <v>0</v>
      </c>
      <c r="U65" s="927">
        <v>0</v>
      </c>
      <c r="V65" s="927">
        <v>0</v>
      </c>
      <c r="W65" s="927">
        <v>0</v>
      </c>
      <c r="X65" s="930">
        <v>0</v>
      </c>
    </row>
    <row r="66" spans="1:24" s="902" customFormat="1" ht="27" customHeight="1">
      <c r="A66" s="903" t="s">
        <v>474</v>
      </c>
      <c r="B66" s="927">
        <v>2775185</v>
      </c>
      <c r="C66" s="927">
        <v>1890238</v>
      </c>
      <c r="D66" s="927">
        <v>0</v>
      </c>
      <c r="E66" s="927">
        <v>0</v>
      </c>
      <c r="F66" s="927">
        <v>884947</v>
      </c>
      <c r="G66" s="927">
        <v>0</v>
      </c>
      <c r="H66" s="927">
        <v>0</v>
      </c>
      <c r="I66" s="927">
        <v>0</v>
      </c>
      <c r="J66" s="927">
        <v>0</v>
      </c>
      <c r="K66" s="927">
        <v>0</v>
      </c>
      <c r="L66" s="927">
        <v>0</v>
      </c>
      <c r="M66" s="927">
        <v>0</v>
      </c>
      <c r="N66" s="927">
        <v>4900</v>
      </c>
      <c r="O66" s="927">
        <v>149842</v>
      </c>
      <c r="P66" s="927">
        <v>618064</v>
      </c>
      <c r="Q66" s="927">
        <v>1830484</v>
      </c>
      <c r="R66" s="927">
        <v>59065</v>
      </c>
      <c r="S66" s="927">
        <v>112830</v>
      </c>
      <c r="T66" s="927">
        <v>0</v>
      </c>
      <c r="U66" s="927">
        <v>0</v>
      </c>
      <c r="V66" s="927">
        <v>0</v>
      </c>
      <c r="W66" s="927">
        <v>0</v>
      </c>
      <c r="X66" s="930">
        <v>0</v>
      </c>
    </row>
    <row r="67" spans="1:24" s="902" customFormat="1" ht="27" customHeight="1">
      <c r="A67" s="903" t="s">
        <v>475</v>
      </c>
      <c r="B67" s="927">
        <v>10649099</v>
      </c>
      <c r="C67" s="927">
        <v>6909370</v>
      </c>
      <c r="D67" s="927">
        <v>0</v>
      </c>
      <c r="E67" s="927">
        <v>0</v>
      </c>
      <c r="F67" s="927">
        <v>3647859</v>
      </c>
      <c r="G67" s="927">
        <v>28602</v>
      </c>
      <c r="H67" s="927">
        <v>63268</v>
      </c>
      <c r="I67" s="927">
        <v>0</v>
      </c>
      <c r="J67" s="927">
        <v>0</v>
      </c>
      <c r="K67" s="927">
        <v>0</v>
      </c>
      <c r="L67" s="927">
        <v>0</v>
      </c>
      <c r="M67" s="927">
        <v>0</v>
      </c>
      <c r="N67" s="927">
        <v>286000</v>
      </c>
      <c r="O67" s="927">
        <v>0</v>
      </c>
      <c r="P67" s="927">
        <v>2289581</v>
      </c>
      <c r="Q67" s="927">
        <v>4727416</v>
      </c>
      <c r="R67" s="927">
        <v>1328884</v>
      </c>
      <c r="S67" s="927">
        <v>1403434</v>
      </c>
      <c r="T67" s="927">
        <v>613784</v>
      </c>
      <c r="U67" s="927">
        <v>0</v>
      </c>
      <c r="V67" s="927">
        <v>0</v>
      </c>
      <c r="W67" s="927">
        <v>0</v>
      </c>
      <c r="X67" s="930">
        <v>0</v>
      </c>
    </row>
    <row r="68" spans="1:24" s="902" customFormat="1" ht="27" customHeight="1">
      <c r="A68" s="903" t="s">
        <v>476</v>
      </c>
      <c r="B68" s="927">
        <v>4277158</v>
      </c>
      <c r="C68" s="927">
        <v>2775936</v>
      </c>
      <c r="D68" s="927">
        <v>0</v>
      </c>
      <c r="E68" s="927">
        <v>0</v>
      </c>
      <c r="F68" s="927">
        <v>1410522</v>
      </c>
      <c r="G68" s="927">
        <v>90700</v>
      </c>
      <c r="H68" s="927">
        <v>0</v>
      </c>
      <c r="I68" s="927">
        <v>0</v>
      </c>
      <c r="J68" s="927">
        <v>0</v>
      </c>
      <c r="K68" s="927">
        <v>0</v>
      </c>
      <c r="L68" s="927">
        <v>0</v>
      </c>
      <c r="M68" s="927">
        <v>0</v>
      </c>
      <c r="N68" s="927">
        <v>0</v>
      </c>
      <c r="O68" s="927">
        <v>0</v>
      </c>
      <c r="P68" s="927">
        <v>1588538</v>
      </c>
      <c r="Q68" s="927">
        <v>1016325</v>
      </c>
      <c r="R68" s="927">
        <v>89531</v>
      </c>
      <c r="S68" s="927">
        <v>506629</v>
      </c>
      <c r="T68" s="927">
        <v>477693</v>
      </c>
      <c r="U68" s="927">
        <v>598442</v>
      </c>
      <c r="V68" s="927">
        <v>0</v>
      </c>
      <c r="W68" s="927">
        <v>0</v>
      </c>
      <c r="X68" s="930">
        <v>0</v>
      </c>
    </row>
    <row r="69" spans="1:24" s="902" customFormat="1" ht="27" customHeight="1">
      <c r="A69" s="903" t="s">
        <v>477</v>
      </c>
      <c r="B69" s="927">
        <v>3303778</v>
      </c>
      <c r="C69" s="927">
        <v>2337000</v>
      </c>
      <c r="D69" s="927">
        <v>0</v>
      </c>
      <c r="E69" s="927">
        <v>0</v>
      </c>
      <c r="F69" s="927">
        <v>966778</v>
      </c>
      <c r="G69" s="927">
        <v>0</v>
      </c>
      <c r="H69" s="927">
        <v>0</v>
      </c>
      <c r="I69" s="927">
        <v>0</v>
      </c>
      <c r="J69" s="927">
        <v>0</v>
      </c>
      <c r="K69" s="927">
        <v>0</v>
      </c>
      <c r="L69" s="927">
        <v>0</v>
      </c>
      <c r="M69" s="927">
        <v>0</v>
      </c>
      <c r="N69" s="927">
        <v>0</v>
      </c>
      <c r="O69" s="927">
        <v>221067</v>
      </c>
      <c r="P69" s="927">
        <v>2059848</v>
      </c>
      <c r="Q69" s="927">
        <v>805825</v>
      </c>
      <c r="R69" s="927">
        <v>14694</v>
      </c>
      <c r="S69" s="927">
        <v>155510</v>
      </c>
      <c r="T69" s="927">
        <v>46834</v>
      </c>
      <c r="U69" s="927">
        <v>0</v>
      </c>
      <c r="V69" s="927">
        <v>0</v>
      </c>
      <c r="W69" s="927">
        <v>0</v>
      </c>
      <c r="X69" s="930">
        <v>0</v>
      </c>
    </row>
    <row r="70" spans="1:24" s="902" customFormat="1" ht="27" customHeight="1">
      <c r="A70" s="903" t="s">
        <v>478</v>
      </c>
      <c r="B70" s="927">
        <v>6126205</v>
      </c>
      <c r="C70" s="927">
        <v>3385047</v>
      </c>
      <c r="D70" s="927">
        <v>0</v>
      </c>
      <c r="E70" s="927">
        <v>0</v>
      </c>
      <c r="F70" s="927">
        <v>2651218</v>
      </c>
      <c r="G70" s="927">
        <v>89940</v>
      </c>
      <c r="H70" s="927">
        <v>0</v>
      </c>
      <c r="I70" s="927">
        <v>0</v>
      </c>
      <c r="J70" s="927">
        <v>0</v>
      </c>
      <c r="K70" s="927">
        <v>0</v>
      </c>
      <c r="L70" s="927">
        <v>0</v>
      </c>
      <c r="M70" s="927">
        <v>0</v>
      </c>
      <c r="N70" s="927">
        <v>0</v>
      </c>
      <c r="O70" s="927">
        <v>5682</v>
      </c>
      <c r="P70" s="927">
        <v>1742087</v>
      </c>
      <c r="Q70" s="927">
        <v>4055856</v>
      </c>
      <c r="R70" s="927">
        <v>154176</v>
      </c>
      <c r="S70" s="927">
        <v>168404</v>
      </c>
      <c r="T70" s="927">
        <v>0</v>
      </c>
      <c r="U70" s="927">
        <v>0</v>
      </c>
      <c r="V70" s="927">
        <v>0</v>
      </c>
      <c r="W70" s="927">
        <v>0</v>
      </c>
      <c r="X70" s="930">
        <v>0</v>
      </c>
    </row>
    <row r="71" spans="1:24" s="902" customFormat="1" ht="27" customHeight="1">
      <c r="A71" s="903" t="s">
        <v>479</v>
      </c>
      <c r="B71" s="927">
        <v>4003800</v>
      </c>
      <c r="C71" s="927">
        <v>2681010</v>
      </c>
      <c r="D71" s="927">
        <v>0</v>
      </c>
      <c r="E71" s="927">
        <v>0</v>
      </c>
      <c r="F71" s="927">
        <v>1173166</v>
      </c>
      <c r="G71" s="927">
        <v>38000</v>
      </c>
      <c r="H71" s="927">
        <v>111624</v>
      </c>
      <c r="I71" s="927">
        <v>0</v>
      </c>
      <c r="J71" s="927">
        <v>0</v>
      </c>
      <c r="K71" s="927">
        <v>0</v>
      </c>
      <c r="L71" s="927">
        <v>0</v>
      </c>
      <c r="M71" s="927">
        <v>0</v>
      </c>
      <c r="N71" s="927">
        <v>0</v>
      </c>
      <c r="O71" s="927">
        <v>118794</v>
      </c>
      <c r="P71" s="927">
        <v>1190966</v>
      </c>
      <c r="Q71" s="927">
        <v>1891894</v>
      </c>
      <c r="R71" s="927">
        <v>412275</v>
      </c>
      <c r="S71" s="927">
        <v>308432</v>
      </c>
      <c r="T71" s="927">
        <v>81439</v>
      </c>
      <c r="U71" s="927">
        <v>0</v>
      </c>
      <c r="V71" s="927">
        <v>0</v>
      </c>
      <c r="W71" s="927">
        <v>0</v>
      </c>
      <c r="X71" s="930">
        <v>0</v>
      </c>
    </row>
    <row r="72" spans="1:24" s="902" customFormat="1" ht="27" customHeight="1">
      <c r="A72" s="903" t="s">
        <v>480</v>
      </c>
      <c r="B72" s="927">
        <v>1935358</v>
      </c>
      <c r="C72" s="927">
        <v>1345134</v>
      </c>
      <c r="D72" s="927">
        <v>0</v>
      </c>
      <c r="E72" s="927">
        <v>0</v>
      </c>
      <c r="F72" s="927">
        <v>590224</v>
      </c>
      <c r="G72" s="927">
        <v>0</v>
      </c>
      <c r="H72" s="927">
        <v>0</v>
      </c>
      <c r="I72" s="927">
        <v>0</v>
      </c>
      <c r="J72" s="927">
        <v>0</v>
      </c>
      <c r="K72" s="927">
        <v>0</v>
      </c>
      <c r="L72" s="927">
        <v>0</v>
      </c>
      <c r="M72" s="927">
        <v>0</v>
      </c>
      <c r="N72" s="927">
        <v>64800</v>
      </c>
      <c r="O72" s="927">
        <v>0</v>
      </c>
      <c r="P72" s="927">
        <v>394771</v>
      </c>
      <c r="Q72" s="927">
        <v>961558</v>
      </c>
      <c r="R72" s="927">
        <v>84485</v>
      </c>
      <c r="S72" s="927">
        <v>111240</v>
      </c>
      <c r="T72" s="927">
        <v>100954</v>
      </c>
      <c r="U72" s="927">
        <v>188625</v>
      </c>
      <c r="V72" s="927">
        <v>28925</v>
      </c>
      <c r="W72" s="927">
        <v>0</v>
      </c>
      <c r="X72" s="930">
        <v>0</v>
      </c>
    </row>
    <row r="73" spans="1:24" s="902" customFormat="1" ht="27" customHeight="1">
      <c r="A73" s="903" t="s">
        <v>481</v>
      </c>
      <c r="B73" s="927">
        <v>3032970</v>
      </c>
      <c r="C73" s="927">
        <v>2080562</v>
      </c>
      <c r="D73" s="927">
        <v>0</v>
      </c>
      <c r="E73" s="927">
        <v>140563</v>
      </c>
      <c r="F73" s="927">
        <v>705565</v>
      </c>
      <c r="G73" s="927">
        <v>100392</v>
      </c>
      <c r="H73" s="927">
        <v>5888</v>
      </c>
      <c r="I73" s="927">
        <v>0</v>
      </c>
      <c r="J73" s="927">
        <v>0</v>
      </c>
      <c r="K73" s="927">
        <v>0</v>
      </c>
      <c r="L73" s="927">
        <v>0</v>
      </c>
      <c r="M73" s="927">
        <v>0</v>
      </c>
      <c r="N73" s="927">
        <v>21500</v>
      </c>
      <c r="O73" s="927">
        <v>296827</v>
      </c>
      <c r="P73" s="927">
        <v>985453</v>
      </c>
      <c r="Q73" s="927">
        <v>1079474</v>
      </c>
      <c r="R73" s="927">
        <v>426005</v>
      </c>
      <c r="S73" s="927">
        <v>219184</v>
      </c>
      <c r="T73" s="927">
        <v>4527</v>
      </c>
      <c r="U73" s="927">
        <v>0</v>
      </c>
      <c r="V73" s="927">
        <v>0</v>
      </c>
      <c r="W73" s="927">
        <v>0</v>
      </c>
      <c r="X73" s="930">
        <v>0</v>
      </c>
    </row>
    <row r="74" spans="1:24" s="902" customFormat="1" ht="27" customHeight="1">
      <c r="A74" s="903" t="s">
        <v>482</v>
      </c>
      <c r="B74" s="927">
        <v>12273525</v>
      </c>
      <c r="C74" s="927">
        <v>6480155</v>
      </c>
      <c r="D74" s="927">
        <v>0</v>
      </c>
      <c r="E74" s="927">
        <v>0</v>
      </c>
      <c r="F74" s="927">
        <v>4813800</v>
      </c>
      <c r="G74" s="927">
        <v>878650</v>
      </c>
      <c r="H74" s="927">
        <v>0</v>
      </c>
      <c r="I74" s="927">
        <v>0</v>
      </c>
      <c r="J74" s="927">
        <v>0</v>
      </c>
      <c r="K74" s="927">
        <v>0</v>
      </c>
      <c r="L74" s="927">
        <v>0</v>
      </c>
      <c r="M74" s="927">
        <v>100920</v>
      </c>
      <c r="N74" s="927">
        <v>0</v>
      </c>
      <c r="O74" s="927">
        <v>454377</v>
      </c>
      <c r="P74" s="927">
        <v>4290934</v>
      </c>
      <c r="Q74" s="927">
        <v>6537371</v>
      </c>
      <c r="R74" s="927">
        <v>488647</v>
      </c>
      <c r="S74" s="927">
        <v>502196</v>
      </c>
      <c r="T74" s="927">
        <v>0</v>
      </c>
      <c r="U74" s="927">
        <v>0</v>
      </c>
      <c r="V74" s="927">
        <v>0</v>
      </c>
      <c r="W74" s="927">
        <v>0</v>
      </c>
      <c r="X74" s="930">
        <v>0</v>
      </c>
    </row>
    <row r="75" spans="1:24" s="902" customFormat="1" ht="27" customHeight="1">
      <c r="A75" s="903" t="s">
        <v>483</v>
      </c>
      <c r="B75" s="927">
        <v>3806802</v>
      </c>
      <c r="C75" s="927">
        <v>2282236</v>
      </c>
      <c r="D75" s="927">
        <v>0</v>
      </c>
      <c r="E75" s="927">
        <v>0</v>
      </c>
      <c r="F75" s="927">
        <v>1291170</v>
      </c>
      <c r="G75" s="927">
        <v>114196</v>
      </c>
      <c r="H75" s="927">
        <v>119200</v>
      </c>
      <c r="I75" s="927">
        <v>0</v>
      </c>
      <c r="J75" s="927">
        <v>0</v>
      </c>
      <c r="K75" s="927">
        <v>0</v>
      </c>
      <c r="L75" s="927">
        <v>0</v>
      </c>
      <c r="M75" s="927">
        <v>0</v>
      </c>
      <c r="N75" s="927">
        <v>157400</v>
      </c>
      <c r="O75" s="927">
        <v>73166</v>
      </c>
      <c r="P75" s="927">
        <v>1176687</v>
      </c>
      <c r="Q75" s="927">
        <v>1580166</v>
      </c>
      <c r="R75" s="927">
        <v>376573</v>
      </c>
      <c r="S75" s="927">
        <v>353001</v>
      </c>
      <c r="T75" s="927">
        <v>88332</v>
      </c>
      <c r="U75" s="927">
        <v>323</v>
      </c>
      <c r="V75" s="927">
        <v>1154</v>
      </c>
      <c r="W75" s="927">
        <v>0</v>
      </c>
      <c r="X75" s="930">
        <v>0</v>
      </c>
    </row>
    <row r="76" spans="1:24" s="902" customFormat="1" ht="30" customHeight="1">
      <c r="A76" s="931" t="s">
        <v>484</v>
      </c>
      <c r="B76" s="932">
        <v>3547805</v>
      </c>
      <c r="C76" s="932">
        <v>2095370</v>
      </c>
      <c r="D76" s="932">
        <v>0</v>
      </c>
      <c r="E76" s="932">
        <v>0</v>
      </c>
      <c r="F76" s="932">
        <v>1345221</v>
      </c>
      <c r="G76" s="932">
        <v>2810</v>
      </c>
      <c r="H76" s="932">
        <v>104404</v>
      </c>
      <c r="I76" s="932">
        <v>0</v>
      </c>
      <c r="J76" s="932">
        <v>0</v>
      </c>
      <c r="K76" s="932">
        <v>0</v>
      </c>
      <c r="L76" s="932">
        <v>0</v>
      </c>
      <c r="M76" s="932">
        <v>0</v>
      </c>
      <c r="N76" s="932">
        <v>0</v>
      </c>
      <c r="O76" s="932">
        <v>0</v>
      </c>
      <c r="P76" s="932">
        <v>1624514</v>
      </c>
      <c r="Q76" s="932">
        <v>1674170</v>
      </c>
      <c r="R76" s="932">
        <v>151384</v>
      </c>
      <c r="S76" s="932">
        <v>97737</v>
      </c>
      <c r="T76" s="932">
        <v>0</v>
      </c>
      <c r="U76" s="932">
        <v>0</v>
      </c>
      <c r="V76" s="932">
        <v>0</v>
      </c>
      <c r="W76" s="932">
        <v>0</v>
      </c>
      <c r="X76" s="933">
        <v>0</v>
      </c>
    </row>
    <row r="77" spans="1:24" s="902" customFormat="1" ht="30" customHeight="1">
      <c r="A77" s="934" t="s">
        <v>485</v>
      </c>
      <c r="B77" s="927">
        <v>10579494</v>
      </c>
      <c r="C77" s="927">
        <v>4924254</v>
      </c>
      <c r="D77" s="927">
        <v>0</v>
      </c>
      <c r="E77" s="927">
        <v>0</v>
      </c>
      <c r="F77" s="927">
        <v>5398142</v>
      </c>
      <c r="G77" s="927">
        <v>257098</v>
      </c>
      <c r="H77" s="927">
        <v>0</v>
      </c>
      <c r="I77" s="927">
        <v>0</v>
      </c>
      <c r="J77" s="927">
        <v>0</v>
      </c>
      <c r="K77" s="927">
        <v>0</v>
      </c>
      <c r="L77" s="927">
        <v>0</v>
      </c>
      <c r="M77" s="927">
        <v>0</v>
      </c>
      <c r="N77" s="927">
        <v>0</v>
      </c>
      <c r="O77" s="927">
        <v>88543</v>
      </c>
      <c r="P77" s="927">
        <v>1074236</v>
      </c>
      <c r="Q77" s="927">
        <v>6452291</v>
      </c>
      <c r="R77" s="927">
        <v>1561610</v>
      </c>
      <c r="S77" s="927">
        <v>1025206</v>
      </c>
      <c r="T77" s="927">
        <v>233248</v>
      </c>
      <c r="U77" s="927">
        <v>101321</v>
      </c>
      <c r="V77" s="927">
        <v>43039</v>
      </c>
      <c r="W77" s="927">
        <v>0</v>
      </c>
      <c r="X77" s="930">
        <v>0</v>
      </c>
    </row>
    <row r="78" spans="1:24" s="902" customFormat="1" ht="30" customHeight="1">
      <c r="A78" s="935" t="s">
        <v>486</v>
      </c>
      <c r="B78" s="936">
        <v>1154982</v>
      </c>
      <c r="C78" s="936">
        <v>219123</v>
      </c>
      <c r="D78" s="936">
        <v>0</v>
      </c>
      <c r="E78" s="936">
        <v>0</v>
      </c>
      <c r="F78" s="936">
        <v>607470</v>
      </c>
      <c r="G78" s="936">
        <v>280980</v>
      </c>
      <c r="H78" s="936">
        <v>47409</v>
      </c>
      <c r="I78" s="936">
        <v>0</v>
      </c>
      <c r="J78" s="936">
        <v>0</v>
      </c>
      <c r="K78" s="936">
        <v>0</v>
      </c>
      <c r="L78" s="936">
        <v>0</v>
      </c>
      <c r="M78" s="936">
        <v>0</v>
      </c>
      <c r="N78" s="936">
        <v>0</v>
      </c>
      <c r="O78" s="936">
        <v>328389</v>
      </c>
      <c r="P78" s="936">
        <v>0</v>
      </c>
      <c r="Q78" s="936">
        <v>320007</v>
      </c>
      <c r="R78" s="936">
        <v>231652</v>
      </c>
      <c r="S78" s="936">
        <v>274934</v>
      </c>
      <c r="T78" s="936">
        <v>0</v>
      </c>
      <c r="U78" s="936">
        <v>0</v>
      </c>
      <c r="V78" s="936">
        <v>0</v>
      </c>
      <c r="W78" s="936">
        <v>0</v>
      </c>
      <c r="X78" s="937">
        <v>0</v>
      </c>
    </row>
    <row r="79" spans="1:24" s="902" customFormat="1" ht="27" customHeight="1" thickBot="1">
      <c r="A79" s="938" t="s">
        <v>110</v>
      </c>
      <c r="B79" s="939">
        <f>SUM(B63:B78)</f>
        <v>114650461</v>
      </c>
      <c r="C79" s="939">
        <f>SUM(C63:C78)</f>
        <v>65717997</v>
      </c>
      <c r="D79" s="939">
        <v>0</v>
      </c>
      <c r="E79" s="939">
        <f aca="true" t="shared" si="11" ref="E79:X79">SUM(E63:E78)</f>
        <v>140563</v>
      </c>
      <c r="F79" s="939">
        <f t="shared" si="11"/>
        <v>40056764</v>
      </c>
      <c r="G79" s="939">
        <f t="shared" si="11"/>
        <v>8182424</v>
      </c>
      <c r="H79" s="939">
        <f t="shared" si="11"/>
        <v>451793</v>
      </c>
      <c r="I79" s="939">
        <f t="shared" si="11"/>
        <v>0</v>
      </c>
      <c r="J79" s="939">
        <f t="shared" si="11"/>
        <v>0</v>
      </c>
      <c r="K79" s="939">
        <f t="shared" si="11"/>
        <v>0</v>
      </c>
      <c r="L79" s="939">
        <f t="shared" si="11"/>
        <v>0</v>
      </c>
      <c r="M79" s="939">
        <f t="shared" si="11"/>
        <v>100920</v>
      </c>
      <c r="N79" s="939">
        <f t="shared" si="11"/>
        <v>1379600</v>
      </c>
      <c r="O79" s="939">
        <f t="shared" si="11"/>
        <v>6233698</v>
      </c>
      <c r="P79" s="939">
        <f t="shared" si="11"/>
        <v>38034438</v>
      </c>
      <c r="Q79" s="939">
        <f t="shared" si="11"/>
        <v>45573512</v>
      </c>
      <c r="R79" s="939">
        <f t="shared" si="11"/>
        <v>8410827</v>
      </c>
      <c r="S79" s="939">
        <f t="shared" si="11"/>
        <v>12409746</v>
      </c>
      <c r="T79" s="939">
        <f t="shared" si="11"/>
        <v>1646811</v>
      </c>
      <c r="U79" s="939">
        <f t="shared" si="11"/>
        <v>888711</v>
      </c>
      <c r="V79" s="939">
        <f t="shared" si="11"/>
        <v>73118</v>
      </c>
      <c r="W79" s="939">
        <f t="shared" si="11"/>
        <v>0</v>
      </c>
      <c r="X79" s="940">
        <f t="shared" si="11"/>
        <v>0</v>
      </c>
    </row>
    <row r="80" spans="1:2" s="896" customFormat="1" ht="21" customHeight="1">
      <c r="A80" s="898"/>
      <c r="B80" s="898"/>
    </row>
    <row r="81" spans="1:2" s="896" customFormat="1" ht="21" customHeight="1" thickBot="1">
      <c r="A81" s="898"/>
      <c r="B81" s="898" t="s">
        <v>487</v>
      </c>
    </row>
    <row r="82" spans="1:24" s="902" customFormat="1" ht="27" customHeight="1">
      <c r="A82" s="941" t="s">
        <v>476</v>
      </c>
      <c r="B82" s="942">
        <v>44000</v>
      </c>
      <c r="C82" s="942">
        <v>0</v>
      </c>
      <c r="D82" s="942">
        <v>0</v>
      </c>
      <c r="E82" s="942">
        <v>0</v>
      </c>
      <c r="F82" s="942">
        <v>44000</v>
      </c>
      <c r="G82" s="942">
        <v>0</v>
      </c>
      <c r="H82" s="942">
        <v>0</v>
      </c>
      <c r="I82" s="942">
        <v>0</v>
      </c>
      <c r="J82" s="942">
        <v>0</v>
      </c>
      <c r="K82" s="942">
        <v>0</v>
      </c>
      <c r="L82" s="942">
        <v>0</v>
      </c>
      <c r="M82" s="942">
        <v>0</v>
      </c>
      <c r="N82" s="942">
        <v>0</v>
      </c>
      <c r="O82" s="943">
        <v>0</v>
      </c>
      <c r="P82" s="942">
        <v>0</v>
      </c>
      <c r="Q82" s="942">
        <v>0</v>
      </c>
      <c r="R82" s="942">
        <v>0</v>
      </c>
      <c r="S82" s="942">
        <v>0</v>
      </c>
      <c r="T82" s="942">
        <v>0</v>
      </c>
      <c r="U82" s="942">
        <v>0</v>
      </c>
      <c r="V82" s="942">
        <v>0</v>
      </c>
      <c r="W82" s="942">
        <v>0</v>
      </c>
      <c r="X82" s="944">
        <v>0</v>
      </c>
    </row>
    <row r="83" spans="1:24" s="902" customFormat="1" ht="27" customHeight="1" thickBot="1">
      <c r="A83" s="945" t="s">
        <v>110</v>
      </c>
      <c r="B83" s="946">
        <f aca="true" t="shared" si="12" ref="B83:X83">B82</f>
        <v>44000</v>
      </c>
      <c r="C83" s="946">
        <f t="shared" si="12"/>
        <v>0</v>
      </c>
      <c r="D83" s="946">
        <f t="shared" si="12"/>
        <v>0</v>
      </c>
      <c r="E83" s="946">
        <f t="shared" si="12"/>
        <v>0</v>
      </c>
      <c r="F83" s="946">
        <f t="shared" si="12"/>
        <v>44000</v>
      </c>
      <c r="G83" s="946">
        <f t="shared" si="12"/>
        <v>0</v>
      </c>
      <c r="H83" s="946">
        <f t="shared" si="12"/>
        <v>0</v>
      </c>
      <c r="I83" s="946">
        <f t="shared" si="12"/>
        <v>0</v>
      </c>
      <c r="J83" s="946">
        <f t="shared" si="12"/>
        <v>0</v>
      </c>
      <c r="K83" s="946">
        <f t="shared" si="12"/>
        <v>0</v>
      </c>
      <c r="L83" s="946">
        <f t="shared" si="12"/>
        <v>0</v>
      </c>
      <c r="M83" s="946">
        <f t="shared" si="12"/>
        <v>0</v>
      </c>
      <c r="N83" s="946">
        <f t="shared" si="12"/>
        <v>0</v>
      </c>
      <c r="O83" s="946">
        <f t="shared" si="12"/>
        <v>0</v>
      </c>
      <c r="P83" s="946">
        <f t="shared" si="12"/>
        <v>0</v>
      </c>
      <c r="Q83" s="946">
        <f t="shared" si="12"/>
        <v>0</v>
      </c>
      <c r="R83" s="946">
        <f t="shared" si="12"/>
        <v>0</v>
      </c>
      <c r="S83" s="946">
        <f t="shared" si="12"/>
        <v>0</v>
      </c>
      <c r="T83" s="946">
        <f t="shared" si="12"/>
        <v>0</v>
      </c>
      <c r="U83" s="946">
        <f t="shared" si="12"/>
        <v>0</v>
      </c>
      <c r="V83" s="946">
        <f t="shared" si="12"/>
        <v>0</v>
      </c>
      <c r="W83" s="946">
        <f t="shared" si="12"/>
        <v>0</v>
      </c>
      <c r="X83" s="947">
        <f t="shared" si="12"/>
        <v>0</v>
      </c>
    </row>
    <row r="85" s="896" customFormat="1" ht="18.75">
      <c r="B85" s="897" t="s">
        <v>488</v>
      </c>
    </row>
    <row r="86" spans="1:24" s="896" customFormat="1" ht="21" customHeight="1" thickBot="1">
      <c r="A86" s="898"/>
      <c r="B86" s="898" t="s">
        <v>489</v>
      </c>
      <c r="X86" s="899" t="s">
        <v>405</v>
      </c>
    </row>
    <row r="87" spans="1:24" s="902" customFormat="1" ht="18.75" customHeight="1">
      <c r="A87" s="900"/>
      <c r="B87" s="901"/>
      <c r="C87" s="1218" t="s">
        <v>406</v>
      </c>
      <c r="D87" s="1219"/>
      <c r="E87" s="1219"/>
      <c r="F87" s="1219"/>
      <c r="G87" s="1219"/>
      <c r="H87" s="1219"/>
      <c r="I87" s="1219"/>
      <c r="J87" s="1219"/>
      <c r="K87" s="1219"/>
      <c r="L87" s="1219"/>
      <c r="M87" s="1220"/>
      <c r="N87" s="1221" t="s">
        <v>407</v>
      </c>
      <c r="O87" s="1222"/>
      <c r="P87" s="1222"/>
      <c r="Q87" s="1222"/>
      <c r="R87" s="1222"/>
      <c r="S87" s="1222"/>
      <c r="T87" s="1222"/>
      <c r="U87" s="1222"/>
      <c r="V87" s="1222"/>
      <c r="W87" s="1222"/>
      <c r="X87" s="1223"/>
    </row>
    <row r="88" spans="1:24" s="902" customFormat="1" ht="30" customHeight="1">
      <c r="A88" s="903" t="s">
        <v>408</v>
      </c>
      <c r="B88" s="904" t="s">
        <v>409</v>
      </c>
      <c r="C88" s="1224" t="s">
        <v>490</v>
      </c>
      <c r="D88" s="1225"/>
      <c r="E88" s="1225"/>
      <c r="F88" s="905" t="s">
        <v>411</v>
      </c>
      <c r="G88" s="906" t="s">
        <v>412</v>
      </c>
      <c r="H88" s="907" t="s">
        <v>491</v>
      </c>
      <c r="I88" s="906" t="s">
        <v>414</v>
      </c>
      <c r="J88" s="906" t="s">
        <v>415</v>
      </c>
      <c r="K88" s="907" t="s">
        <v>416</v>
      </c>
      <c r="L88" s="908" t="s">
        <v>492</v>
      </c>
      <c r="M88" s="906" t="s">
        <v>493</v>
      </c>
      <c r="N88" s="909" t="s">
        <v>419</v>
      </c>
      <c r="O88" s="909" t="s">
        <v>494</v>
      </c>
      <c r="P88" s="909" t="s">
        <v>495</v>
      </c>
      <c r="Q88" s="909" t="s">
        <v>496</v>
      </c>
      <c r="R88" s="909" t="s">
        <v>497</v>
      </c>
      <c r="S88" s="909" t="s">
        <v>498</v>
      </c>
      <c r="T88" s="909" t="s">
        <v>499</v>
      </c>
      <c r="U88" s="909" t="s">
        <v>500</v>
      </c>
      <c r="V88" s="910" t="s">
        <v>427</v>
      </c>
      <c r="W88" s="910" t="s">
        <v>428</v>
      </c>
      <c r="X88" s="911" t="s">
        <v>501</v>
      </c>
    </row>
    <row r="89" spans="1:24" s="902" customFormat="1" ht="15.75" customHeight="1">
      <c r="A89" s="912"/>
      <c r="B89" s="913"/>
      <c r="C89" s="914" t="s">
        <v>430</v>
      </c>
      <c r="D89" s="914" t="s">
        <v>431</v>
      </c>
      <c r="E89" s="915" t="s">
        <v>432</v>
      </c>
      <c r="F89" s="916" t="s">
        <v>433</v>
      </c>
      <c r="G89" s="917" t="s">
        <v>434</v>
      </c>
      <c r="H89" s="918" t="s">
        <v>435</v>
      </c>
      <c r="I89" s="917" t="s">
        <v>436</v>
      </c>
      <c r="J89" s="917" t="s">
        <v>437</v>
      </c>
      <c r="K89" s="919" t="s">
        <v>438</v>
      </c>
      <c r="L89" s="917" t="s">
        <v>439</v>
      </c>
      <c r="M89" s="914" t="s">
        <v>249</v>
      </c>
      <c r="N89" s="914"/>
      <c r="O89" s="913"/>
      <c r="P89" s="920" t="s">
        <v>502</v>
      </c>
      <c r="Q89" s="920" t="s">
        <v>503</v>
      </c>
      <c r="R89" s="920" t="s">
        <v>504</v>
      </c>
      <c r="S89" s="920" t="s">
        <v>505</v>
      </c>
      <c r="T89" s="920" t="s">
        <v>506</v>
      </c>
      <c r="U89" s="920" t="s">
        <v>507</v>
      </c>
      <c r="V89" s="921" t="s">
        <v>446</v>
      </c>
      <c r="W89" s="921" t="s">
        <v>447</v>
      </c>
      <c r="X89" s="922"/>
    </row>
    <row r="90" spans="1:24" s="926" customFormat="1" ht="23.25" customHeight="1">
      <c r="A90" s="923"/>
      <c r="B90" s="924" t="s">
        <v>508</v>
      </c>
      <c r="C90" s="924" t="s">
        <v>509</v>
      </c>
      <c r="D90" s="924" t="s">
        <v>510</v>
      </c>
      <c r="E90" s="924" t="s">
        <v>511</v>
      </c>
      <c r="F90" s="924" t="s">
        <v>512</v>
      </c>
      <c r="G90" s="924" t="s">
        <v>513</v>
      </c>
      <c r="H90" s="924" t="s">
        <v>514</v>
      </c>
      <c r="I90" s="924" t="s">
        <v>515</v>
      </c>
      <c r="J90" s="924" t="s">
        <v>516</v>
      </c>
      <c r="K90" s="924" t="s">
        <v>517</v>
      </c>
      <c r="L90" s="924" t="s">
        <v>518</v>
      </c>
      <c r="M90" s="924" t="s">
        <v>519</v>
      </c>
      <c r="N90" s="924" t="s">
        <v>520</v>
      </c>
      <c r="O90" s="924" t="s">
        <v>521</v>
      </c>
      <c r="P90" s="924" t="s">
        <v>522</v>
      </c>
      <c r="Q90" s="924" t="s">
        <v>523</v>
      </c>
      <c r="R90" s="924" t="s">
        <v>524</v>
      </c>
      <c r="S90" s="924" t="s">
        <v>525</v>
      </c>
      <c r="T90" s="924" t="s">
        <v>526</v>
      </c>
      <c r="U90" s="924" t="s">
        <v>527</v>
      </c>
      <c r="V90" s="924" t="s">
        <v>528</v>
      </c>
      <c r="W90" s="924" t="s">
        <v>529</v>
      </c>
      <c r="X90" s="925" t="s">
        <v>530</v>
      </c>
    </row>
    <row r="91" spans="1:24" s="902" customFormat="1" ht="27.75" customHeight="1">
      <c r="A91" s="903" t="s">
        <v>471</v>
      </c>
      <c r="B91" s="928">
        <v>0</v>
      </c>
      <c r="C91" s="928">
        <v>0</v>
      </c>
      <c r="D91" s="928">
        <v>0</v>
      </c>
      <c r="E91" s="928">
        <v>0</v>
      </c>
      <c r="F91" s="928">
        <v>0</v>
      </c>
      <c r="G91" s="928">
        <v>0</v>
      </c>
      <c r="H91" s="928">
        <v>0</v>
      </c>
      <c r="I91" s="928">
        <v>0</v>
      </c>
      <c r="J91" s="928">
        <v>0</v>
      </c>
      <c r="K91" s="928">
        <v>0</v>
      </c>
      <c r="L91" s="928">
        <v>0</v>
      </c>
      <c r="M91" s="928">
        <v>0</v>
      </c>
      <c r="N91" s="928">
        <v>0</v>
      </c>
      <c r="O91" s="928">
        <v>0</v>
      </c>
      <c r="P91" s="928">
        <v>0</v>
      </c>
      <c r="Q91" s="928">
        <v>0</v>
      </c>
      <c r="R91" s="928">
        <v>0</v>
      </c>
      <c r="S91" s="928">
        <v>0</v>
      </c>
      <c r="T91" s="928">
        <v>0</v>
      </c>
      <c r="U91" s="928">
        <v>0</v>
      </c>
      <c r="V91" s="928">
        <v>0</v>
      </c>
      <c r="W91" s="928">
        <v>0</v>
      </c>
      <c r="X91" s="929">
        <v>0</v>
      </c>
    </row>
    <row r="92" spans="1:24" s="902" customFormat="1" ht="27.75" customHeight="1">
      <c r="A92" s="903" t="s">
        <v>475</v>
      </c>
      <c r="B92" s="927">
        <v>0</v>
      </c>
      <c r="C92" s="927">
        <v>0</v>
      </c>
      <c r="D92" s="927">
        <v>0</v>
      </c>
      <c r="E92" s="927">
        <v>0</v>
      </c>
      <c r="F92" s="927">
        <v>0</v>
      </c>
      <c r="G92" s="927">
        <v>0</v>
      </c>
      <c r="H92" s="927">
        <v>0</v>
      </c>
      <c r="I92" s="927">
        <v>0</v>
      </c>
      <c r="J92" s="927">
        <v>0</v>
      </c>
      <c r="K92" s="927">
        <v>0</v>
      </c>
      <c r="L92" s="927">
        <v>0</v>
      </c>
      <c r="M92" s="927">
        <v>0</v>
      </c>
      <c r="N92" s="927">
        <v>0</v>
      </c>
      <c r="O92" s="927">
        <v>0</v>
      </c>
      <c r="P92" s="927">
        <v>0</v>
      </c>
      <c r="Q92" s="927">
        <v>0</v>
      </c>
      <c r="R92" s="927">
        <v>0</v>
      </c>
      <c r="S92" s="927">
        <v>0</v>
      </c>
      <c r="T92" s="927">
        <v>0</v>
      </c>
      <c r="U92" s="927">
        <v>0</v>
      </c>
      <c r="V92" s="927">
        <v>0</v>
      </c>
      <c r="W92" s="927">
        <v>0</v>
      </c>
      <c r="X92" s="930">
        <v>0</v>
      </c>
    </row>
    <row r="93" spans="1:24" s="902" customFormat="1" ht="27.75" customHeight="1">
      <c r="A93" s="903" t="s">
        <v>476</v>
      </c>
      <c r="B93" s="927">
        <v>0</v>
      </c>
      <c r="C93" s="927">
        <v>0</v>
      </c>
      <c r="D93" s="927">
        <v>0</v>
      </c>
      <c r="E93" s="927">
        <v>0</v>
      </c>
      <c r="F93" s="927">
        <v>0</v>
      </c>
      <c r="G93" s="927">
        <v>0</v>
      </c>
      <c r="H93" s="927">
        <v>0</v>
      </c>
      <c r="I93" s="927">
        <v>0</v>
      </c>
      <c r="J93" s="927">
        <v>0</v>
      </c>
      <c r="K93" s="927">
        <v>0</v>
      </c>
      <c r="L93" s="927">
        <v>0</v>
      </c>
      <c r="M93" s="927">
        <v>0</v>
      </c>
      <c r="N93" s="927">
        <v>0</v>
      </c>
      <c r="O93" s="927">
        <v>0</v>
      </c>
      <c r="P93" s="927">
        <v>0</v>
      </c>
      <c r="Q93" s="927">
        <v>0</v>
      </c>
      <c r="R93" s="927">
        <v>0</v>
      </c>
      <c r="S93" s="927">
        <v>0</v>
      </c>
      <c r="T93" s="927">
        <v>0</v>
      </c>
      <c r="U93" s="927">
        <v>0</v>
      </c>
      <c r="V93" s="927">
        <v>0</v>
      </c>
      <c r="W93" s="927">
        <v>0</v>
      </c>
      <c r="X93" s="930">
        <v>0</v>
      </c>
    </row>
    <row r="94" spans="1:24" s="902" customFormat="1" ht="27.75" customHeight="1">
      <c r="A94" s="903" t="s">
        <v>477</v>
      </c>
      <c r="B94" s="927">
        <v>90241</v>
      </c>
      <c r="C94" s="927">
        <v>36193</v>
      </c>
      <c r="D94" s="927">
        <v>0</v>
      </c>
      <c r="E94" s="927">
        <v>0</v>
      </c>
      <c r="F94" s="927">
        <v>54048</v>
      </c>
      <c r="G94" s="927">
        <v>0</v>
      </c>
      <c r="H94" s="927">
        <v>0</v>
      </c>
      <c r="I94" s="927">
        <v>0</v>
      </c>
      <c r="J94" s="927">
        <v>0</v>
      </c>
      <c r="K94" s="927">
        <v>0</v>
      </c>
      <c r="L94" s="927">
        <v>0</v>
      </c>
      <c r="M94" s="927">
        <v>0</v>
      </c>
      <c r="N94" s="927">
        <v>0</v>
      </c>
      <c r="O94" s="927">
        <v>0</v>
      </c>
      <c r="P94" s="927">
        <v>90241</v>
      </c>
      <c r="Q94" s="927">
        <v>0</v>
      </c>
      <c r="R94" s="927">
        <v>0</v>
      </c>
      <c r="S94" s="927">
        <v>0</v>
      </c>
      <c r="T94" s="927">
        <v>0</v>
      </c>
      <c r="U94" s="927">
        <v>0</v>
      </c>
      <c r="V94" s="927">
        <v>0</v>
      </c>
      <c r="W94" s="927">
        <v>0</v>
      </c>
      <c r="X94" s="930">
        <v>0</v>
      </c>
    </row>
    <row r="95" spans="1:24" s="902" customFormat="1" ht="27.75" customHeight="1">
      <c r="A95" s="912" t="s">
        <v>531</v>
      </c>
      <c r="B95" s="936">
        <v>290743</v>
      </c>
      <c r="C95" s="936">
        <v>134395</v>
      </c>
      <c r="D95" s="936">
        <v>0</v>
      </c>
      <c r="E95" s="936">
        <v>0</v>
      </c>
      <c r="F95" s="936">
        <v>156348</v>
      </c>
      <c r="G95" s="936">
        <v>0</v>
      </c>
      <c r="H95" s="936">
        <v>0</v>
      </c>
      <c r="I95" s="936">
        <v>0</v>
      </c>
      <c r="J95" s="936">
        <v>0</v>
      </c>
      <c r="K95" s="936">
        <v>0</v>
      </c>
      <c r="L95" s="936">
        <v>0</v>
      </c>
      <c r="M95" s="936">
        <v>0</v>
      </c>
      <c r="N95" s="936">
        <v>0</v>
      </c>
      <c r="O95" s="936">
        <v>0</v>
      </c>
      <c r="P95" s="936">
        <v>58453</v>
      </c>
      <c r="Q95" s="936">
        <v>232290</v>
      </c>
      <c r="R95" s="936">
        <v>0</v>
      </c>
      <c r="S95" s="936">
        <v>0</v>
      </c>
      <c r="T95" s="936">
        <v>0</v>
      </c>
      <c r="U95" s="936">
        <v>0</v>
      </c>
      <c r="V95" s="936">
        <v>0</v>
      </c>
      <c r="W95" s="936">
        <v>0</v>
      </c>
      <c r="X95" s="937">
        <v>0</v>
      </c>
    </row>
    <row r="96" spans="1:24" s="902" customFormat="1" ht="27.75" customHeight="1" thickBot="1">
      <c r="A96" s="938" t="s">
        <v>110</v>
      </c>
      <c r="B96" s="948">
        <f aca="true" t="shared" si="13" ref="B96:X96">SUM(B91:B95)</f>
        <v>380984</v>
      </c>
      <c r="C96" s="948">
        <f t="shared" si="13"/>
        <v>170588</v>
      </c>
      <c r="D96" s="948">
        <f t="shared" si="13"/>
        <v>0</v>
      </c>
      <c r="E96" s="948">
        <f t="shared" si="13"/>
        <v>0</v>
      </c>
      <c r="F96" s="948">
        <f t="shared" si="13"/>
        <v>210396</v>
      </c>
      <c r="G96" s="948">
        <f t="shared" si="13"/>
        <v>0</v>
      </c>
      <c r="H96" s="948">
        <f t="shared" si="13"/>
        <v>0</v>
      </c>
      <c r="I96" s="948">
        <f t="shared" si="13"/>
        <v>0</v>
      </c>
      <c r="J96" s="948">
        <f t="shared" si="13"/>
        <v>0</v>
      </c>
      <c r="K96" s="948">
        <f t="shared" si="13"/>
        <v>0</v>
      </c>
      <c r="L96" s="948">
        <f t="shared" si="13"/>
        <v>0</v>
      </c>
      <c r="M96" s="948">
        <f t="shared" si="13"/>
        <v>0</v>
      </c>
      <c r="N96" s="939">
        <f t="shared" si="13"/>
        <v>0</v>
      </c>
      <c r="O96" s="948">
        <f t="shared" si="13"/>
        <v>0</v>
      </c>
      <c r="P96" s="948">
        <f t="shared" si="13"/>
        <v>148694</v>
      </c>
      <c r="Q96" s="948">
        <f t="shared" si="13"/>
        <v>232290</v>
      </c>
      <c r="R96" s="948">
        <f t="shared" si="13"/>
        <v>0</v>
      </c>
      <c r="S96" s="948">
        <f t="shared" si="13"/>
        <v>0</v>
      </c>
      <c r="T96" s="948">
        <f t="shared" si="13"/>
        <v>0</v>
      </c>
      <c r="U96" s="948">
        <f t="shared" si="13"/>
        <v>0</v>
      </c>
      <c r="V96" s="948">
        <f t="shared" si="13"/>
        <v>0</v>
      </c>
      <c r="W96" s="948">
        <f t="shared" si="13"/>
        <v>0</v>
      </c>
      <c r="X96" s="949">
        <f t="shared" si="13"/>
        <v>0</v>
      </c>
    </row>
    <row r="98" s="896" customFormat="1" ht="18.75">
      <c r="B98" s="897" t="s">
        <v>532</v>
      </c>
    </row>
    <row r="99" spans="1:24" s="896" customFormat="1" ht="21" customHeight="1" thickBot="1">
      <c r="A99" s="898"/>
      <c r="B99" s="898" t="s">
        <v>489</v>
      </c>
      <c r="X99" s="899" t="s">
        <v>405</v>
      </c>
    </row>
    <row r="100" spans="1:24" s="902" customFormat="1" ht="18.75" customHeight="1">
      <c r="A100" s="900"/>
      <c r="B100" s="901"/>
      <c r="C100" s="1218" t="s">
        <v>406</v>
      </c>
      <c r="D100" s="1219"/>
      <c r="E100" s="1219"/>
      <c r="F100" s="1219"/>
      <c r="G100" s="1219"/>
      <c r="H100" s="1219"/>
      <c r="I100" s="1219"/>
      <c r="J100" s="1219"/>
      <c r="K100" s="1219"/>
      <c r="L100" s="1219"/>
      <c r="M100" s="1220"/>
      <c r="N100" s="1221" t="s">
        <v>407</v>
      </c>
      <c r="O100" s="1222"/>
      <c r="P100" s="1222"/>
      <c r="Q100" s="1222"/>
      <c r="R100" s="1222"/>
      <c r="S100" s="1222"/>
      <c r="T100" s="1222"/>
      <c r="U100" s="1222"/>
      <c r="V100" s="1222"/>
      <c r="W100" s="1222"/>
      <c r="X100" s="1223"/>
    </row>
    <row r="101" spans="1:24" s="902" customFormat="1" ht="30" customHeight="1">
      <c r="A101" s="903" t="s">
        <v>408</v>
      </c>
      <c r="B101" s="904" t="s">
        <v>409</v>
      </c>
      <c r="C101" s="1224" t="s">
        <v>490</v>
      </c>
      <c r="D101" s="1225"/>
      <c r="E101" s="1225"/>
      <c r="F101" s="905" t="s">
        <v>411</v>
      </c>
      <c r="G101" s="906" t="s">
        <v>412</v>
      </c>
      <c r="H101" s="907" t="s">
        <v>491</v>
      </c>
      <c r="I101" s="950" t="s">
        <v>414</v>
      </c>
      <c r="J101" s="906" t="s">
        <v>415</v>
      </c>
      <c r="K101" s="907" t="s">
        <v>416</v>
      </c>
      <c r="L101" s="908" t="s">
        <v>492</v>
      </c>
      <c r="M101" s="906" t="s">
        <v>493</v>
      </c>
      <c r="N101" s="909" t="s">
        <v>419</v>
      </c>
      <c r="O101" s="909" t="s">
        <v>494</v>
      </c>
      <c r="P101" s="909" t="s">
        <v>495</v>
      </c>
      <c r="Q101" s="909" t="s">
        <v>496</v>
      </c>
      <c r="R101" s="909" t="s">
        <v>497</v>
      </c>
      <c r="S101" s="909" t="s">
        <v>498</v>
      </c>
      <c r="T101" s="909" t="s">
        <v>499</v>
      </c>
      <c r="U101" s="909" t="s">
        <v>500</v>
      </c>
      <c r="V101" s="910" t="s">
        <v>427</v>
      </c>
      <c r="W101" s="910" t="s">
        <v>428</v>
      </c>
      <c r="X101" s="911" t="s">
        <v>501</v>
      </c>
    </row>
    <row r="102" spans="1:24" s="902" customFormat="1" ht="20.25" customHeight="1">
      <c r="A102" s="912"/>
      <c r="B102" s="913"/>
      <c r="C102" s="914" t="s">
        <v>430</v>
      </c>
      <c r="D102" s="914" t="s">
        <v>431</v>
      </c>
      <c r="E102" s="915" t="s">
        <v>432</v>
      </c>
      <c r="F102" s="916" t="s">
        <v>433</v>
      </c>
      <c r="G102" s="917" t="s">
        <v>434</v>
      </c>
      <c r="H102" s="918" t="s">
        <v>435</v>
      </c>
      <c r="I102" s="917" t="s">
        <v>436</v>
      </c>
      <c r="J102" s="917" t="s">
        <v>437</v>
      </c>
      <c r="K102" s="919" t="s">
        <v>438</v>
      </c>
      <c r="L102" s="917" t="s">
        <v>439</v>
      </c>
      <c r="M102" s="914" t="s">
        <v>249</v>
      </c>
      <c r="N102" s="914"/>
      <c r="O102" s="913"/>
      <c r="P102" s="920" t="s">
        <v>502</v>
      </c>
      <c r="Q102" s="920" t="s">
        <v>503</v>
      </c>
      <c r="R102" s="920" t="s">
        <v>504</v>
      </c>
      <c r="S102" s="920" t="s">
        <v>505</v>
      </c>
      <c r="T102" s="920" t="s">
        <v>506</v>
      </c>
      <c r="U102" s="920" t="s">
        <v>507</v>
      </c>
      <c r="V102" s="921" t="s">
        <v>446</v>
      </c>
      <c r="W102" s="921" t="s">
        <v>447</v>
      </c>
      <c r="X102" s="922"/>
    </row>
    <row r="103" spans="1:24" s="926" customFormat="1" ht="29.25" customHeight="1">
      <c r="A103" s="923"/>
      <c r="B103" s="924" t="s">
        <v>508</v>
      </c>
      <c r="C103" s="924" t="s">
        <v>509</v>
      </c>
      <c r="D103" s="924" t="s">
        <v>510</v>
      </c>
      <c r="E103" s="924" t="s">
        <v>511</v>
      </c>
      <c r="F103" s="924" t="s">
        <v>512</v>
      </c>
      <c r="G103" s="924" t="s">
        <v>513</v>
      </c>
      <c r="H103" s="924" t="s">
        <v>514</v>
      </c>
      <c r="I103" s="924" t="s">
        <v>515</v>
      </c>
      <c r="J103" s="924" t="s">
        <v>516</v>
      </c>
      <c r="K103" s="924" t="s">
        <v>517</v>
      </c>
      <c r="L103" s="924" t="s">
        <v>518</v>
      </c>
      <c r="M103" s="924" t="s">
        <v>519</v>
      </c>
      <c r="N103" s="924" t="s">
        <v>520</v>
      </c>
      <c r="O103" s="924" t="s">
        <v>521</v>
      </c>
      <c r="P103" s="924" t="s">
        <v>522</v>
      </c>
      <c r="Q103" s="924" t="s">
        <v>523</v>
      </c>
      <c r="R103" s="924" t="s">
        <v>524</v>
      </c>
      <c r="S103" s="924" t="s">
        <v>525</v>
      </c>
      <c r="T103" s="924" t="s">
        <v>526</v>
      </c>
      <c r="U103" s="924" t="s">
        <v>527</v>
      </c>
      <c r="V103" s="924" t="s">
        <v>528</v>
      </c>
      <c r="W103" s="924" t="s">
        <v>529</v>
      </c>
      <c r="X103" s="925" t="s">
        <v>530</v>
      </c>
    </row>
    <row r="104" spans="1:24" s="902" customFormat="1" ht="27" customHeight="1">
      <c r="A104" s="903" t="s">
        <v>472</v>
      </c>
      <c r="B104" s="951">
        <v>136495</v>
      </c>
      <c r="C104" s="951">
        <v>105026</v>
      </c>
      <c r="D104" s="951">
        <v>0</v>
      </c>
      <c r="E104" s="951">
        <v>0</v>
      </c>
      <c r="F104" s="951">
        <v>31469</v>
      </c>
      <c r="G104" s="951">
        <v>0</v>
      </c>
      <c r="H104" s="951">
        <v>0</v>
      </c>
      <c r="I104" s="927">
        <v>0</v>
      </c>
      <c r="J104" s="951">
        <v>0</v>
      </c>
      <c r="K104" s="951">
        <v>0</v>
      </c>
      <c r="L104" s="951">
        <v>0</v>
      </c>
      <c r="M104" s="951">
        <v>0</v>
      </c>
      <c r="N104" s="927">
        <v>0</v>
      </c>
      <c r="O104" s="951">
        <v>136495</v>
      </c>
      <c r="P104" s="951">
        <v>0</v>
      </c>
      <c r="Q104" s="951">
        <v>0</v>
      </c>
      <c r="R104" s="951">
        <v>0</v>
      </c>
      <c r="S104" s="951">
        <v>0</v>
      </c>
      <c r="T104" s="951">
        <v>0</v>
      </c>
      <c r="U104" s="951">
        <v>0</v>
      </c>
      <c r="V104" s="951">
        <v>0</v>
      </c>
      <c r="W104" s="951">
        <v>0</v>
      </c>
      <c r="X104" s="952">
        <v>0</v>
      </c>
    </row>
    <row r="105" spans="1:24" s="902" customFormat="1" ht="27" customHeight="1">
      <c r="A105" s="912" t="s">
        <v>477</v>
      </c>
      <c r="B105" s="953">
        <v>0</v>
      </c>
      <c r="C105" s="953">
        <v>0</v>
      </c>
      <c r="D105" s="953">
        <v>0</v>
      </c>
      <c r="E105" s="953">
        <v>0</v>
      </c>
      <c r="F105" s="953">
        <v>0</v>
      </c>
      <c r="G105" s="953">
        <v>0</v>
      </c>
      <c r="H105" s="953">
        <v>0</v>
      </c>
      <c r="I105" s="936">
        <v>0</v>
      </c>
      <c r="J105" s="953">
        <v>0</v>
      </c>
      <c r="K105" s="953">
        <v>0</v>
      </c>
      <c r="L105" s="953">
        <v>0</v>
      </c>
      <c r="M105" s="953">
        <v>0</v>
      </c>
      <c r="N105" s="936">
        <v>0</v>
      </c>
      <c r="O105" s="953">
        <v>0</v>
      </c>
      <c r="P105" s="953">
        <v>0</v>
      </c>
      <c r="Q105" s="953">
        <v>0</v>
      </c>
      <c r="R105" s="953">
        <v>0</v>
      </c>
      <c r="S105" s="953">
        <v>0</v>
      </c>
      <c r="T105" s="953">
        <v>0</v>
      </c>
      <c r="U105" s="953">
        <v>0</v>
      </c>
      <c r="V105" s="953">
        <v>0</v>
      </c>
      <c r="W105" s="953">
        <v>0</v>
      </c>
      <c r="X105" s="954">
        <v>0</v>
      </c>
    </row>
    <row r="106" spans="1:24" s="902" customFormat="1" ht="27" customHeight="1" thickBot="1">
      <c r="A106" s="938" t="s">
        <v>110</v>
      </c>
      <c r="B106" s="948">
        <f>SUM(B104:B105)</f>
        <v>136495</v>
      </c>
      <c r="C106" s="948">
        <f>SUM(C104:C105)</f>
        <v>105026</v>
      </c>
      <c r="D106" s="948">
        <v>0</v>
      </c>
      <c r="E106" s="948">
        <v>0</v>
      </c>
      <c r="F106" s="948">
        <f>SUM(F104:F105)</f>
        <v>31469</v>
      </c>
      <c r="G106" s="948">
        <v>0</v>
      </c>
      <c r="H106" s="948">
        <v>0</v>
      </c>
      <c r="I106" s="939">
        <v>0</v>
      </c>
      <c r="J106" s="948">
        <v>0</v>
      </c>
      <c r="K106" s="948">
        <v>0</v>
      </c>
      <c r="L106" s="948">
        <v>0</v>
      </c>
      <c r="M106" s="948">
        <v>0</v>
      </c>
      <c r="N106" s="939">
        <v>0</v>
      </c>
      <c r="O106" s="948">
        <f>SUM(O104:O105)</f>
        <v>136495</v>
      </c>
      <c r="P106" s="948">
        <v>0</v>
      </c>
      <c r="Q106" s="948">
        <v>0</v>
      </c>
      <c r="R106" s="948">
        <v>0</v>
      </c>
      <c r="S106" s="948">
        <v>0</v>
      </c>
      <c r="T106" s="948">
        <v>0</v>
      </c>
      <c r="U106" s="948">
        <v>0</v>
      </c>
      <c r="V106" s="948">
        <v>0</v>
      </c>
      <c r="W106" s="948">
        <v>0</v>
      </c>
      <c r="X106" s="949">
        <v>0</v>
      </c>
    </row>
    <row r="108" s="896" customFormat="1" ht="18.75">
      <c r="B108" s="897" t="s">
        <v>533</v>
      </c>
    </row>
    <row r="109" spans="1:24" s="896" customFormat="1" ht="21" customHeight="1" thickBot="1">
      <c r="A109" s="898"/>
      <c r="B109" s="898" t="s">
        <v>489</v>
      </c>
      <c r="X109" s="955" t="s">
        <v>405</v>
      </c>
    </row>
    <row r="110" spans="1:24" s="902" customFormat="1" ht="18.75" customHeight="1">
      <c r="A110" s="900"/>
      <c r="B110" s="901"/>
      <c r="C110" s="1218" t="s">
        <v>406</v>
      </c>
      <c r="D110" s="1219"/>
      <c r="E110" s="1219"/>
      <c r="F110" s="1219"/>
      <c r="G110" s="1219"/>
      <c r="H110" s="1219"/>
      <c r="I110" s="1219"/>
      <c r="J110" s="1219"/>
      <c r="K110" s="1219"/>
      <c r="L110" s="1219"/>
      <c r="M110" s="1220"/>
      <c r="N110" s="1221" t="s">
        <v>407</v>
      </c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3"/>
    </row>
    <row r="111" spans="1:24" s="902" customFormat="1" ht="30" customHeight="1">
      <c r="A111" s="903" t="s">
        <v>408</v>
      </c>
      <c r="B111" s="904" t="s">
        <v>409</v>
      </c>
      <c r="C111" s="1224" t="s">
        <v>490</v>
      </c>
      <c r="D111" s="1225"/>
      <c r="E111" s="1225"/>
      <c r="F111" s="905" t="s">
        <v>411</v>
      </c>
      <c r="G111" s="906" t="s">
        <v>412</v>
      </c>
      <c r="H111" s="907" t="s">
        <v>491</v>
      </c>
      <c r="I111" s="906" t="s">
        <v>414</v>
      </c>
      <c r="J111" s="906" t="s">
        <v>415</v>
      </c>
      <c r="K111" s="907" t="s">
        <v>416</v>
      </c>
      <c r="L111" s="908" t="s">
        <v>492</v>
      </c>
      <c r="M111" s="906" t="s">
        <v>493</v>
      </c>
      <c r="N111" s="909" t="s">
        <v>419</v>
      </c>
      <c r="O111" s="909" t="s">
        <v>494</v>
      </c>
      <c r="P111" s="909" t="s">
        <v>495</v>
      </c>
      <c r="Q111" s="909" t="s">
        <v>496</v>
      </c>
      <c r="R111" s="909" t="s">
        <v>497</v>
      </c>
      <c r="S111" s="909" t="s">
        <v>498</v>
      </c>
      <c r="T111" s="909" t="s">
        <v>499</v>
      </c>
      <c r="U111" s="909" t="s">
        <v>500</v>
      </c>
      <c r="V111" s="910" t="s">
        <v>427</v>
      </c>
      <c r="W111" s="910" t="s">
        <v>428</v>
      </c>
      <c r="X111" s="911" t="s">
        <v>501</v>
      </c>
    </row>
    <row r="112" spans="1:24" s="902" customFormat="1" ht="14.25" customHeight="1">
      <c r="A112" s="912"/>
      <c r="B112" s="913"/>
      <c r="C112" s="914" t="s">
        <v>430</v>
      </c>
      <c r="D112" s="914" t="s">
        <v>431</v>
      </c>
      <c r="E112" s="915" t="s">
        <v>432</v>
      </c>
      <c r="F112" s="916" t="s">
        <v>433</v>
      </c>
      <c r="G112" s="917" t="s">
        <v>434</v>
      </c>
      <c r="H112" s="918" t="s">
        <v>435</v>
      </c>
      <c r="I112" s="917" t="s">
        <v>436</v>
      </c>
      <c r="J112" s="917" t="s">
        <v>437</v>
      </c>
      <c r="K112" s="919" t="s">
        <v>438</v>
      </c>
      <c r="L112" s="917" t="s">
        <v>439</v>
      </c>
      <c r="M112" s="914" t="s">
        <v>249</v>
      </c>
      <c r="N112" s="914"/>
      <c r="O112" s="913"/>
      <c r="P112" s="920" t="s">
        <v>502</v>
      </c>
      <c r="Q112" s="920" t="s">
        <v>503</v>
      </c>
      <c r="R112" s="920" t="s">
        <v>504</v>
      </c>
      <c r="S112" s="920" t="s">
        <v>505</v>
      </c>
      <c r="T112" s="920" t="s">
        <v>506</v>
      </c>
      <c r="U112" s="920" t="s">
        <v>507</v>
      </c>
      <c r="V112" s="921" t="s">
        <v>446</v>
      </c>
      <c r="W112" s="921" t="s">
        <v>447</v>
      </c>
      <c r="X112" s="922"/>
    </row>
    <row r="113" spans="1:24" s="926" customFormat="1" ht="24" customHeight="1">
      <c r="A113" s="923"/>
      <c r="B113" s="924" t="s">
        <v>508</v>
      </c>
      <c r="C113" s="924" t="s">
        <v>509</v>
      </c>
      <c r="D113" s="924" t="s">
        <v>510</v>
      </c>
      <c r="E113" s="924" t="s">
        <v>511</v>
      </c>
      <c r="F113" s="924" t="s">
        <v>512</v>
      </c>
      <c r="G113" s="924" t="s">
        <v>513</v>
      </c>
      <c r="H113" s="924" t="s">
        <v>514</v>
      </c>
      <c r="I113" s="924" t="s">
        <v>515</v>
      </c>
      <c r="J113" s="924" t="s">
        <v>516</v>
      </c>
      <c r="K113" s="924" t="s">
        <v>517</v>
      </c>
      <c r="L113" s="924" t="s">
        <v>518</v>
      </c>
      <c r="M113" s="924" t="s">
        <v>519</v>
      </c>
      <c r="N113" s="924" t="s">
        <v>520</v>
      </c>
      <c r="O113" s="924" t="s">
        <v>521</v>
      </c>
      <c r="P113" s="924" t="s">
        <v>522</v>
      </c>
      <c r="Q113" s="924" t="s">
        <v>523</v>
      </c>
      <c r="R113" s="924" t="s">
        <v>524</v>
      </c>
      <c r="S113" s="924" t="s">
        <v>525</v>
      </c>
      <c r="T113" s="924" t="s">
        <v>526</v>
      </c>
      <c r="U113" s="924" t="s">
        <v>527</v>
      </c>
      <c r="V113" s="924" t="s">
        <v>528</v>
      </c>
      <c r="W113" s="924" t="s">
        <v>529</v>
      </c>
      <c r="X113" s="925" t="s">
        <v>530</v>
      </c>
    </row>
    <row r="114" spans="1:24" s="902" customFormat="1" ht="33.75" customHeight="1">
      <c r="A114" s="956" t="s">
        <v>472</v>
      </c>
      <c r="B114" s="957">
        <v>1964192</v>
      </c>
      <c r="C114" s="957">
        <v>1206098</v>
      </c>
      <c r="D114" s="957">
        <v>0</v>
      </c>
      <c r="E114" s="957">
        <v>0</v>
      </c>
      <c r="F114" s="957">
        <v>758094</v>
      </c>
      <c r="G114" s="957">
        <v>0</v>
      </c>
      <c r="H114" s="957">
        <v>0</v>
      </c>
      <c r="I114" s="957">
        <v>0</v>
      </c>
      <c r="J114" s="957">
        <v>0</v>
      </c>
      <c r="K114" s="957">
        <v>0</v>
      </c>
      <c r="L114" s="957">
        <v>0</v>
      </c>
      <c r="M114" s="957">
        <v>0</v>
      </c>
      <c r="N114" s="958">
        <v>0</v>
      </c>
      <c r="O114" s="957">
        <v>924323</v>
      </c>
      <c r="P114" s="957">
        <v>632607</v>
      </c>
      <c r="Q114" s="957">
        <v>153200</v>
      </c>
      <c r="R114" s="957">
        <v>88076</v>
      </c>
      <c r="S114" s="957">
        <v>92657</v>
      </c>
      <c r="T114" s="957">
        <v>47967</v>
      </c>
      <c r="U114" s="957">
        <v>25362</v>
      </c>
      <c r="V114" s="957">
        <v>0</v>
      </c>
      <c r="W114" s="957">
        <v>0</v>
      </c>
      <c r="X114" s="959">
        <v>0</v>
      </c>
    </row>
    <row r="115" spans="1:24" s="902" customFormat="1" ht="33" customHeight="1" thickBot="1">
      <c r="A115" s="938" t="s">
        <v>110</v>
      </c>
      <c r="B115" s="948">
        <f aca="true" t="shared" si="14" ref="B115:X115">B114</f>
        <v>1964192</v>
      </c>
      <c r="C115" s="948">
        <f t="shared" si="14"/>
        <v>1206098</v>
      </c>
      <c r="D115" s="948">
        <f t="shared" si="14"/>
        <v>0</v>
      </c>
      <c r="E115" s="948">
        <f t="shared" si="14"/>
        <v>0</v>
      </c>
      <c r="F115" s="948">
        <f t="shared" si="14"/>
        <v>758094</v>
      </c>
      <c r="G115" s="948">
        <f t="shared" si="14"/>
        <v>0</v>
      </c>
      <c r="H115" s="948">
        <f t="shared" si="14"/>
        <v>0</v>
      </c>
      <c r="I115" s="948">
        <f t="shared" si="14"/>
        <v>0</v>
      </c>
      <c r="J115" s="948">
        <f t="shared" si="14"/>
        <v>0</v>
      </c>
      <c r="K115" s="948">
        <f t="shared" si="14"/>
        <v>0</v>
      </c>
      <c r="L115" s="948">
        <f t="shared" si="14"/>
        <v>0</v>
      </c>
      <c r="M115" s="948">
        <f t="shared" si="14"/>
        <v>0</v>
      </c>
      <c r="N115" s="939">
        <f t="shared" si="14"/>
        <v>0</v>
      </c>
      <c r="O115" s="948">
        <f t="shared" si="14"/>
        <v>924323</v>
      </c>
      <c r="P115" s="948">
        <f t="shared" si="14"/>
        <v>632607</v>
      </c>
      <c r="Q115" s="948">
        <f t="shared" si="14"/>
        <v>153200</v>
      </c>
      <c r="R115" s="948">
        <f t="shared" si="14"/>
        <v>88076</v>
      </c>
      <c r="S115" s="948">
        <f t="shared" si="14"/>
        <v>92657</v>
      </c>
      <c r="T115" s="948">
        <f t="shared" si="14"/>
        <v>47967</v>
      </c>
      <c r="U115" s="948">
        <f t="shared" si="14"/>
        <v>25362</v>
      </c>
      <c r="V115" s="948">
        <f t="shared" si="14"/>
        <v>0</v>
      </c>
      <c r="W115" s="948">
        <f t="shared" si="14"/>
        <v>0</v>
      </c>
      <c r="X115" s="949">
        <f t="shared" si="14"/>
        <v>0</v>
      </c>
    </row>
    <row r="117" spans="2:27" s="896" customFormat="1" ht="18.75">
      <c r="B117" s="897" t="s">
        <v>534</v>
      </c>
      <c r="AA117" s="960"/>
    </row>
    <row r="118" spans="1:27" s="896" customFormat="1" ht="21" customHeight="1" thickBot="1">
      <c r="A118" s="898"/>
      <c r="B118" s="898" t="s">
        <v>489</v>
      </c>
      <c r="X118" s="955" t="s">
        <v>405</v>
      </c>
      <c r="AA118" s="960"/>
    </row>
    <row r="119" spans="1:27" s="902" customFormat="1" ht="18.75" customHeight="1">
      <c r="A119" s="900"/>
      <c r="B119" s="901"/>
      <c r="C119" s="1218" t="s">
        <v>406</v>
      </c>
      <c r="D119" s="1219"/>
      <c r="E119" s="1219"/>
      <c r="F119" s="1219"/>
      <c r="G119" s="1219"/>
      <c r="H119" s="1219"/>
      <c r="I119" s="1219"/>
      <c r="J119" s="1219"/>
      <c r="K119" s="1219"/>
      <c r="L119" s="1219"/>
      <c r="M119" s="1220"/>
      <c r="N119" s="1221" t="s">
        <v>407</v>
      </c>
      <c r="O119" s="1222"/>
      <c r="P119" s="1222"/>
      <c r="Q119" s="1222"/>
      <c r="R119" s="1222"/>
      <c r="S119" s="1222"/>
      <c r="T119" s="1222"/>
      <c r="U119" s="1222"/>
      <c r="V119" s="1222"/>
      <c r="W119" s="1222"/>
      <c r="X119" s="1223"/>
      <c r="AA119" s="960"/>
    </row>
    <row r="120" spans="1:27" s="902" customFormat="1" ht="30" customHeight="1">
      <c r="A120" s="903" t="s">
        <v>408</v>
      </c>
      <c r="B120" s="904" t="s">
        <v>409</v>
      </c>
      <c r="C120" s="1224" t="s">
        <v>490</v>
      </c>
      <c r="D120" s="1225"/>
      <c r="E120" s="1225"/>
      <c r="F120" s="905" t="s">
        <v>411</v>
      </c>
      <c r="G120" s="906" t="s">
        <v>412</v>
      </c>
      <c r="H120" s="907" t="s">
        <v>491</v>
      </c>
      <c r="I120" s="906" t="s">
        <v>414</v>
      </c>
      <c r="J120" s="906" t="s">
        <v>415</v>
      </c>
      <c r="K120" s="907" t="s">
        <v>416</v>
      </c>
      <c r="L120" s="908" t="s">
        <v>492</v>
      </c>
      <c r="M120" s="906" t="s">
        <v>493</v>
      </c>
      <c r="N120" s="909" t="s">
        <v>419</v>
      </c>
      <c r="O120" s="909" t="s">
        <v>494</v>
      </c>
      <c r="P120" s="909" t="s">
        <v>495</v>
      </c>
      <c r="Q120" s="909" t="s">
        <v>496</v>
      </c>
      <c r="R120" s="909" t="s">
        <v>497</v>
      </c>
      <c r="S120" s="909" t="s">
        <v>498</v>
      </c>
      <c r="T120" s="909" t="s">
        <v>499</v>
      </c>
      <c r="U120" s="909" t="s">
        <v>500</v>
      </c>
      <c r="V120" s="910" t="s">
        <v>427</v>
      </c>
      <c r="W120" s="910" t="s">
        <v>428</v>
      </c>
      <c r="X120" s="911" t="s">
        <v>501</v>
      </c>
      <c r="AA120" s="960"/>
    </row>
    <row r="121" spans="1:27" s="902" customFormat="1" ht="14.25" customHeight="1">
      <c r="A121" s="912"/>
      <c r="B121" s="913"/>
      <c r="C121" s="914" t="s">
        <v>430</v>
      </c>
      <c r="D121" s="914" t="s">
        <v>431</v>
      </c>
      <c r="E121" s="915" t="s">
        <v>432</v>
      </c>
      <c r="F121" s="916" t="s">
        <v>433</v>
      </c>
      <c r="G121" s="917" t="s">
        <v>434</v>
      </c>
      <c r="H121" s="918" t="s">
        <v>435</v>
      </c>
      <c r="I121" s="917" t="s">
        <v>436</v>
      </c>
      <c r="J121" s="917" t="s">
        <v>437</v>
      </c>
      <c r="K121" s="919" t="s">
        <v>438</v>
      </c>
      <c r="L121" s="917" t="s">
        <v>439</v>
      </c>
      <c r="M121" s="914" t="s">
        <v>249</v>
      </c>
      <c r="N121" s="914"/>
      <c r="O121" s="913"/>
      <c r="P121" s="920" t="s">
        <v>502</v>
      </c>
      <c r="Q121" s="920" t="s">
        <v>503</v>
      </c>
      <c r="R121" s="920" t="s">
        <v>504</v>
      </c>
      <c r="S121" s="920" t="s">
        <v>505</v>
      </c>
      <c r="T121" s="920" t="s">
        <v>506</v>
      </c>
      <c r="U121" s="920" t="s">
        <v>507</v>
      </c>
      <c r="V121" s="921" t="s">
        <v>446</v>
      </c>
      <c r="W121" s="921" t="s">
        <v>447</v>
      </c>
      <c r="X121" s="922"/>
      <c r="AA121" s="960"/>
    </row>
    <row r="122" spans="1:27" s="926" customFormat="1" ht="23.25" customHeight="1">
      <c r="A122" s="923"/>
      <c r="B122" s="924" t="s">
        <v>508</v>
      </c>
      <c r="C122" s="924" t="s">
        <v>509</v>
      </c>
      <c r="D122" s="924" t="s">
        <v>510</v>
      </c>
      <c r="E122" s="924" t="s">
        <v>511</v>
      </c>
      <c r="F122" s="924" t="s">
        <v>512</v>
      </c>
      <c r="G122" s="924" t="s">
        <v>513</v>
      </c>
      <c r="H122" s="924" t="s">
        <v>514</v>
      </c>
      <c r="I122" s="924" t="s">
        <v>515</v>
      </c>
      <c r="J122" s="924" t="s">
        <v>516</v>
      </c>
      <c r="K122" s="924" t="s">
        <v>517</v>
      </c>
      <c r="L122" s="924" t="s">
        <v>518</v>
      </c>
      <c r="M122" s="924" t="s">
        <v>519</v>
      </c>
      <c r="N122" s="924" t="s">
        <v>520</v>
      </c>
      <c r="O122" s="924" t="s">
        <v>521</v>
      </c>
      <c r="P122" s="924" t="s">
        <v>522</v>
      </c>
      <c r="Q122" s="924" t="s">
        <v>523</v>
      </c>
      <c r="R122" s="924" t="s">
        <v>524</v>
      </c>
      <c r="S122" s="924" t="s">
        <v>525</v>
      </c>
      <c r="T122" s="924" t="s">
        <v>526</v>
      </c>
      <c r="U122" s="924" t="s">
        <v>527</v>
      </c>
      <c r="V122" s="924" t="s">
        <v>528</v>
      </c>
      <c r="W122" s="924" t="s">
        <v>529</v>
      </c>
      <c r="X122" s="925" t="s">
        <v>530</v>
      </c>
      <c r="AA122" s="960"/>
    </row>
    <row r="123" spans="1:27" s="902" customFormat="1" ht="27.75" customHeight="1">
      <c r="A123" s="903" t="s">
        <v>471</v>
      </c>
      <c r="B123" s="961">
        <v>4356238</v>
      </c>
      <c r="C123" s="961">
        <v>1705809</v>
      </c>
      <c r="D123" s="961">
        <v>0</v>
      </c>
      <c r="E123" s="928">
        <v>0</v>
      </c>
      <c r="F123" s="961">
        <v>481614</v>
      </c>
      <c r="G123" s="961">
        <v>1868000</v>
      </c>
      <c r="H123" s="961">
        <v>300815</v>
      </c>
      <c r="I123" s="928">
        <v>0</v>
      </c>
      <c r="J123" s="928">
        <v>0</v>
      </c>
      <c r="K123" s="928">
        <v>0</v>
      </c>
      <c r="L123" s="928">
        <v>0</v>
      </c>
      <c r="M123" s="928">
        <v>0</v>
      </c>
      <c r="N123" s="928">
        <v>0</v>
      </c>
      <c r="O123" s="961">
        <v>3315261</v>
      </c>
      <c r="P123" s="961">
        <v>354839</v>
      </c>
      <c r="Q123" s="961">
        <v>258373</v>
      </c>
      <c r="R123" s="961">
        <v>427765</v>
      </c>
      <c r="S123" s="961">
        <v>0</v>
      </c>
      <c r="T123" s="961">
        <v>0</v>
      </c>
      <c r="U123" s="961">
        <v>0</v>
      </c>
      <c r="V123" s="961">
        <v>0</v>
      </c>
      <c r="W123" s="928">
        <v>0</v>
      </c>
      <c r="X123" s="929">
        <v>0</v>
      </c>
      <c r="Z123" s="902">
        <f>SUM(N123:X123)</f>
        <v>4356238</v>
      </c>
      <c r="AA123" s="960" t="s">
        <v>535</v>
      </c>
    </row>
    <row r="124" spans="1:27" s="902" customFormat="1" ht="27.75" customHeight="1">
      <c r="A124" s="903" t="s">
        <v>536</v>
      </c>
      <c r="B124" s="927"/>
      <c r="C124" s="927"/>
      <c r="D124" s="927"/>
      <c r="E124" s="927"/>
      <c r="F124" s="927"/>
      <c r="G124" s="927"/>
      <c r="H124" s="927"/>
      <c r="I124" s="927"/>
      <c r="J124" s="927"/>
      <c r="K124" s="927"/>
      <c r="L124" s="927"/>
      <c r="M124" s="927"/>
      <c r="N124" s="927"/>
      <c r="O124" s="927"/>
      <c r="P124" s="927"/>
      <c r="Q124" s="927"/>
      <c r="R124" s="927"/>
      <c r="S124" s="927"/>
      <c r="T124" s="927"/>
      <c r="U124" s="927"/>
      <c r="V124" s="927"/>
      <c r="W124" s="927"/>
      <c r="X124" s="930"/>
      <c r="AA124" s="960"/>
    </row>
    <row r="125" spans="1:27" s="902" customFormat="1" ht="27.75" customHeight="1">
      <c r="A125" s="903" t="s">
        <v>537</v>
      </c>
      <c r="B125" s="927"/>
      <c r="C125" s="927"/>
      <c r="D125" s="927"/>
      <c r="E125" s="927"/>
      <c r="F125" s="927"/>
      <c r="G125" s="927"/>
      <c r="H125" s="927"/>
      <c r="I125" s="927"/>
      <c r="J125" s="927"/>
      <c r="K125" s="927"/>
      <c r="L125" s="927"/>
      <c r="M125" s="927"/>
      <c r="N125" s="927"/>
      <c r="O125" s="927"/>
      <c r="P125" s="927"/>
      <c r="Q125" s="927"/>
      <c r="R125" s="927"/>
      <c r="S125" s="927"/>
      <c r="T125" s="927"/>
      <c r="U125" s="927"/>
      <c r="V125" s="927"/>
      <c r="W125" s="927"/>
      <c r="X125" s="930"/>
      <c r="AA125" s="960"/>
    </row>
    <row r="126" spans="1:27" s="902" customFormat="1" ht="27.75" customHeight="1">
      <c r="A126" s="903" t="s">
        <v>538</v>
      </c>
      <c r="B126" s="927"/>
      <c r="C126" s="927"/>
      <c r="D126" s="927"/>
      <c r="E126" s="927"/>
      <c r="F126" s="927"/>
      <c r="G126" s="927"/>
      <c r="H126" s="927"/>
      <c r="I126" s="927"/>
      <c r="J126" s="927"/>
      <c r="K126" s="927"/>
      <c r="L126" s="927"/>
      <c r="M126" s="927"/>
      <c r="N126" s="927"/>
      <c r="O126" s="927"/>
      <c r="P126" s="927"/>
      <c r="Q126" s="927"/>
      <c r="R126" s="927"/>
      <c r="S126" s="927"/>
      <c r="T126" s="927"/>
      <c r="U126" s="927"/>
      <c r="V126" s="927"/>
      <c r="W126" s="927"/>
      <c r="X126" s="930"/>
      <c r="AA126" s="960"/>
    </row>
    <row r="127" spans="1:27" s="902" customFormat="1" ht="27.75" customHeight="1">
      <c r="A127" s="903" t="s">
        <v>474</v>
      </c>
      <c r="B127" s="962">
        <v>3915555</v>
      </c>
      <c r="C127" s="962">
        <v>3323866</v>
      </c>
      <c r="D127" s="927">
        <v>0</v>
      </c>
      <c r="E127" s="927">
        <v>0</v>
      </c>
      <c r="F127" s="962">
        <v>143889</v>
      </c>
      <c r="G127" s="962">
        <v>444150</v>
      </c>
      <c r="H127" s="927">
        <v>0</v>
      </c>
      <c r="I127" s="927">
        <v>0</v>
      </c>
      <c r="J127" s="927">
        <v>0</v>
      </c>
      <c r="K127" s="927">
        <v>0</v>
      </c>
      <c r="L127" s="927">
        <v>0</v>
      </c>
      <c r="M127" s="927">
        <v>3650</v>
      </c>
      <c r="N127" s="927">
        <v>84000</v>
      </c>
      <c r="O127" s="962">
        <v>624993</v>
      </c>
      <c r="P127" s="962">
        <v>164875</v>
      </c>
      <c r="Q127" s="962">
        <v>3041687</v>
      </c>
      <c r="R127" s="962">
        <v>0</v>
      </c>
      <c r="S127" s="927">
        <v>0</v>
      </c>
      <c r="T127" s="927">
        <v>0</v>
      </c>
      <c r="U127" s="927">
        <v>0</v>
      </c>
      <c r="V127" s="927">
        <v>0</v>
      </c>
      <c r="W127" s="927">
        <v>0</v>
      </c>
      <c r="X127" s="930">
        <v>0</v>
      </c>
      <c r="Z127" s="902">
        <f>SUM(N127:X127)</f>
        <v>3915555</v>
      </c>
      <c r="AA127" s="960" t="s">
        <v>535</v>
      </c>
    </row>
    <row r="128" spans="1:27" s="902" customFormat="1" ht="27.75" customHeight="1">
      <c r="A128" s="903" t="s">
        <v>539</v>
      </c>
      <c r="B128" s="962">
        <v>146379</v>
      </c>
      <c r="C128" s="962">
        <v>61379</v>
      </c>
      <c r="D128" s="927">
        <v>0</v>
      </c>
      <c r="E128" s="927">
        <v>0</v>
      </c>
      <c r="F128" s="962">
        <v>0</v>
      </c>
      <c r="G128" s="962">
        <v>85000</v>
      </c>
      <c r="H128" s="927">
        <v>0</v>
      </c>
      <c r="I128" s="927">
        <v>0</v>
      </c>
      <c r="J128" s="927">
        <v>0</v>
      </c>
      <c r="K128" s="927">
        <v>0</v>
      </c>
      <c r="L128" s="927">
        <v>0</v>
      </c>
      <c r="M128" s="927">
        <v>0</v>
      </c>
      <c r="N128" s="927">
        <v>0</v>
      </c>
      <c r="O128" s="962">
        <v>98400</v>
      </c>
      <c r="P128" s="962">
        <v>1979</v>
      </c>
      <c r="Q128" s="962">
        <v>5844</v>
      </c>
      <c r="R128" s="962">
        <v>0</v>
      </c>
      <c r="S128" s="962">
        <v>40156</v>
      </c>
      <c r="T128" s="962">
        <v>0</v>
      </c>
      <c r="U128" s="962">
        <v>0</v>
      </c>
      <c r="V128" s="962">
        <v>0</v>
      </c>
      <c r="W128" s="927">
        <v>0</v>
      </c>
      <c r="X128" s="930">
        <v>0</v>
      </c>
      <c r="Z128" s="902">
        <f>SUM(N128:X128)</f>
        <v>146379</v>
      </c>
      <c r="AA128" s="960" t="s">
        <v>535</v>
      </c>
    </row>
    <row r="129" spans="1:27" s="902" customFormat="1" ht="27.75" customHeight="1">
      <c r="A129" s="903" t="s">
        <v>540</v>
      </c>
      <c r="B129" s="927"/>
      <c r="C129" s="927"/>
      <c r="D129" s="927"/>
      <c r="E129" s="927"/>
      <c r="F129" s="927"/>
      <c r="G129" s="927"/>
      <c r="H129" s="927"/>
      <c r="I129" s="927"/>
      <c r="J129" s="927"/>
      <c r="K129" s="927"/>
      <c r="L129" s="927"/>
      <c r="M129" s="927"/>
      <c r="N129" s="927"/>
      <c r="O129" s="927"/>
      <c r="P129" s="927"/>
      <c r="Q129" s="927"/>
      <c r="R129" s="927"/>
      <c r="S129" s="927"/>
      <c r="T129" s="927"/>
      <c r="U129" s="927"/>
      <c r="V129" s="927"/>
      <c r="W129" s="927"/>
      <c r="X129" s="930"/>
      <c r="AA129" s="960"/>
    </row>
    <row r="130" spans="1:27" s="963" customFormat="1" ht="27.75" customHeight="1">
      <c r="A130" s="903" t="s">
        <v>541</v>
      </c>
      <c r="B130" s="927"/>
      <c r="C130" s="927"/>
      <c r="D130" s="927"/>
      <c r="E130" s="927"/>
      <c r="F130" s="927"/>
      <c r="G130" s="927"/>
      <c r="H130" s="927"/>
      <c r="I130" s="927"/>
      <c r="J130" s="927"/>
      <c r="K130" s="927"/>
      <c r="L130" s="927"/>
      <c r="M130" s="927"/>
      <c r="N130" s="927"/>
      <c r="O130" s="927"/>
      <c r="P130" s="927"/>
      <c r="Q130" s="927"/>
      <c r="R130" s="927"/>
      <c r="S130" s="927"/>
      <c r="T130" s="927"/>
      <c r="U130" s="927"/>
      <c r="V130" s="927"/>
      <c r="W130" s="927"/>
      <c r="X130" s="930"/>
      <c r="AA130" s="964"/>
    </row>
    <row r="131" spans="1:27" s="902" customFormat="1" ht="27.75" customHeight="1">
      <c r="A131" s="903" t="s">
        <v>478</v>
      </c>
      <c r="B131" s="962">
        <v>3176098</v>
      </c>
      <c r="C131" s="962">
        <v>2783627</v>
      </c>
      <c r="D131" s="962">
        <v>0</v>
      </c>
      <c r="E131" s="927">
        <v>0</v>
      </c>
      <c r="F131" s="962">
        <v>4689</v>
      </c>
      <c r="G131" s="962">
        <v>304600</v>
      </c>
      <c r="H131" s="927">
        <v>83182</v>
      </c>
      <c r="I131" s="927">
        <v>0</v>
      </c>
      <c r="J131" s="927">
        <v>0</v>
      </c>
      <c r="K131" s="927">
        <v>0</v>
      </c>
      <c r="L131" s="927">
        <v>0</v>
      </c>
      <c r="M131" s="927">
        <v>0</v>
      </c>
      <c r="N131" s="927">
        <v>158500</v>
      </c>
      <c r="O131" s="962">
        <v>231294</v>
      </c>
      <c r="P131" s="962">
        <v>1389946</v>
      </c>
      <c r="Q131" s="962">
        <v>1111871</v>
      </c>
      <c r="R131" s="962">
        <v>161822</v>
      </c>
      <c r="S131" s="962">
        <v>122665</v>
      </c>
      <c r="T131" s="962">
        <v>0</v>
      </c>
      <c r="U131" s="962">
        <v>0</v>
      </c>
      <c r="V131" s="962">
        <v>0</v>
      </c>
      <c r="W131" s="927">
        <v>0</v>
      </c>
      <c r="X131" s="930">
        <v>0</v>
      </c>
      <c r="Z131" s="902">
        <f>SUM(N131:X131)</f>
        <v>3176098</v>
      </c>
      <c r="AA131" s="960" t="s">
        <v>535</v>
      </c>
    </row>
    <row r="132" spans="1:27" s="902" customFormat="1" ht="27.75" customHeight="1">
      <c r="A132" s="903" t="s">
        <v>542</v>
      </c>
      <c r="B132" s="927"/>
      <c r="C132" s="927"/>
      <c r="D132" s="927"/>
      <c r="E132" s="927"/>
      <c r="F132" s="927"/>
      <c r="G132" s="927"/>
      <c r="H132" s="927"/>
      <c r="I132" s="927"/>
      <c r="J132" s="927"/>
      <c r="K132" s="927"/>
      <c r="L132" s="927"/>
      <c r="M132" s="927"/>
      <c r="N132" s="927"/>
      <c r="O132" s="927"/>
      <c r="P132" s="927"/>
      <c r="Q132" s="927"/>
      <c r="R132" s="927"/>
      <c r="S132" s="927"/>
      <c r="T132" s="927"/>
      <c r="U132" s="927"/>
      <c r="V132" s="927"/>
      <c r="W132" s="927"/>
      <c r="X132" s="930"/>
      <c r="AA132" s="960"/>
    </row>
    <row r="133" spans="1:27" s="902" customFormat="1" ht="27.75" customHeight="1">
      <c r="A133" s="903" t="s">
        <v>543</v>
      </c>
      <c r="B133" s="927"/>
      <c r="C133" s="927"/>
      <c r="D133" s="927"/>
      <c r="E133" s="927"/>
      <c r="F133" s="927"/>
      <c r="G133" s="927"/>
      <c r="H133" s="927"/>
      <c r="I133" s="927"/>
      <c r="J133" s="927"/>
      <c r="K133" s="927"/>
      <c r="L133" s="927"/>
      <c r="M133" s="927"/>
      <c r="N133" s="927"/>
      <c r="O133" s="927"/>
      <c r="P133" s="927"/>
      <c r="Q133" s="927"/>
      <c r="R133" s="927"/>
      <c r="S133" s="927"/>
      <c r="T133" s="927"/>
      <c r="U133" s="927"/>
      <c r="V133" s="927"/>
      <c r="W133" s="927"/>
      <c r="X133" s="930"/>
      <c r="AA133" s="960"/>
    </row>
    <row r="134" spans="1:27" s="902" customFormat="1" ht="27.75" customHeight="1">
      <c r="A134" s="903" t="s">
        <v>481</v>
      </c>
      <c r="B134" s="962">
        <v>3926554</v>
      </c>
      <c r="C134" s="962">
        <v>3253398</v>
      </c>
      <c r="D134" s="962">
        <v>0</v>
      </c>
      <c r="E134" s="927">
        <v>0</v>
      </c>
      <c r="F134" s="962">
        <v>41086</v>
      </c>
      <c r="G134" s="962">
        <v>64860</v>
      </c>
      <c r="H134" s="962">
        <v>567210</v>
      </c>
      <c r="I134" s="927">
        <v>0</v>
      </c>
      <c r="J134" s="927">
        <v>0</v>
      </c>
      <c r="K134" s="927">
        <v>0</v>
      </c>
      <c r="L134" s="927">
        <v>0</v>
      </c>
      <c r="M134" s="927">
        <v>0</v>
      </c>
      <c r="N134" s="927">
        <v>87800</v>
      </c>
      <c r="O134" s="962">
        <v>432393</v>
      </c>
      <c r="P134" s="962">
        <v>806763</v>
      </c>
      <c r="Q134" s="962">
        <v>2556222</v>
      </c>
      <c r="R134" s="962">
        <v>0</v>
      </c>
      <c r="S134" s="962">
        <v>43376</v>
      </c>
      <c r="T134" s="962">
        <v>0</v>
      </c>
      <c r="U134" s="962">
        <v>0</v>
      </c>
      <c r="V134" s="962">
        <v>0</v>
      </c>
      <c r="W134" s="927">
        <v>0</v>
      </c>
      <c r="X134" s="930">
        <v>0</v>
      </c>
      <c r="Z134" s="902">
        <f>SUM(N134:X134)</f>
        <v>3926554</v>
      </c>
      <c r="AA134" s="960" t="s">
        <v>535</v>
      </c>
    </row>
    <row r="135" spans="1:27" s="902" customFormat="1" ht="27.75" customHeight="1">
      <c r="A135" s="903" t="s">
        <v>544</v>
      </c>
      <c r="B135" s="927"/>
      <c r="C135" s="927"/>
      <c r="D135" s="927"/>
      <c r="E135" s="927"/>
      <c r="F135" s="927"/>
      <c r="G135" s="927"/>
      <c r="H135" s="927"/>
      <c r="I135" s="927"/>
      <c r="J135" s="927"/>
      <c r="K135" s="927"/>
      <c r="L135" s="927"/>
      <c r="M135" s="927"/>
      <c r="N135" s="927"/>
      <c r="O135" s="927"/>
      <c r="P135" s="927"/>
      <c r="Q135" s="927"/>
      <c r="R135" s="927"/>
      <c r="S135" s="927"/>
      <c r="T135" s="927"/>
      <c r="U135" s="927"/>
      <c r="V135" s="927"/>
      <c r="W135" s="927"/>
      <c r="X135" s="930"/>
      <c r="AA135" s="960"/>
    </row>
    <row r="136" spans="1:27" s="902" customFormat="1" ht="27.75" customHeight="1">
      <c r="A136" s="903" t="s">
        <v>545</v>
      </c>
      <c r="B136" s="927"/>
      <c r="C136" s="927"/>
      <c r="D136" s="927"/>
      <c r="E136" s="927"/>
      <c r="F136" s="927"/>
      <c r="G136" s="927"/>
      <c r="H136" s="927"/>
      <c r="I136" s="927"/>
      <c r="J136" s="927"/>
      <c r="K136" s="927"/>
      <c r="L136" s="927"/>
      <c r="M136" s="927"/>
      <c r="N136" s="927"/>
      <c r="O136" s="927"/>
      <c r="P136" s="927"/>
      <c r="Q136" s="927"/>
      <c r="R136" s="927"/>
      <c r="S136" s="927"/>
      <c r="T136" s="927"/>
      <c r="U136" s="927"/>
      <c r="V136" s="927"/>
      <c r="W136" s="927"/>
      <c r="X136" s="930"/>
      <c r="AA136" s="960"/>
    </row>
    <row r="137" spans="1:27" s="902" customFormat="1" ht="27.75" customHeight="1">
      <c r="A137" s="903" t="s">
        <v>546</v>
      </c>
      <c r="B137" s="962">
        <v>4566071</v>
      </c>
      <c r="C137" s="962">
        <v>4522115</v>
      </c>
      <c r="D137" s="927">
        <v>0</v>
      </c>
      <c r="E137" s="927">
        <v>0</v>
      </c>
      <c r="F137" s="962">
        <v>1156</v>
      </c>
      <c r="G137" s="962">
        <v>21300</v>
      </c>
      <c r="H137" s="927">
        <v>21500</v>
      </c>
      <c r="I137" s="927">
        <v>0</v>
      </c>
      <c r="J137" s="927">
        <v>0</v>
      </c>
      <c r="K137" s="927">
        <v>0</v>
      </c>
      <c r="L137" s="927">
        <v>0</v>
      </c>
      <c r="M137" s="927">
        <v>0</v>
      </c>
      <c r="N137" s="927">
        <v>0</v>
      </c>
      <c r="O137" s="962">
        <v>282966</v>
      </c>
      <c r="P137" s="962">
        <v>841395</v>
      </c>
      <c r="Q137" s="962">
        <v>3441710</v>
      </c>
      <c r="R137" s="962">
        <v>0</v>
      </c>
      <c r="S137" s="927">
        <v>0</v>
      </c>
      <c r="T137" s="927">
        <v>0</v>
      </c>
      <c r="U137" s="927">
        <v>0</v>
      </c>
      <c r="V137" s="927">
        <v>0</v>
      </c>
      <c r="W137" s="927">
        <v>0</v>
      </c>
      <c r="X137" s="930">
        <v>0</v>
      </c>
      <c r="Z137" s="902">
        <f>SUM(N137:X137)</f>
        <v>4566071</v>
      </c>
      <c r="AA137" s="960" t="s">
        <v>535</v>
      </c>
    </row>
    <row r="138" spans="1:27" s="902" customFormat="1" ht="27.75" customHeight="1">
      <c r="A138" s="903" t="s">
        <v>531</v>
      </c>
      <c r="B138" s="962">
        <v>1178080</v>
      </c>
      <c r="C138" s="962">
        <v>685816</v>
      </c>
      <c r="D138" s="962">
        <v>0</v>
      </c>
      <c r="E138" s="927">
        <v>0</v>
      </c>
      <c r="F138" s="962">
        <v>9319</v>
      </c>
      <c r="G138" s="962">
        <v>403405</v>
      </c>
      <c r="H138" s="962">
        <v>79540</v>
      </c>
      <c r="I138" s="927">
        <v>0</v>
      </c>
      <c r="J138" s="927">
        <v>0</v>
      </c>
      <c r="K138" s="927">
        <v>0</v>
      </c>
      <c r="L138" s="927">
        <v>0</v>
      </c>
      <c r="M138" s="927">
        <v>0</v>
      </c>
      <c r="N138" s="927">
        <v>0</v>
      </c>
      <c r="O138" s="962">
        <v>162819</v>
      </c>
      <c r="P138" s="962">
        <v>593346</v>
      </c>
      <c r="Q138" s="962">
        <v>369771</v>
      </c>
      <c r="R138" s="962">
        <v>0</v>
      </c>
      <c r="S138" s="962">
        <v>52144</v>
      </c>
      <c r="T138" s="962">
        <v>0</v>
      </c>
      <c r="U138" s="962">
        <v>0</v>
      </c>
      <c r="V138" s="962">
        <v>0</v>
      </c>
      <c r="W138" s="927">
        <v>0</v>
      </c>
      <c r="X138" s="930">
        <v>0</v>
      </c>
      <c r="Z138" s="902">
        <f>SUM(N138:X138)</f>
        <v>1178080</v>
      </c>
      <c r="AA138" s="960" t="s">
        <v>535</v>
      </c>
    </row>
    <row r="139" spans="1:27" s="902" customFormat="1" ht="27.75" customHeight="1">
      <c r="A139" s="903" t="s">
        <v>547</v>
      </c>
      <c r="B139" s="962">
        <v>8582586</v>
      </c>
      <c r="C139" s="962">
        <v>7514470</v>
      </c>
      <c r="D139" s="927">
        <v>0</v>
      </c>
      <c r="E139" s="927">
        <v>0</v>
      </c>
      <c r="F139" s="962">
        <v>936941</v>
      </c>
      <c r="G139" s="962">
        <v>131175</v>
      </c>
      <c r="H139" s="927">
        <v>0</v>
      </c>
      <c r="I139" s="927">
        <v>0</v>
      </c>
      <c r="J139" s="927">
        <v>0</v>
      </c>
      <c r="K139" s="927">
        <v>0</v>
      </c>
      <c r="L139" s="927">
        <v>0</v>
      </c>
      <c r="M139" s="927">
        <v>0</v>
      </c>
      <c r="N139" s="927">
        <v>0</v>
      </c>
      <c r="O139" s="962">
        <v>480586</v>
      </c>
      <c r="P139" s="962">
        <v>2955720</v>
      </c>
      <c r="Q139" s="962">
        <v>3893689</v>
      </c>
      <c r="R139" s="962">
        <v>1252591</v>
      </c>
      <c r="S139" s="962">
        <v>0</v>
      </c>
      <c r="T139" s="962">
        <v>0</v>
      </c>
      <c r="U139" s="962">
        <v>0</v>
      </c>
      <c r="V139" s="962">
        <v>0</v>
      </c>
      <c r="W139" s="927">
        <v>0</v>
      </c>
      <c r="X139" s="930">
        <v>0</v>
      </c>
      <c r="Z139" s="902">
        <f>SUM(N139:X139)</f>
        <v>8582586</v>
      </c>
      <c r="AA139" s="960" t="s">
        <v>535</v>
      </c>
    </row>
    <row r="140" spans="1:27" s="902" customFormat="1" ht="27.75" customHeight="1">
      <c r="A140" s="903" t="s">
        <v>548</v>
      </c>
      <c r="B140" s="927"/>
      <c r="C140" s="927"/>
      <c r="D140" s="927"/>
      <c r="E140" s="927"/>
      <c r="F140" s="927"/>
      <c r="G140" s="927"/>
      <c r="H140" s="927"/>
      <c r="I140" s="927"/>
      <c r="J140" s="927"/>
      <c r="K140" s="927"/>
      <c r="L140" s="927"/>
      <c r="M140" s="927"/>
      <c r="N140" s="927"/>
      <c r="O140" s="927"/>
      <c r="P140" s="927"/>
      <c r="Q140" s="927"/>
      <c r="R140" s="927"/>
      <c r="S140" s="927"/>
      <c r="T140" s="927"/>
      <c r="U140" s="927"/>
      <c r="V140" s="927"/>
      <c r="W140" s="927"/>
      <c r="X140" s="930"/>
      <c r="AA140" s="960"/>
    </row>
    <row r="141" spans="1:27" s="902" customFormat="1" ht="27.75" customHeight="1">
      <c r="A141" s="903" t="s">
        <v>549</v>
      </c>
      <c r="B141" s="927"/>
      <c r="C141" s="927"/>
      <c r="D141" s="927"/>
      <c r="E141" s="927"/>
      <c r="F141" s="927"/>
      <c r="G141" s="927"/>
      <c r="H141" s="927"/>
      <c r="I141" s="927"/>
      <c r="J141" s="927"/>
      <c r="K141" s="927"/>
      <c r="L141" s="927"/>
      <c r="M141" s="927"/>
      <c r="N141" s="927"/>
      <c r="O141" s="927"/>
      <c r="P141" s="927"/>
      <c r="Q141" s="927"/>
      <c r="R141" s="927"/>
      <c r="S141" s="927"/>
      <c r="T141" s="927"/>
      <c r="U141" s="927"/>
      <c r="V141" s="927"/>
      <c r="W141" s="927"/>
      <c r="X141" s="930"/>
      <c r="AA141" s="960"/>
    </row>
    <row r="142" spans="1:27" s="902" customFormat="1" ht="27.75" customHeight="1">
      <c r="A142" s="912" t="s">
        <v>550</v>
      </c>
      <c r="B142" s="936"/>
      <c r="C142" s="936"/>
      <c r="D142" s="936"/>
      <c r="E142" s="936"/>
      <c r="F142" s="936"/>
      <c r="G142" s="936"/>
      <c r="H142" s="936"/>
      <c r="I142" s="936"/>
      <c r="J142" s="936"/>
      <c r="K142" s="936"/>
      <c r="L142" s="936"/>
      <c r="M142" s="936"/>
      <c r="N142" s="936"/>
      <c r="O142" s="936"/>
      <c r="P142" s="936"/>
      <c r="Q142" s="936"/>
      <c r="R142" s="936"/>
      <c r="S142" s="936"/>
      <c r="T142" s="936"/>
      <c r="U142" s="936"/>
      <c r="V142" s="936"/>
      <c r="W142" s="936"/>
      <c r="X142" s="937"/>
      <c r="AA142" s="960"/>
    </row>
    <row r="143" spans="1:27" s="902" customFormat="1" ht="27.75" customHeight="1" thickBot="1">
      <c r="A143" s="938" t="s">
        <v>110</v>
      </c>
      <c r="B143" s="939">
        <f aca="true" t="shared" si="15" ref="B143:X143">SUM(B123:B142)</f>
        <v>29847561</v>
      </c>
      <c r="C143" s="939">
        <f t="shared" si="15"/>
        <v>23850480</v>
      </c>
      <c r="D143" s="939">
        <f t="shared" si="15"/>
        <v>0</v>
      </c>
      <c r="E143" s="939">
        <f t="shared" si="15"/>
        <v>0</v>
      </c>
      <c r="F143" s="939">
        <f t="shared" si="15"/>
        <v>1618694</v>
      </c>
      <c r="G143" s="939">
        <f t="shared" si="15"/>
        <v>3322490</v>
      </c>
      <c r="H143" s="939">
        <f t="shared" si="15"/>
        <v>1052247</v>
      </c>
      <c r="I143" s="939">
        <f t="shared" si="15"/>
        <v>0</v>
      </c>
      <c r="J143" s="939">
        <f t="shared" si="15"/>
        <v>0</v>
      </c>
      <c r="K143" s="939">
        <f t="shared" si="15"/>
        <v>0</v>
      </c>
      <c r="L143" s="939">
        <f t="shared" si="15"/>
        <v>0</v>
      </c>
      <c r="M143" s="939">
        <f t="shared" si="15"/>
        <v>3650</v>
      </c>
      <c r="N143" s="939">
        <f t="shared" si="15"/>
        <v>330300</v>
      </c>
      <c r="O143" s="939">
        <f t="shared" si="15"/>
        <v>5628712</v>
      </c>
      <c r="P143" s="939">
        <f t="shared" si="15"/>
        <v>7108863</v>
      </c>
      <c r="Q143" s="939">
        <f t="shared" si="15"/>
        <v>14679167</v>
      </c>
      <c r="R143" s="939">
        <f t="shared" si="15"/>
        <v>1842178</v>
      </c>
      <c r="S143" s="939">
        <f t="shared" si="15"/>
        <v>258341</v>
      </c>
      <c r="T143" s="939">
        <f t="shared" si="15"/>
        <v>0</v>
      </c>
      <c r="U143" s="939">
        <f t="shared" si="15"/>
        <v>0</v>
      </c>
      <c r="V143" s="939">
        <f t="shared" si="15"/>
        <v>0</v>
      </c>
      <c r="W143" s="939">
        <f t="shared" si="15"/>
        <v>0</v>
      </c>
      <c r="X143" s="940">
        <f t="shared" si="15"/>
        <v>0</v>
      </c>
      <c r="AA143" s="960"/>
    </row>
    <row r="145" s="896" customFormat="1" ht="18.75">
      <c r="B145" s="897" t="s">
        <v>551</v>
      </c>
    </row>
    <row r="146" spans="1:24" s="896" customFormat="1" ht="21" customHeight="1" thickBot="1">
      <c r="A146" s="898"/>
      <c r="B146" s="898" t="s">
        <v>489</v>
      </c>
      <c r="X146" s="955" t="s">
        <v>405</v>
      </c>
    </row>
    <row r="147" spans="1:24" s="902" customFormat="1" ht="18.75" customHeight="1">
      <c r="A147" s="900"/>
      <c r="B147" s="901"/>
      <c r="C147" s="1218" t="s">
        <v>406</v>
      </c>
      <c r="D147" s="1219"/>
      <c r="E147" s="1219"/>
      <c r="F147" s="1219"/>
      <c r="G147" s="1219"/>
      <c r="H147" s="1219"/>
      <c r="I147" s="1219"/>
      <c r="J147" s="1219"/>
      <c r="K147" s="1219"/>
      <c r="L147" s="1219"/>
      <c r="M147" s="1220"/>
      <c r="N147" s="1221" t="s">
        <v>407</v>
      </c>
      <c r="O147" s="1222"/>
      <c r="P147" s="1222"/>
      <c r="Q147" s="1222"/>
      <c r="R147" s="1222"/>
      <c r="S147" s="1222"/>
      <c r="T147" s="1222"/>
      <c r="U147" s="1222"/>
      <c r="V147" s="1222"/>
      <c r="W147" s="1222"/>
      <c r="X147" s="1223"/>
    </row>
    <row r="148" spans="1:24" s="902" customFormat="1" ht="30" customHeight="1">
      <c r="A148" s="903" t="s">
        <v>408</v>
      </c>
      <c r="B148" s="904" t="s">
        <v>409</v>
      </c>
      <c r="C148" s="1224" t="s">
        <v>490</v>
      </c>
      <c r="D148" s="1225"/>
      <c r="E148" s="1225"/>
      <c r="F148" s="905" t="s">
        <v>552</v>
      </c>
      <c r="G148" s="906" t="s">
        <v>412</v>
      </c>
      <c r="H148" s="907" t="s">
        <v>491</v>
      </c>
      <c r="I148" s="906" t="s">
        <v>414</v>
      </c>
      <c r="J148" s="906" t="s">
        <v>415</v>
      </c>
      <c r="K148" s="907" t="s">
        <v>416</v>
      </c>
      <c r="L148" s="908" t="s">
        <v>492</v>
      </c>
      <c r="M148" s="906" t="s">
        <v>493</v>
      </c>
      <c r="N148" s="909" t="s">
        <v>419</v>
      </c>
      <c r="O148" s="909" t="s">
        <v>494</v>
      </c>
      <c r="P148" s="909" t="s">
        <v>495</v>
      </c>
      <c r="Q148" s="909" t="s">
        <v>496</v>
      </c>
      <c r="R148" s="909" t="s">
        <v>497</v>
      </c>
      <c r="S148" s="909" t="s">
        <v>498</v>
      </c>
      <c r="T148" s="909" t="s">
        <v>499</v>
      </c>
      <c r="U148" s="909" t="s">
        <v>500</v>
      </c>
      <c r="V148" s="910" t="s">
        <v>427</v>
      </c>
      <c r="W148" s="910" t="s">
        <v>428</v>
      </c>
      <c r="X148" s="911" t="s">
        <v>501</v>
      </c>
    </row>
    <row r="149" spans="1:24" s="902" customFormat="1" ht="18.75" customHeight="1">
      <c r="A149" s="912"/>
      <c r="B149" s="913"/>
      <c r="C149" s="914" t="s">
        <v>430</v>
      </c>
      <c r="D149" s="914" t="s">
        <v>431</v>
      </c>
      <c r="E149" s="915" t="s">
        <v>432</v>
      </c>
      <c r="F149" s="916" t="s">
        <v>553</v>
      </c>
      <c r="G149" s="917" t="s">
        <v>434</v>
      </c>
      <c r="H149" s="918" t="s">
        <v>435</v>
      </c>
      <c r="I149" s="917" t="s">
        <v>436</v>
      </c>
      <c r="J149" s="917" t="s">
        <v>437</v>
      </c>
      <c r="K149" s="919" t="s">
        <v>438</v>
      </c>
      <c r="L149" s="917" t="s">
        <v>439</v>
      </c>
      <c r="M149" s="914" t="s">
        <v>249</v>
      </c>
      <c r="N149" s="914"/>
      <c r="O149" s="913"/>
      <c r="P149" s="920" t="s">
        <v>502</v>
      </c>
      <c r="Q149" s="920" t="s">
        <v>503</v>
      </c>
      <c r="R149" s="920" t="s">
        <v>504</v>
      </c>
      <c r="S149" s="920" t="s">
        <v>505</v>
      </c>
      <c r="T149" s="920" t="s">
        <v>506</v>
      </c>
      <c r="U149" s="920" t="s">
        <v>507</v>
      </c>
      <c r="V149" s="921" t="s">
        <v>446</v>
      </c>
      <c r="W149" s="921" t="s">
        <v>447</v>
      </c>
      <c r="X149" s="922"/>
    </row>
    <row r="150" spans="1:24" s="926" customFormat="1" ht="24" customHeight="1">
      <c r="A150" s="923"/>
      <c r="B150" s="924" t="s">
        <v>508</v>
      </c>
      <c r="C150" s="924" t="s">
        <v>509</v>
      </c>
      <c r="D150" s="924" t="s">
        <v>510</v>
      </c>
      <c r="E150" s="924" t="s">
        <v>511</v>
      </c>
      <c r="F150" s="924" t="s">
        <v>512</v>
      </c>
      <c r="G150" s="924" t="s">
        <v>513</v>
      </c>
      <c r="H150" s="924" t="s">
        <v>514</v>
      </c>
      <c r="I150" s="924" t="s">
        <v>515</v>
      </c>
      <c r="J150" s="924" t="s">
        <v>516</v>
      </c>
      <c r="K150" s="924" t="s">
        <v>517</v>
      </c>
      <c r="L150" s="924" t="s">
        <v>518</v>
      </c>
      <c r="M150" s="924" t="s">
        <v>519</v>
      </c>
      <c r="N150" s="924" t="s">
        <v>520</v>
      </c>
      <c r="O150" s="924" t="s">
        <v>521</v>
      </c>
      <c r="P150" s="924" t="s">
        <v>522</v>
      </c>
      <c r="Q150" s="924" t="s">
        <v>523</v>
      </c>
      <c r="R150" s="924" t="s">
        <v>524</v>
      </c>
      <c r="S150" s="924" t="s">
        <v>525</v>
      </c>
      <c r="T150" s="924" t="s">
        <v>526</v>
      </c>
      <c r="U150" s="924" t="s">
        <v>527</v>
      </c>
      <c r="V150" s="924" t="s">
        <v>528</v>
      </c>
      <c r="W150" s="924" t="s">
        <v>529</v>
      </c>
      <c r="X150" s="925" t="s">
        <v>530</v>
      </c>
    </row>
    <row r="151" spans="1:26" s="902" customFormat="1" ht="28.5" customHeight="1">
      <c r="A151" s="965" t="s">
        <v>554</v>
      </c>
      <c r="B151" s="961">
        <v>779480</v>
      </c>
      <c r="C151" s="961">
        <v>779480</v>
      </c>
      <c r="D151" s="928">
        <v>0</v>
      </c>
      <c r="E151" s="928">
        <v>0</v>
      </c>
      <c r="F151" s="928">
        <v>0</v>
      </c>
      <c r="G151" s="928">
        <v>0</v>
      </c>
      <c r="H151" s="928">
        <v>0</v>
      </c>
      <c r="I151" s="928">
        <v>0</v>
      </c>
      <c r="J151" s="928">
        <v>0</v>
      </c>
      <c r="K151" s="928">
        <v>0</v>
      </c>
      <c r="L151" s="928">
        <v>0</v>
      </c>
      <c r="M151" s="928">
        <v>0</v>
      </c>
      <c r="N151" s="961">
        <v>0</v>
      </c>
      <c r="O151" s="961">
        <v>0</v>
      </c>
      <c r="P151" s="961">
        <v>0</v>
      </c>
      <c r="Q151" s="961">
        <v>779480</v>
      </c>
      <c r="R151" s="928">
        <v>0</v>
      </c>
      <c r="S151" s="928">
        <v>0</v>
      </c>
      <c r="T151" s="928">
        <v>0</v>
      </c>
      <c r="U151" s="928">
        <v>0</v>
      </c>
      <c r="V151" s="928">
        <v>0</v>
      </c>
      <c r="W151" s="928">
        <v>0</v>
      </c>
      <c r="X151" s="929">
        <v>0</v>
      </c>
      <c r="Z151" s="902">
        <f>SUM(N151:X151)</f>
        <v>779480</v>
      </c>
    </row>
    <row r="152" spans="1:26" s="902" customFormat="1" ht="28.5" customHeight="1">
      <c r="A152" s="912" t="s">
        <v>482</v>
      </c>
      <c r="B152" s="966">
        <v>1206951</v>
      </c>
      <c r="C152" s="966">
        <v>331668</v>
      </c>
      <c r="D152" s="936">
        <v>0</v>
      </c>
      <c r="E152" s="966">
        <v>364431</v>
      </c>
      <c r="F152" s="966">
        <v>510852</v>
      </c>
      <c r="G152" s="936">
        <v>0</v>
      </c>
      <c r="H152" s="936">
        <v>0</v>
      </c>
      <c r="I152" s="936">
        <v>0</v>
      </c>
      <c r="J152" s="936">
        <v>0</v>
      </c>
      <c r="K152" s="936">
        <v>0</v>
      </c>
      <c r="L152" s="936">
        <v>0</v>
      </c>
      <c r="M152" s="936">
        <v>0</v>
      </c>
      <c r="N152" s="966">
        <v>0</v>
      </c>
      <c r="O152" s="966">
        <v>0</v>
      </c>
      <c r="P152" s="966">
        <v>726948</v>
      </c>
      <c r="Q152" s="966">
        <v>480003</v>
      </c>
      <c r="R152" s="936">
        <v>0</v>
      </c>
      <c r="S152" s="936">
        <v>0</v>
      </c>
      <c r="T152" s="936">
        <v>0</v>
      </c>
      <c r="U152" s="936">
        <v>0</v>
      </c>
      <c r="V152" s="936">
        <v>0</v>
      </c>
      <c r="W152" s="936">
        <v>0</v>
      </c>
      <c r="X152" s="937">
        <v>0</v>
      </c>
      <c r="Z152" s="902">
        <f>SUM(N152:X152)</f>
        <v>1206951</v>
      </c>
    </row>
    <row r="153" spans="1:24" s="902" customFormat="1" ht="28.5" customHeight="1" thickBot="1">
      <c r="A153" s="938" t="s">
        <v>110</v>
      </c>
      <c r="B153" s="967">
        <f aca="true" t="shared" si="16" ref="B153:X153">SUM(B151:B152)</f>
        <v>1986431</v>
      </c>
      <c r="C153" s="967">
        <f t="shared" si="16"/>
        <v>1111148</v>
      </c>
      <c r="D153" s="967">
        <f t="shared" si="16"/>
        <v>0</v>
      </c>
      <c r="E153" s="967">
        <f t="shared" si="16"/>
        <v>364431</v>
      </c>
      <c r="F153" s="967">
        <f t="shared" si="16"/>
        <v>510852</v>
      </c>
      <c r="G153" s="967">
        <f t="shared" si="16"/>
        <v>0</v>
      </c>
      <c r="H153" s="967">
        <f t="shared" si="16"/>
        <v>0</v>
      </c>
      <c r="I153" s="967">
        <f t="shared" si="16"/>
        <v>0</v>
      </c>
      <c r="J153" s="967">
        <f t="shared" si="16"/>
        <v>0</v>
      </c>
      <c r="K153" s="967">
        <f t="shared" si="16"/>
        <v>0</v>
      </c>
      <c r="L153" s="967">
        <f t="shared" si="16"/>
        <v>0</v>
      </c>
      <c r="M153" s="939">
        <f t="shared" si="16"/>
        <v>0</v>
      </c>
      <c r="N153" s="967">
        <f t="shared" si="16"/>
        <v>0</v>
      </c>
      <c r="O153" s="939">
        <f t="shared" si="16"/>
        <v>0</v>
      </c>
      <c r="P153" s="939">
        <f t="shared" si="16"/>
        <v>726948</v>
      </c>
      <c r="Q153" s="967">
        <f t="shared" si="16"/>
        <v>1259483</v>
      </c>
      <c r="R153" s="967">
        <f t="shared" si="16"/>
        <v>0</v>
      </c>
      <c r="S153" s="967">
        <f t="shared" si="16"/>
        <v>0</v>
      </c>
      <c r="T153" s="967">
        <f t="shared" si="16"/>
        <v>0</v>
      </c>
      <c r="U153" s="967">
        <f t="shared" si="16"/>
        <v>0</v>
      </c>
      <c r="V153" s="967">
        <f t="shared" si="16"/>
        <v>0</v>
      </c>
      <c r="W153" s="967">
        <f t="shared" si="16"/>
        <v>0</v>
      </c>
      <c r="X153" s="940">
        <f t="shared" si="16"/>
        <v>0</v>
      </c>
    </row>
    <row r="155" spans="1:25" s="972" customFormat="1" ht="18" customHeight="1">
      <c r="A155" s="968"/>
      <c r="B155" s="969" t="s">
        <v>555</v>
      </c>
      <c r="C155" s="970"/>
      <c r="D155" s="970"/>
      <c r="E155" s="970"/>
      <c r="F155" s="970"/>
      <c r="G155" s="970"/>
      <c r="H155" s="970"/>
      <c r="I155" s="970"/>
      <c r="J155" s="970"/>
      <c r="K155" s="970"/>
      <c r="L155" s="970"/>
      <c r="M155" s="970"/>
      <c r="N155" s="970"/>
      <c r="O155" s="970"/>
      <c r="P155" s="970"/>
      <c r="Q155" s="970"/>
      <c r="R155" s="970"/>
      <c r="S155" s="970"/>
      <c r="T155" s="970"/>
      <c r="U155" s="970"/>
      <c r="V155" s="970"/>
      <c r="W155" s="970"/>
      <c r="X155" s="970"/>
      <c r="Y155" s="971"/>
    </row>
    <row r="156" spans="1:25" s="972" customFormat="1" ht="18" customHeight="1" thickBot="1">
      <c r="A156" s="973"/>
      <c r="B156" s="974" t="s">
        <v>556</v>
      </c>
      <c r="C156" s="970"/>
      <c r="D156" s="970"/>
      <c r="E156" s="970"/>
      <c r="F156" s="970"/>
      <c r="G156" s="970"/>
      <c r="H156" s="970"/>
      <c r="I156" s="970"/>
      <c r="J156" s="970"/>
      <c r="K156" s="970"/>
      <c r="L156" s="970"/>
      <c r="M156" s="970"/>
      <c r="N156" s="970"/>
      <c r="O156" s="970"/>
      <c r="P156" s="970"/>
      <c r="Q156" s="970"/>
      <c r="R156" s="970"/>
      <c r="S156" s="970"/>
      <c r="T156" s="970"/>
      <c r="U156" s="970"/>
      <c r="V156" s="970"/>
      <c r="W156" s="970"/>
      <c r="X156" s="970"/>
      <c r="Y156" s="971"/>
    </row>
    <row r="157" spans="1:25" s="902" customFormat="1" ht="18.75" customHeight="1">
      <c r="A157" s="900"/>
      <c r="B157" s="901"/>
      <c r="C157" s="1218" t="s">
        <v>406</v>
      </c>
      <c r="D157" s="1219"/>
      <c r="E157" s="1219"/>
      <c r="F157" s="1219"/>
      <c r="G157" s="1219"/>
      <c r="H157" s="1219"/>
      <c r="I157" s="1219"/>
      <c r="J157" s="1219"/>
      <c r="K157" s="1219"/>
      <c r="L157" s="1219"/>
      <c r="M157" s="1220"/>
      <c r="N157" s="1221" t="s">
        <v>407</v>
      </c>
      <c r="O157" s="1222"/>
      <c r="P157" s="1222"/>
      <c r="Q157" s="1222"/>
      <c r="R157" s="1222"/>
      <c r="S157" s="1222"/>
      <c r="T157" s="1222"/>
      <c r="U157" s="1222"/>
      <c r="V157" s="1222"/>
      <c r="W157" s="1222"/>
      <c r="X157" s="1223"/>
      <c r="Y157" s="960"/>
    </row>
    <row r="158" spans="1:25" s="902" customFormat="1" ht="30" customHeight="1">
      <c r="A158" s="903" t="s">
        <v>408</v>
      </c>
      <c r="B158" s="904" t="s">
        <v>409</v>
      </c>
      <c r="C158" s="1224" t="s">
        <v>490</v>
      </c>
      <c r="D158" s="1225"/>
      <c r="E158" s="1225"/>
      <c r="F158" s="905" t="s">
        <v>411</v>
      </c>
      <c r="G158" s="906" t="s">
        <v>412</v>
      </c>
      <c r="H158" s="907" t="s">
        <v>491</v>
      </c>
      <c r="I158" s="906" t="s">
        <v>414</v>
      </c>
      <c r="J158" s="906" t="s">
        <v>557</v>
      </c>
      <c r="K158" s="907" t="s">
        <v>416</v>
      </c>
      <c r="L158" s="908" t="s">
        <v>492</v>
      </c>
      <c r="M158" s="906" t="s">
        <v>493</v>
      </c>
      <c r="N158" s="909" t="s">
        <v>419</v>
      </c>
      <c r="O158" s="909" t="s">
        <v>494</v>
      </c>
      <c r="P158" s="909" t="s">
        <v>495</v>
      </c>
      <c r="Q158" s="909" t="s">
        <v>496</v>
      </c>
      <c r="R158" s="909" t="s">
        <v>497</v>
      </c>
      <c r="S158" s="909" t="s">
        <v>498</v>
      </c>
      <c r="T158" s="909" t="s">
        <v>499</v>
      </c>
      <c r="U158" s="909" t="s">
        <v>500</v>
      </c>
      <c r="V158" s="910" t="s">
        <v>427</v>
      </c>
      <c r="W158" s="910" t="s">
        <v>428</v>
      </c>
      <c r="X158" s="911" t="s">
        <v>501</v>
      </c>
      <c r="Y158" s="960"/>
    </row>
    <row r="159" spans="1:25" s="902" customFormat="1" ht="14.25" customHeight="1">
      <c r="A159" s="912"/>
      <c r="B159" s="913"/>
      <c r="C159" s="914" t="s">
        <v>430</v>
      </c>
      <c r="D159" s="914" t="s">
        <v>431</v>
      </c>
      <c r="E159" s="915" t="s">
        <v>432</v>
      </c>
      <c r="F159" s="916" t="s">
        <v>433</v>
      </c>
      <c r="G159" s="917" t="s">
        <v>434</v>
      </c>
      <c r="H159" s="918" t="s">
        <v>435</v>
      </c>
      <c r="I159" s="917" t="s">
        <v>436</v>
      </c>
      <c r="J159" s="917" t="s">
        <v>558</v>
      </c>
      <c r="K159" s="919" t="s">
        <v>438</v>
      </c>
      <c r="L159" s="917" t="s">
        <v>439</v>
      </c>
      <c r="M159" s="914" t="s">
        <v>249</v>
      </c>
      <c r="N159" s="914"/>
      <c r="O159" s="913"/>
      <c r="P159" s="920" t="s">
        <v>502</v>
      </c>
      <c r="Q159" s="920" t="s">
        <v>503</v>
      </c>
      <c r="R159" s="920" t="s">
        <v>504</v>
      </c>
      <c r="S159" s="920" t="s">
        <v>505</v>
      </c>
      <c r="T159" s="920" t="s">
        <v>506</v>
      </c>
      <c r="U159" s="920" t="s">
        <v>507</v>
      </c>
      <c r="V159" s="921" t="s">
        <v>446</v>
      </c>
      <c r="W159" s="921" t="s">
        <v>447</v>
      </c>
      <c r="X159" s="922"/>
      <c r="Y159" s="960"/>
    </row>
    <row r="160" spans="1:26" s="926" customFormat="1" ht="19.5" customHeight="1">
      <c r="A160" s="923"/>
      <c r="B160" s="924" t="s">
        <v>508</v>
      </c>
      <c r="C160" s="924" t="s">
        <v>509</v>
      </c>
      <c r="D160" s="924" t="s">
        <v>510</v>
      </c>
      <c r="E160" s="924" t="s">
        <v>511</v>
      </c>
      <c r="F160" s="924" t="s">
        <v>512</v>
      </c>
      <c r="G160" s="924" t="s">
        <v>513</v>
      </c>
      <c r="H160" s="924" t="s">
        <v>514</v>
      </c>
      <c r="I160" s="924" t="s">
        <v>515</v>
      </c>
      <c r="J160" s="924" t="s">
        <v>516</v>
      </c>
      <c r="K160" s="924" t="s">
        <v>517</v>
      </c>
      <c r="L160" s="924" t="s">
        <v>518</v>
      </c>
      <c r="M160" s="924" t="s">
        <v>519</v>
      </c>
      <c r="N160" s="924" t="s">
        <v>520</v>
      </c>
      <c r="O160" s="924" t="s">
        <v>521</v>
      </c>
      <c r="P160" s="924" t="s">
        <v>522</v>
      </c>
      <c r="Q160" s="924" t="s">
        <v>523</v>
      </c>
      <c r="R160" s="924" t="s">
        <v>524</v>
      </c>
      <c r="S160" s="924" t="s">
        <v>525</v>
      </c>
      <c r="T160" s="924" t="s">
        <v>526</v>
      </c>
      <c r="U160" s="924" t="s">
        <v>527</v>
      </c>
      <c r="V160" s="924" t="s">
        <v>528</v>
      </c>
      <c r="W160" s="924" t="s">
        <v>529</v>
      </c>
      <c r="X160" s="925" t="s">
        <v>530</v>
      </c>
      <c r="Y160" s="960"/>
      <c r="Z160" s="926" t="s">
        <v>559</v>
      </c>
    </row>
    <row r="161" spans="1:26" s="979" customFormat="1" ht="39.75" customHeight="1">
      <c r="A161" s="975" t="s">
        <v>471</v>
      </c>
      <c r="B161" s="961">
        <v>58795426</v>
      </c>
      <c r="C161" s="961">
        <v>26065779</v>
      </c>
      <c r="D161" s="976">
        <v>0</v>
      </c>
      <c r="E161" s="961">
        <v>9934204</v>
      </c>
      <c r="F161" s="961">
        <v>19972205</v>
      </c>
      <c r="G161" s="961">
        <v>1536350</v>
      </c>
      <c r="H161" s="961">
        <v>991272</v>
      </c>
      <c r="I161" s="976">
        <v>0</v>
      </c>
      <c r="J161" s="961">
        <v>295616</v>
      </c>
      <c r="K161" s="976">
        <v>0</v>
      </c>
      <c r="L161" s="976">
        <v>0</v>
      </c>
      <c r="M161" s="976">
        <v>0</v>
      </c>
      <c r="N161" s="961">
        <v>963500</v>
      </c>
      <c r="O161" s="961">
        <v>6978985</v>
      </c>
      <c r="P161" s="961">
        <v>26605057</v>
      </c>
      <c r="Q161" s="961">
        <v>11499577</v>
      </c>
      <c r="R161" s="961">
        <v>4932891</v>
      </c>
      <c r="S161" s="961">
        <v>7389595</v>
      </c>
      <c r="T161" s="961">
        <v>425821</v>
      </c>
      <c r="U161" s="961">
        <v>0</v>
      </c>
      <c r="V161" s="961">
        <v>0</v>
      </c>
      <c r="W161" s="961">
        <v>0</v>
      </c>
      <c r="X161" s="977">
        <v>0</v>
      </c>
      <c r="Y161" s="978" t="s">
        <v>560</v>
      </c>
      <c r="Z161" s="979">
        <f aca="true" t="shared" si="17" ref="Z161:Z167">B161-SUM(N161:X161)</f>
        <v>0</v>
      </c>
    </row>
    <row r="162" spans="1:26" s="979" customFormat="1" ht="39.75" customHeight="1">
      <c r="A162" s="975" t="s">
        <v>561</v>
      </c>
      <c r="B162" s="962">
        <v>35643292</v>
      </c>
      <c r="C162" s="962">
        <v>13259805</v>
      </c>
      <c r="D162" s="980">
        <v>0</v>
      </c>
      <c r="E162" s="962">
        <v>10313920</v>
      </c>
      <c r="F162" s="962">
        <v>9983310</v>
      </c>
      <c r="G162" s="962">
        <v>1960660</v>
      </c>
      <c r="H162" s="962">
        <v>125597</v>
      </c>
      <c r="I162" s="980">
        <v>0</v>
      </c>
      <c r="J162" s="962">
        <v>0</v>
      </c>
      <c r="K162" s="980">
        <v>0</v>
      </c>
      <c r="L162" s="980">
        <v>0</v>
      </c>
      <c r="M162" s="980">
        <v>0</v>
      </c>
      <c r="N162" s="962">
        <v>1131500</v>
      </c>
      <c r="O162" s="962">
        <v>8737902</v>
      </c>
      <c r="P162" s="962">
        <v>10853040</v>
      </c>
      <c r="Q162" s="962">
        <v>10005996</v>
      </c>
      <c r="R162" s="962">
        <v>1508112</v>
      </c>
      <c r="S162" s="962">
        <v>2848351</v>
      </c>
      <c r="T162" s="962">
        <v>558391</v>
      </c>
      <c r="U162" s="962">
        <v>0</v>
      </c>
      <c r="V162" s="962">
        <v>0</v>
      </c>
      <c r="W162" s="962">
        <v>0</v>
      </c>
      <c r="X162" s="981">
        <v>0</v>
      </c>
      <c r="Y162" s="978" t="s">
        <v>562</v>
      </c>
      <c r="Z162" s="979">
        <f t="shared" si="17"/>
        <v>0</v>
      </c>
    </row>
    <row r="163" spans="1:26" s="979" customFormat="1" ht="39.75" customHeight="1">
      <c r="A163" s="975" t="s">
        <v>563</v>
      </c>
      <c r="B163" s="962">
        <v>35861298</v>
      </c>
      <c r="C163" s="962">
        <v>9063109</v>
      </c>
      <c r="D163" s="980">
        <v>0</v>
      </c>
      <c r="E163" s="962">
        <v>13426619</v>
      </c>
      <c r="F163" s="962">
        <v>12389707</v>
      </c>
      <c r="G163" s="962">
        <v>981863</v>
      </c>
      <c r="H163" s="962">
        <v>0</v>
      </c>
      <c r="I163" s="980">
        <v>0</v>
      </c>
      <c r="J163" s="962">
        <v>0</v>
      </c>
      <c r="K163" s="980">
        <v>0</v>
      </c>
      <c r="L163" s="980">
        <v>0</v>
      </c>
      <c r="M163" s="980">
        <v>0</v>
      </c>
      <c r="N163" s="962">
        <v>362800</v>
      </c>
      <c r="O163" s="962">
        <v>2503615</v>
      </c>
      <c r="P163" s="962">
        <v>13380837</v>
      </c>
      <c r="Q163" s="962">
        <v>15652444</v>
      </c>
      <c r="R163" s="962">
        <v>1198058</v>
      </c>
      <c r="S163" s="962">
        <v>2763544</v>
      </c>
      <c r="T163" s="962">
        <v>0</v>
      </c>
      <c r="U163" s="962">
        <v>0</v>
      </c>
      <c r="V163" s="962">
        <v>0</v>
      </c>
      <c r="W163" s="962">
        <v>0</v>
      </c>
      <c r="X163" s="981">
        <v>0</v>
      </c>
      <c r="Y163" s="978" t="s">
        <v>562</v>
      </c>
      <c r="Z163" s="979">
        <f t="shared" si="17"/>
        <v>0</v>
      </c>
    </row>
    <row r="164" spans="1:26" s="979" customFormat="1" ht="39.75" customHeight="1">
      <c r="A164" s="975" t="s">
        <v>564</v>
      </c>
      <c r="B164" s="962">
        <v>23357918</v>
      </c>
      <c r="C164" s="962">
        <v>14288463</v>
      </c>
      <c r="D164" s="980">
        <v>0</v>
      </c>
      <c r="E164" s="962">
        <v>1170648</v>
      </c>
      <c r="F164" s="962">
        <v>7089298</v>
      </c>
      <c r="G164" s="962">
        <v>770039</v>
      </c>
      <c r="H164" s="962">
        <v>39470</v>
      </c>
      <c r="I164" s="980">
        <v>0</v>
      </c>
      <c r="J164" s="962">
        <v>0</v>
      </c>
      <c r="K164" s="980">
        <v>0</v>
      </c>
      <c r="L164" s="980">
        <v>0</v>
      </c>
      <c r="M164" s="980">
        <v>0</v>
      </c>
      <c r="N164" s="962">
        <v>658600</v>
      </c>
      <c r="O164" s="962">
        <v>368029</v>
      </c>
      <c r="P164" s="962">
        <v>8517030</v>
      </c>
      <c r="Q164" s="962">
        <v>11390147</v>
      </c>
      <c r="R164" s="962">
        <v>1454248</v>
      </c>
      <c r="S164" s="962">
        <v>969864</v>
      </c>
      <c r="T164" s="962">
        <v>0</v>
      </c>
      <c r="U164" s="962">
        <v>0</v>
      </c>
      <c r="V164" s="962">
        <v>0</v>
      </c>
      <c r="W164" s="962">
        <v>0</v>
      </c>
      <c r="X164" s="981">
        <v>0</v>
      </c>
      <c r="Y164" s="978" t="s">
        <v>562</v>
      </c>
      <c r="Z164" s="979">
        <f t="shared" si="17"/>
        <v>0</v>
      </c>
    </row>
    <row r="165" spans="1:26" s="979" customFormat="1" ht="39.75" customHeight="1">
      <c r="A165" s="975" t="s">
        <v>565</v>
      </c>
      <c r="B165" s="962">
        <v>3943334</v>
      </c>
      <c r="C165" s="962">
        <v>1804485</v>
      </c>
      <c r="D165" s="980">
        <v>0</v>
      </c>
      <c r="E165" s="962">
        <v>881949</v>
      </c>
      <c r="F165" s="962">
        <v>926745</v>
      </c>
      <c r="G165" s="962">
        <v>136852</v>
      </c>
      <c r="H165" s="962">
        <v>193303</v>
      </c>
      <c r="I165" s="980">
        <v>0</v>
      </c>
      <c r="J165" s="962">
        <v>0</v>
      </c>
      <c r="K165" s="980">
        <v>0</v>
      </c>
      <c r="L165" s="980">
        <v>0</v>
      </c>
      <c r="M165" s="980">
        <v>0</v>
      </c>
      <c r="N165" s="962">
        <v>5500</v>
      </c>
      <c r="O165" s="962">
        <v>177754</v>
      </c>
      <c r="P165" s="962">
        <v>1213684</v>
      </c>
      <c r="Q165" s="962">
        <v>903275</v>
      </c>
      <c r="R165" s="962">
        <v>782650</v>
      </c>
      <c r="S165" s="962">
        <v>860471</v>
      </c>
      <c r="T165" s="962">
        <v>0</v>
      </c>
      <c r="U165" s="962">
        <v>0</v>
      </c>
      <c r="V165" s="962">
        <v>0</v>
      </c>
      <c r="W165" s="962">
        <v>0</v>
      </c>
      <c r="X165" s="981">
        <v>0</v>
      </c>
      <c r="Y165" s="978" t="s">
        <v>566</v>
      </c>
      <c r="Z165" s="979">
        <f t="shared" si="17"/>
        <v>0</v>
      </c>
    </row>
    <row r="166" spans="1:26" s="979" customFormat="1" ht="39.75" customHeight="1">
      <c r="A166" s="982" t="s">
        <v>567</v>
      </c>
      <c r="B166" s="966">
        <v>25177505</v>
      </c>
      <c r="C166" s="966">
        <v>6656026</v>
      </c>
      <c r="D166" s="983">
        <v>177780</v>
      </c>
      <c r="E166" s="966">
        <v>5749420</v>
      </c>
      <c r="F166" s="966">
        <v>7219960</v>
      </c>
      <c r="G166" s="966">
        <v>4580329</v>
      </c>
      <c r="H166" s="966">
        <v>793990</v>
      </c>
      <c r="I166" s="983">
        <v>0</v>
      </c>
      <c r="J166" s="966">
        <v>0</v>
      </c>
      <c r="K166" s="983">
        <v>0</v>
      </c>
      <c r="L166" s="983">
        <v>0</v>
      </c>
      <c r="M166" s="983">
        <v>0</v>
      </c>
      <c r="N166" s="966">
        <v>350500</v>
      </c>
      <c r="O166" s="966">
        <v>597497</v>
      </c>
      <c r="P166" s="966">
        <v>9392193</v>
      </c>
      <c r="Q166" s="966">
        <v>7974704</v>
      </c>
      <c r="R166" s="966">
        <v>2502356</v>
      </c>
      <c r="S166" s="966">
        <v>4272933</v>
      </c>
      <c r="T166" s="966">
        <v>87322</v>
      </c>
      <c r="U166" s="966">
        <v>0</v>
      </c>
      <c r="V166" s="966">
        <v>0</v>
      </c>
      <c r="W166" s="966">
        <v>0</v>
      </c>
      <c r="X166" s="984">
        <v>0</v>
      </c>
      <c r="Y166" s="978" t="s">
        <v>566</v>
      </c>
      <c r="Z166" s="979">
        <f t="shared" si="17"/>
        <v>0</v>
      </c>
    </row>
    <row r="167" spans="1:26" s="979" customFormat="1" ht="39.75" customHeight="1" thickBot="1">
      <c r="A167" s="985" t="s">
        <v>70</v>
      </c>
      <c r="B167" s="986">
        <f>SUM(B161:B166)</f>
        <v>182778773</v>
      </c>
      <c r="C167" s="986">
        <f>SUM(C161:C166)</f>
        <v>71137667</v>
      </c>
      <c r="D167" s="986">
        <f aca="true" t="shared" si="18" ref="D167:W167">SUM(D161:D166)</f>
        <v>177780</v>
      </c>
      <c r="E167" s="986">
        <f t="shared" si="18"/>
        <v>41476760</v>
      </c>
      <c r="F167" s="986">
        <f t="shared" si="18"/>
        <v>57581225</v>
      </c>
      <c r="G167" s="986">
        <f t="shared" si="18"/>
        <v>9966093</v>
      </c>
      <c r="H167" s="986">
        <f t="shared" si="18"/>
        <v>2143632</v>
      </c>
      <c r="I167" s="986">
        <f t="shared" si="18"/>
        <v>0</v>
      </c>
      <c r="J167" s="986">
        <f t="shared" si="18"/>
        <v>295616</v>
      </c>
      <c r="K167" s="986">
        <f t="shared" si="18"/>
        <v>0</v>
      </c>
      <c r="L167" s="986">
        <f t="shared" si="18"/>
        <v>0</v>
      </c>
      <c r="M167" s="986">
        <f t="shared" si="18"/>
        <v>0</v>
      </c>
      <c r="N167" s="986">
        <f t="shared" si="18"/>
        <v>3472400</v>
      </c>
      <c r="O167" s="986">
        <f t="shared" si="18"/>
        <v>19363782</v>
      </c>
      <c r="P167" s="986">
        <f t="shared" si="18"/>
        <v>69961841</v>
      </c>
      <c r="Q167" s="986">
        <f t="shared" si="18"/>
        <v>57426143</v>
      </c>
      <c r="R167" s="986">
        <f t="shared" si="18"/>
        <v>12378315</v>
      </c>
      <c r="S167" s="986">
        <f t="shared" si="18"/>
        <v>19104758</v>
      </c>
      <c r="T167" s="986">
        <f t="shared" si="18"/>
        <v>1071534</v>
      </c>
      <c r="U167" s="986">
        <f t="shared" si="18"/>
        <v>0</v>
      </c>
      <c r="V167" s="986">
        <f t="shared" si="18"/>
        <v>0</v>
      </c>
      <c r="W167" s="986">
        <f t="shared" si="18"/>
        <v>0</v>
      </c>
      <c r="X167" s="987">
        <f>SUM(X161:X166)</f>
        <v>0</v>
      </c>
      <c r="Y167" s="978"/>
      <c r="Z167" s="979">
        <f t="shared" si="17"/>
        <v>0</v>
      </c>
    </row>
    <row r="168" spans="1:25" s="979" customFormat="1" ht="18" customHeight="1">
      <c r="A168" s="968"/>
      <c r="B168" s="988"/>
      <c r="C168" s="988"/>
      <c r="D168" s="988"/>
      <c r="E168" s="988"/>
      <c r="F168" s="988"/>
      <c r="G168" s="988"/>
      <c r="H168" s="988"/>
      <c r="I168" s="988"/>
      <c r="J168" s="988"/>
      <c r="K168" s="988"/>
      <c r="L168" s="988"/>
      <c r="M168" s="988"/>
      <c r="N168" s="988"/>
      <c r="O168" s="988"/>
      <c r="P168" s="988"/>
      <c r="Q168" s="988"/>
      <c r="R168" s="988"/>
      <c r="S168" s="988"/>
      <c r="T168" s="988"/>
      <c r="U168" s="988"/>
      <c r="V168" s="988"/>
      <c r="W168" s="988"/>
      <c r="X168" s="988"/>
      <c r="Y168" s="978"/>
    </row>
    <row r="169" spans="1:25" s="979" customFormat="1" ht="18" customHeight="1">
      <c r="A169" s="989"/>
      <c r="B169" s="990"/>
      <c r="C169" s="990"/>
      <c r="D169" s="990"/>
      <c r="E169" s="990"/>
      <c r="F169" s="990"/>
      <c r="G169" s="990"/>
      <c r="H169" s="990"/>
      <c r="I169" s="990"/>
      <c r="J169" s="990"/>
      <c r="K169" s="990"/>
      <c r="L169" s="990"/>
      <c r="M169" s="990"/>
      <c r="N169" s="990"/>
      <c r="O169" s="990"/>
      <c r="P169" s="990"/>
      <c r="Q169" s="990"/>
      <c r="R169" s="990"/>
      <c r="S169" s="990"/>
      <c r="T169" s="990"/>
      <c r="U169" s="990"/>
      <c r="V169" s="990"/>
      <c r="W169" s="990"/>
      <c r="X169" s="990"/>
      <c r="Y169" s="978"/>
    </row>
    <row r="170" spans="1:25" s="979" customFormat="1" ht="18" customHeight="1">
      <c r="A170" s="989"/>
      <c r="B170" s="990"/>
      <c r="C170" s="990"/>
      <c r="D170" s="990"/>
      <c r="E170" s="990"/>
      <c r="F170" s="990"/>
      <c r="G170" s="990"/>
      <c r="H170" s="990"/>
      <c r="I170" s="990"/>
      <c r="J170" s="990"/>
      <c r="K170" s="990"/>
      <c r="L170" s="990"/>
      <c r="M170" s="990"/>
      <c r="N170" s="990"/>
      <c r="O170" s="990"/>
      <c r="P170" s="990"/>
      <c r="Q170" s="990"/>
      <c r="R170" s="990"/>
      <c r="S170" s="990"/>
      <c r="T170" s="990"/>
      <c r="U170" s="990"/>
      <c r="V170" s="990"/>
      <c r="W170" s="990"/>
      <c r="X170" s="990"/>
      <c r="Y170" s="978"/>
    </row>
    <row r="171" spans="1:25" s="979" customFormat="1" ht="18" customHeight="1">
      <c r="A171" s="989"/>
      <c r="B171" s="990"/>
      <c r="C171" s="990"/>
      <c r="D171" s="990"/>
      <c r="E171" s="990"/>
      <c r="F171" s="990"/>
      <c r="G171" s="990"/>
      <c r="H171" s="990"/>
      <c r="I171" s="990"/>
      <c r="J171" s="990"/>
      <c r="K171" s="990"/>
      <c r="L171" s="990"/>
      <c r="M171" s="990"/>
      <c r="N171" s="990"/>
      <c r="O171" s="990"/>
      <c r="P171" s="990"/>
      <c r="Q171" s="990"/>
      <c r="R171" s="990"/>
      <c r="S171" s="990"/>
      <c r="T171" s="990"/>
      <c r="U171" s="990"/>
      <c r="V171" s="990"/>
      <c r="W171" s="990"/>
      <c r="X171" s="990"/>
      <c r="Y171" s="978"/>
    </row>
    <row r="172" spans="1:26" s="972" customFormat="1" ht="18" customHeight="1">
      <c r="A172" s="968"/>
      <c r="B172" s="969" t="s">
        <v>568</v>
      </c>
      <c r="C172" s="970"/>
      <c r="D172" s="970"/>
      <c r="E172" s="970"/>
      <c r="F172" s="970"/>
      <c r="G172" s="970"/>
      <c r="H172" s="970"/>
      <c r="I172" s="970"/>
      <c r="J172" s="970"/>
      <c r="K172" s="970"/>
      <c r="L172" s="970"/>
      <c r="M172" s="970"/>
      <c r="N172" s="970"/>
      <c r="O172" s="970"/>
      <c r="P172" s="970"/>
      <c r="Q172" s="970"/>
      <c r="R172" s="970"/>
      <c r="S172" s="970"/>
      <c r="T172" s="970"/>
      <c r="U172" s="970"/>
      <c r="V172" s="970"/>
      <c r="W172" s="970"/>
      <c r="X172" s="970"/>
      <c r="Y172" s="978"/>
      <c r="Z172" s="979"/>
    </row>
    <row r="173" spans="1:26" s="972" customFormat="1" ht="18" customHeight="1" thickBot="1">
      <c r="A173" s="973"/>
      <c r="B173" s="974" t="s">
        <v>556</v>
      </c>
      <c r="C173" s="970"/>
      <c r="D173" s="970"/>
      <c r="E173" s="970"/>
      <c r="F173" s="970"/>
      <c r="G173" s="970"/>
      <c r="H173" s="970"/>
      <c r="I173" s="970"/>
      <c r="J173" s="970"/>
      <c r="K173" s="970"/>
      <c r="L173" s="970"/>
      <c r="M173" s="970"/>
      <c r="N173" s="970"/>
      <c r="O173" s="970"/>
      <c r="P173" s="970"/>
      <c r="Q173" s="970"/>
      <c r="R173" s="970"/>
      <c r="S173" s="970"/>
      <c r="T173" s="970"/>
      <c r="U173" s="970"/>
      <c r="V173" s="970"/>
      <c r="W173" s="970"/>
      <c r="X173" s="970"/>
      <c r="Y173" s="978"/>
      <c r="Z173" s="979"/>
    </row>
    <row r="174" spans="1:26" s="902" customFormat="1" ht="18.75" customHeight="1">
      <c r="A174" s="900"/>
      <c r="B174" s="901"/>
      <c r="C174" s="1218" t="s">
        <v>406</v>
      </c>
      <c r="D174" s="1219"/>
      <c r="E174" s="1219"/>
      <c r="F174" s="1219"/>
      <c r="G174" s="1219"/>
      <c r="H174" s="1219"/>
      <c r="I174" s="1219"/>
      <c r="J174" s="1219"/>
      <c r="K174" s="1219"/>
      <c r="L174" s="1219"/>
      <c r="M174" s="1220"/>
      <c r="N174" s="1221" t="s">
        <v>407</v>
      </c>
      <c r="O174" s="1222"/>
      <c r="P174" s="1222"/>
      <c r="Q174" s="1222"/>
      <c r="R174" s="1222"/>
      <c r="S174" s="1222"/>
      <c r="T174" s="1222"/>
      <c r="U174" s="1222"/>
      <c r="V174" s="1222"/>
      <c r="W174" s="1222"/>
      <c r="X174" s="1223"/>
      <c r="Y174" s="978"/>
      <c r="Z174" s="979"/>
    </row>
    <row r="175" spans="1:26" s="902" customFormat="1" ht="30" customHeight="1">
      <c r="A175" s="903" t="s">
        <v>408</v>
      </c>
      <c r="B175" s="904" t="s">
        <v>409</v>
      </c>
      <c r="C175" s="1224" t="s">
        <v>569</v>
      </c>
      <c r="D175" s="1225"/>
      <c r="E175" s="1225"/>
      <c r="F175" s="905" t="s">
        <v>411</v>
      </c>
      <c r="G175" s="906" t="s">
        <v>412</v>
      </c>
      <c r="H175" s="907" t="s">
        <v>570</v>
      </c>
      <c r="I175" s="906" t="s">
        <v>414</v>
      </c>
      <c r="J175" s="906" t="s">
        <v>571</v>
      </c>
      <c r="K175" s="907" t="s">
        <v>416</v>
      </c>
      <c r="L175" s="908" t="s">
        <v>572</v>
      </c>
      <c r="M175" s="906" t="s">
        <v>573</v>
      </c>
      <c r="N175" s="909" t="s">
        <v>419</v>
      </c>
      <c r="O175" s="909" t="s">
        <v>574</v>
      </c>
      <c r="P175" s="909" t="s">
        <v>575</v>
      </c>
      <c r="Q175" s="909" t="s">
        <v>576</v>
      </c>
      <c r="R175" s="909" t="s">
        <v>577</v>
      </c>
      <c r="S175" s="909" t="s">
        <v>578</v>
      </c>
      <c r="T175" s="909" t="s">
        <v>579</v>
      </c>
      <c r="U175" s="909" t="s">
        <v>580</v>
      </c>
      <c r="V175" s="910" t="s">
        <v>427</v>
      </c>
      <c r="W175" s="910" t="s">
        <v>428</v>
      </c>
      <c r="X175" s="911" t="s">
        <v>581</v>
      </c>
      <c r="Y175" s="978"/>
      <c r="Z175" s="979"/>
    </row>
    <row r="176" spans="1:26" s="902" customFormat="1" ht="17.25" customHeight="1">
      <c r="A176" s="912"/>
      <c r="B176" s="913"/>
      <c r="C176" s="914" t="s">
        <v>430</v>
      </c>
      <c r="D176" s="914" t="s">
        <v>431</v>
      </c>
      <c r="E176" s="915" t="s">
        <v>432</v>
      </c>
      <c r="F176" s="916" t="s">
        <v>433</v>
      </c>
      <c r="G176" s="917" t="s">
        <v>434</v>
      </c>
      <c r="H176" s="918" t="s">
        <v>435</v>
      </c>
      <c r="I176" s="917" t="s">
        <v>436</v>
      </c>
      <c r="J176" s="917" t="s">
        <v>582</v>
      </c>
      <c r="K176" s="919" t="s">
        <v>438</v>
      </c>
      <c r="L176" s="917" t="s">
        <v>439</v>
      </c>
      <c r="M176" s="914" t="s">
        <v>249</v>
      </c>
      <c r="N176" s="914"/>
      <c r="O176" s="913"/>
      <c r="P176" s="920" t="s">
        <v>583</v>
      </c>
      <c r="Q176" s="920" t="s">
        <v>584</v>
      </c>
      <c r="R176" s="920" t="s">
        <v>585</v>
      </c>
      <c r="S176" s="920" t="s">
        <v>586</v>
      </c>
      <c r="T176" s="920" t="s">
        <v>587</v>
      </c>
      <c r="U176" s="920" t="s">
        <v>588</v>
      </c>
      <c r="V176" s="921" t="s">
        <v>446</v>
      </c>
      <c r="W176" s="921" t="s">
        <v>447</v>
      </c>
      <c r="X176" s="922"/>
      <c r="Y176" s="978"/>
      <c r="Z176" s="979"/>
    </row>
    <row r="177" spans="1:25" s="926" customFormat="1" ht="19.5" customHeight="1">
      <c r="A177" s="923"/>
      <c r="B177" s="924" t="s">
        <v>589</v>
      </c>
      <c r="C177" s="924" t="s">
        <v>590</v>
      </c>
      <c r="D177" s="924" t="s">
        <v>591</v>
      </c>
      <c r="E177" s="924" t="s">
        <v>592</v>
      </c>
      <c r="F177" s="924" t="s">
        <v>593</v>
      </c>
      <c r="G177" s="924" t="s">
        <v>594</v>
      </c>
      <c r="H177" s="924" t="s">
        <v>595</v>
      </c>
      <c r="I177" s="924" t="s">
        <v>596</v>
      </c>
      <c r="J177" s="924" t="s">
        <v>597</v>
      </c>
      <c r="K177" s="924" t="s">
        <v>598</v>
      </c>
      <c r="L177" s="924" t="s">
        <v>599</v>
      </c>
      <c r="M177" s="924" t="s">
        <v>600</v>
      </c>
      <c r="N177" s="924" t="s">
        <v>601</v>
      </c>
      <c r="O177" s="924" t="s">
        <v>602</v>
      </c>
      <c r="P177" s="924" t="s">
        <v>603</v>
      </c>
      <c r="Q177" s="924" t="s">
        <v>604</v>
      </c>
      <c r="R177" s="924" t="s">
        <v>605</v>
      </c>
      <c r="S177" s="924" t="s">
        <v>606</v>
      </c>
      <c r="T177" s="924" t="s">
        <v>607</v>
      </c>
      <c r="U177" s="924" t="s">
        <v>608</v>
      </c>
      <c r="V177" s="924" t="s">
        <v>609</v>
      </c>
      <c r="W177" s="924" t="s">
        <v>610</v>
      </c>
      <c r="X177" s="925" t="s">
        <v>611</v>
      </c>
      <c r="Y177" s="960"/>
    </row>
    <row r="178" spans="1:26" s="979" customFormat="1" ht="39.75" customHeight="1">
      <c r="A178" s="975" t="s">
        <v>471</v>
      </c>
      <c r="B178" s="961">
        <v>973026</v>
      </c>
      <c r="C178" s="961">
        <v>643000</v>
      </c>
      <c r="D178" s="976">
        <v>0</v>
      </c>
      <c r="E178" s="961">
        <v>0</v>
      </c>
      <c r="F178" s="961">
        <v>330026</v>
      </c>
      <c r="G178" s="976">
        <v>0</v>
      </c>
      <c r="H178" s="976">
        <v>0</v>
      </c>
      <c r="I178" s="976">
        <v>0</v>
      </c>
      <c r="J178" s="976">
        <v>0</v>
      </c>
      <c r="K178" s="976">
        <v>0</v>
      </c>
      <c r="L178" s="976">
        <v>0</v>
      </c>
      <c r="M178" s="976">
        <v>0</v>
      </c>
      <c r="N178" s="961">
        <v>0</v>
      </c>
      <c r="O178" s="961">
        <v>68474</v>
      </c>
      <c r="P178" s="961">
        <v>167682</v>
      </c>
      <c r="Q178" s="961">
        <v>441198</v>
      </c>
      <c r="R178" s="961">
        <v>238205</v>
      </c>
      <c r="S178" s="961">
        <v>57467</v>
      </c>
      <c r="T178" s="961">
        <v>0</v>
      </c>
      <c r="U178" s="961">
        <v>0</v>
      </c>
      <c r="V178" s="961">
        <v>0</v>
      </c>
      <c r="W178" s="961">
        <v>0</v>
      </c>
      <c r="X178" s="977">
        <v>0</v>
      </c>
      <c r="Y178" s="978" t="s">
        <v>566</v>
      </c>
      <c r="Z178" s="979">
        <f>B178-SUM(N178:X178)</f>
        <v>0</v>
      </c>
    </row>
    <row r="179" spans="1:26" s="979" customFormat="1" ht="39.75" customHeight="1">
      <c r="A179" s="975" t="s">
        <v>612</v>
      </c>
      <c r="B179" s="962">
        <v>2112995</v>
      </c>
      <c r="C179" s="962">
        <v>1409078</v>
      </c>
      <c r="D179" s="980">
        <v>0</v>
      </c>
      <c r="E179" s="962">
        <v>0</v>
      </c>
      <c r="F179" s="962">
        <v>703917</v>
      </c>
      <c r="G179" s="980">
        <v>0</v>
      </c>
      <c r="H179" s="980">
        <v>0</v>
      </c>
      <c r="I179" s="980">
        <v>0</v>
      </c>
      <c r="J179" s="980">
        <v>0</v>
      </c>
      <c r="K179" s="980">
        <v>0</v>
      </c>
      <c r="L179" s="980">
        <v>0</v>
      </c>
      <c r="M179" s="980">
        <v>0</v>
      </c>
      <c r="N179" s="962">
        <v>148400</v>
      </c>
      <c r="O179" s="962">
        <v>0</v>
      </c>
      <c r="P179" s="962">
        <v>895610</v>
      </c>
      <c r="Q179" s="962">
        <v>1068985</v>
      </c>
      <c r="R179" s="962">
        <v>0</v>
      </c>
      <c r="S179" s="962">
        <v>0</v>
      </c>
      <c r="T179" s="962">
        <v>0</v>
      </c>
      <c r="U179" s="962">
        <v>0</v>
      </c>
      <c r="V179" s="962">
        <v>0</v>
      </c>
      <c r="W179" s="962">
        <v>0</v>
      </c>
      <c r="X179" s="981">
        <v>0</v>
      </c>
      <c r="Y179" s="978" t="s">
        <v>566</v>
      </c>
      <c r="Z179" s="979">
        <f>B179-SUM(N179:X179)</f>
        <v>0</v>
      </c>
    </row>
    <row r="180" spans="1:26" s="979" customFormat="1" ht="39.75" customHeight="1">
      <c r="A180" s="975" t="s">
        <v>567</v>
      </c>
      <c r="B180" s="966">
        <v>2220637</v>
      </c>
      <c r="C180" s="966">
        <v>1461772</v>
      </c>
      <c r="D180" s="983">
        <v>0</v>
      </c>
      <c r="E180" s="966">
        <v>44645</v>
      </c>
      <c r="F180" s="966">
        <v>691659</v>
      </c>
      <c r="G180" s="983">
        <v>22561</v>
      </c>
      <c r="H180" s="983">
        <v>0</v>
      </c>
      <c r="I180" s="983">
        <v>0</v>
      </c>
      <c r="J180" s="983">
        <v>0</v>
      </c>
      <c r="K180" s="983">
        <v>0</v>
      </c>
      <c r="L180" s="983">
        <v>0</v>
      </c>
      <c r="M180" s="983">
        <v>0</v>
      </c>
      <c r="N180" s="966">
        <v>0</v>
      </c>
      <c r="O180" s="966">
        <v>128506</v>
      </c>
      <c r="P180" s="966">
        <v>765853</v>
      </c>
      <c r="Q180" s="966">
        <v>885286</v>
      </c>
      <c r="R180" s="966">
        <v>360382</v>
      </c>
      <c r="S180" s="966">
        <v>80610</v>
      </c>
      <c r="T180" s="966">
        <v>0</v>
      </c>
      <c r="U180" s="966">
        <v>0</v>
      </c>
      <c r="V180" s="966">
        <v>0</v>
      </c>
      <c r="W180" s="966">
        <v>0</v>
      </c>
      <c r="X180" s="984">
        <v>0</v>
      </c>
      <c r="Y180" s="978" t="s">
        <v>566</v>
      </c>
      <c r="Z180" s="979">
        <f>B180-SUM(N180:X180)</f>
        <v>0</v>
      </c>
    </row>
    <row r="181" spans="1:26" s="979" customFormat="1" ht="39.75" customHeight="1" thickBot="1">
      <c r="A181" s="985" t="s">
        <v>70</v>
      </c>
      <c r="B181" s="986">
        <f>SUM(B178:B180)</f>
        <v>5306658</v>
      </c>
      <c r="C181" s="986">
        <f aca="true" t="shared" si="19" ref="C181:X181">SUM(C178:C180)</f>
        <v>3513850</v>
      </c>
      <c r="D181" s="986">
        <f t="shared" si="19"/>
        <v>0</v>
      </c>
      <c r="E181" s="986">
        <f t="shared" si="19"/>
        <v>44645</v>
      </c>
      <c r="F181" s="986">
        <f t="shared" si="19"/>
        <v>1725602</v>
      </c>
      <c r="G181" s="986">
        <f t="shared" si="19"/>
        <v>22561</v>
      </c>
      <c r="H181" s="986">
        <f t="shared" si="19"/>
        <v>0</v>
      </c>
      <c r="I181" s="986">
        <f t="shared" si="19"/>
        <v>0</v>
      </c>
      <c r="J181" s="986">
        <f t="shared" si="19"/>
        <v>0</v>
      </c>
      <c r="K181" s="986">
        <f t="shared" si="19"/>
        <v>0</v>
      </c>
      <c r="L181" s="986">
        <f t="shared" si="19"/>
        <v>0</v>
      </c>
      <c r="M181" s="986">
        <f t="shared" si="19"/>
        <v>0</v>
      </c>
      <c r="N181" s="986">
        <f t="shared" si="19"/>
        <v>148400</v>
      </c>
      <c r="O181" s="986">
        <f t="shared" si="19"/>
        <v>196980</v>
      </c>
      <c r="P181" s="986">
        <f t="shared" si="19"/>
        <v>1829145</v>
      </c>
      <c r="Q181" s="986">
        <f t="shared" si="19"/>
        <v>2395469</v>
      </c>
      <c r="R181" s="986">
        <f t="shared" si="19"/>
        <v>598587</v>
      </c>
      <c r="S181" s="986">
        <f t="shared" si="19"/>
        <v>138077</v>
      </c>
      <c r="T181" s="986">
        <f t="shared" si="19"/>
        <v>0</v>
      </c>
      <c r="U181" s="986">
        <f t="shared" si="19"/>
        <v>0</v>
      </c>
      <c r="V181" s="986">
        <f t="shared" si="19"/>
        <v>0</v>
      </c>
      <c r="W181" s="986">
        <f t="shared" si="19"/>
        <v>0</v>
      </c>
      <c r="X181" s="987">
        <f t="shared" si="19"/>
        <v>0</v>
      </c>
      <c r="Y181" s="978"/>
      <c r="Z181" s="979">
        <f>B181-SUM(N181:X181)</f>
        <v>0</v>
      </c>
    </row>
    <row r="183" spans="1:25" s="972" customFormat="1" ht="18" customHeight="1">
      <c r="A183" s="968"/>
      <c r="B183" s="969" t="s">
        <v>613</v>
      </c>
      <c r="C183" s="970"/>
      <c r="D183" s="970"/>
      <c r="E183" s="970"/>
      <c r="F183" s="970"/>
      <c r="G183" s="970"/>
      <c r="H183" s="970"/>
      <c r="I183" s="970"/>
      <c r="J183" s="970"/>
      <c r="K183" s="970"/>
      <c r="L183" s="970"/>
      <c r="M183" s="970"/>
      <c r="N183" s="970"/>
      <c r="O183" s="970"/>
      <c r="P183" s="970"/>
      <c r="Q183" s="970"/>
      <c r="R183" s="970"/>
      <c r="S183" s="970"/>
      <c r="T183" s="970"/>
      <c r="U183" s="970"/>
      <c r="V183" s="970"/>
      <c r="W183" s="970"/>
      <c r="X183" s="970"/>
      <c r="Y183" s="971"/>
    </row>
    <row r="184" spans="1:25" s="972" customFormat="1" ht="18" customHeight="1" thickBot="1">
      <c r="A184" s="973"/>
      <c r="B184" s="974" t="s">
        <v>556</v>
      </c>
      <c r="C184" s="970"/>
      <c r="D184" s="970"/>
      <c r="E184" s="970"/>
      <c r="F184" s="970"/>
      <c r="G184" s="970"/>
      <c r="H184" s="970"/>
      <c r="I184" s="970"/>
      <c r="J184" s="970"/>
      <c r="K184" s="970"/>
      <c r="L184" s="970"/>
      <c r="M184" s="970"/>
      <c r="N184" s="970"/>
      <c r="O184" s="970"/>
      <c r="P184" s="970"/>
      <c r="Q184" s="970"/>
      <c r="R184" s="970"/>
      <c r="S184" s="970"/>
      <c r="T184" s="970"/>
      <c r="U184" s="970"/>
      <c r="V184" s="970"/>
      <c r="W184" s="970"/>
      <c r="X184" s="970"/>
      <c r="Y184" s="971"/>
    </row>
    <row r="185" spans="1:25" s="902" customFormat="1" ht="18.75" customHeight="1">
      <c r="A185" s="900"/>
      <c r="B185" s="901"/>
      <c r="C185" s="1218" t="s">
        <v>406</v>
      </c>
      <c r="D185" s="1219"/>
      <c r="E185" s="1219"/>
      <c r="F185" s="1219"/>
      <c r="G185" s="1219"/>
      <c r="H185" s="1219"/>
      <c r="I185" s="1219"/>
      <c r="J185" s="1219"/>
      <c r="K185" s="1219"/>
      <c r="L185" s="1219"/>
      <c r="M185" s="1220"/>
      <c r="N185" s="1221" t="s">
        <v>407</v>
      </c>
      <c r="O185" s="1222"/>
      <c r="P185" s="1222"/>
      <c r="Q185" s="1222"/>
      <c r="R185" s="1222"/>
      <c r="S185" s="1222"/>
      <c r="T185" s="1222"/>
      <c r="U185" s="1222"/>
      <c r="V185" s="1222"/>
      <c r="W185" s="1222"/>
      <c r="X185" s="1223"/>
      <c r="Y185" s="960"/>
    </row>
    <row r="186" spans="1:25" s="902" customFormat="1" ht="30" customHeight="1">
      <c r="A186" s="903" t="s">
        <v>408</v>
      </c>
      <c r="B186" s="904" t="s">
        <v>409</v>
      </c>
      <c r="C186" s="1224" t="s">
        <v>490</v>
      </c>
      <c r="D186" s="1225"/>
      <c r="E186" s="1225"/>
      <c r="F186" s="905" t="s">
        <v>411</v>
      </c>
      <c r="G186" s="906" t="s">
        <v>412</v>
      </c>
      <c r="H186" s="907" t="s">
        <v>491</v>
      </c>
      <c r="I186" s="906" t="s">
        <v>414</v>
      </c>
      <c r="J186" s="906" t="s">
        <v>557</v>
      </c>
      <c r="K186" s="907" t="s">
        <v>416</v>
      </c>
      <c r="L186" s="908" t="s">
        <v>492</v>
      </c>
      <c r="M186" s="906" t="s">
        <v>493</v>
      </c>
      <c r="N186" s="909" t="s">
        <v>419</v>
      </c>
      <c r="O186" s="909" t="s">
        <v>494</v>
      </c>
      <c r="P186" s="909" t="s">
        <v>495</v>
      </c>
      <c r="Q186" s="909" t="s">
        <v>496</v>
      </c>
      <c r="R186" s="909" t="s">
        <v>497</v>
      </c>
      <c r="S186" s="909" t="s">
        <v>498</v>
      </c>
      <c r="T186" s="909" t="s">
        <v>499</v>
      </c>
      <c r="U186" s="909" t="s">
        <v>500</v>
      </c>
      <c r="V186" s="910" t="s">
        <v>427</v>
      </c>
      <c r="W186" s="910" t="s">
        <v>428</v>
      </c>
      <c r="X186" s="911" t="s">
        <v>501</v>
      </c>
      <c r="Y186" s="960"/>
    </row>
    <row r="187" spans="1:25" s="902" customFormat="1" ht="14.25" customHeight="1">
      <c r="A187" s="912"/>
      <c r="B187" s="913"/>
      <c r="C187" s="914" t="s">
        <v>430</v>
      </c>
      <c r="D187" s="914" t="s">
        <v>431</v>
      </c>
      <c r="E187" s="915" t="s">
        <v>432</v>
      </c>
      <c r="F187" s="916" t="s">
        <v>433</v>
      </c>
      <c r="G187" s="917" t="s">
        <v>434</v>
      </c>
      <c r="H187" s="918" t="s">
        <v>435</v>
      </c>
      <c r="I187" s="917" t="s">
        <v>436</v>
      </c>
      <c r="J187" s="917" t="s">
        <v>558</v>
      </c>
      <c r="K187" s="919" t="s">
        <v>438</v>
      </c>
      <c r="L187" s="917" t="s">
        <v>439</v>
      </c>
      <c r="M187" s="914" t="s">
        <v>249</v>
      </c>
      <c r="N187" s="914"/>
      <c r="O187" s="913"/>
      <c r="P187" s="920" t="s">
        <v>502</v>
      </c>
      <c r="Q187" s="920" t="s">
        <v>503</v>
      </c>
      <c r="R187" s="920" t="s">
        <v>504</v>
      </c>
      <c r="S187" s="920" t="s">
        <v>505</v>
      </c>
      <c r="T187" s="920" t="s">
        <v>506</v>
      </c>
      <c r="U187" s="920" t="s">
        <v>507</v>
      </c>
      <c r="V187" s="921" t="s">
        <v>446</v>
      </c>
      <c r="W187" s="921" t="s">
        <v>447</v>
      </c>
      <c r="X187" s="922"/>
      <c r="Y187" s="960"/>
    </row>
    <row r="188" spans="1:26" s="926" customFormat="1" ht="19.5" customHeight="1">
      <c r="A188" s="923"/>
      <c r="B188" s="924" t="s">
        <v>508</v>
      </c>
      <c r="C188" s="924" t="s">
        <v>509</v>
      </c>
      <c r="D188" s="924" t="s">
        <v>510</v>
      </c>
      <c r="E188" s="924" t="s">
        <v>511</v>
      </c>
      <c r="F188" s="924" t="s">
        <v>512</v>
      </c>
      <c r="G188" s="924" t="s">
        <v>513</v>
      </c>
      <c r="H188" s="924" t="s">
        <v>514</v>
      </c>
      <c r="I188" s="924" t="s">
        <v>515</v>
      </c>
      <c r="J188" s="924" t="s">
        <v>516</v>
      </c>
      <c r="K188" s="924" t="s">
        <v>517</v>
      </c>
      <c r="L188" s="924" t="s">
        <v>518</v>
      </c>
      <c r="M188" s="924" t="s">
        <v>519</v>
      </c>
      <c r="N188" s="924" t="s">
        <v>520</v>
      </c>
      <c r="O188" s="924" t="s">
        <v>521</v>
      </c>
      <c r="P188" s="924" t="s">
        <v>522</v>
      </c>
      <c r="Q188" s="924" t="s">
        <v>523</v>
      </c>
      <c r="R188" s="924" t="s">
        <v>524</v>
      </c>
      <c r="S188" s="924" t="s">
        <v>525</v>
      </c>
      <c r="T188" s="924" t="s">
        <v>526</v>
      </c>
      <c r="U188" s="924" t="s">
        <v>527</v>
      </c>
      <c r="V188" s="924" t="s">
        <v>528</v>
      </c>
      <c r="W188" s="924" t="s">
        <v>529</v>
      </c>
      <c r="X188" s="925" t="s">
        <v>530</v>
      </c>
      <c r="Y188" s="960"/>
      <c r="Z188" s="926" t="s">
        <v>559</v>
      </c>
    </row>
    <row r="189" spans="1:26" s="979" customFormat="1" ht="39.75" customHeight="1">
      <c r="A189" s="975" t="s">
        <v>561</v>
      </c>
      <c r="B189" s="962">
        <v>2309538</v>
      </c>
      <c r="C189" s="962">
        <v>1383038</v>
      </c>
      <c r="D189" s="980">
        <v>0</v>
      </c>
      <c r="E189" s="962">
        <v>32795</v>
      </c>
      <c r="F189" s="962">
        <v>893705</v>
      </c>
      <c r="G189" s="962">
        <v>0</v>
      </c>
      <c r="H189" s="962">
        <v>0</v>
      </c>
      <c r="I189" s="980">
        <v>0</v>
      </c>
      <c r="J189" s="962">
        <v>0</v>
      </c>
      <c r="K189" s="980">
        <v>0</v>
      </c>
      <c r="L189" s="980">
        <v>0</v>
      </c>
      <c r="M189" s="980">
        <v>0</v>
      </c>
      <c r="N189" s="962">
        <v>0</v>
      </c>
      <c r="O189" s="962">
        <v>324837</v>
      </c>
      <c r="P189" s="962">
        <v>678322</v>
      </c>
      <c r="Q189" s="962">
        <v>1191372</v>
      </c>
      <c r="R189" s="962">
        <v>115007</v>
      </c>
      <c r="S189" s="962">
        <v>0</v>
      </c>
      <c r="T189" s="962">
        <v>0</v>
      </c>
      <c r="U189" s="962">
        <v>0</v>
      </c>
      <c r="V189" s="962">
        <v>0</v>
      </c>
      <c r="W189" s="962">
        <v>0</v>
      </c>
      <c r="X189" s="981">
        <v>0</v>
      </c>
      <c r="Y189" s="978" t="s">
        <v>562</v>
      </c>
      <c r="Z189" s="979">
        <f>B189-SUM(N189:X189)</f>
        <v>0</v>
      </c>
    </row>
    <row r="190" spans="1:26" s="979" customFormat="1" ht="39.75" customHeight="1">
      <c r="A190" s="982" t="s">
        <v>567</v>
      </c>
      <c r="B190" s="966">
        <v>2351673</v>
      </c>
      <c r="C190" s="966">
        <v>1427818</v>
      </c>
      <c r="D190" s="983">
        <v>0</v>
      </c>
      <c r="E190" s="966">
        <v>0</v>
      </c>
      <c r="F190" s="966">
        <v>894655</v>
      </c>
      <c r="G190" s="966">
        <v>20260</v>
      </c>
      <c r="H190" s="966">
        <v>8940</v>
      </c>
      <c r="I190" s="983">
        <v>0</v>
      </c>
      <c r="J190" s="966">
        <v>0</v>
      </c>
      <c r="K190" s="983">
        <v>0</v>
      </c>
      <c r="L190" s="983">
        <v>0</v>
      </c>
      <c r="M190" s="983">
        <v>0</v>
      </c>
      <c r="N190" s="966">
        <v>0</v>
      </c>
      <c r="O190" s="966">
        <v>7080</v>
      </c>
      <c r="P190" s="966">
        <v>946761</v>
      </c>
      <c r="Q190" s="966">
        <v>1327830</v>
      </c>
      <c r="R190" s="966">
        <v>31648</v>
      </c>
      <c r="S190" s="966">
        <v>38354</v>
      </c>
      <c r="T190" s="966">
        <v>0</v>
      </c>
      <c r="U190" s="966">
        <v>0</v>
      </c>
      <c r="V190" s="966">
        <v>0</v>
      </c>
      <c r="W190" s="966">
        <v>0</v>
      </c>
      <c r="X190" s="984">
        <v>0</v>
      </c>
      <c r="Y190" s="978" t="s">
        <v>562</v>
      </c>
      <c r="Z190" s="979">
        <f>B190-SUM(N190:X190)</f>
        <v>0</v>
      </c>
    </row>
    <row r="191" spans="1:26" s="979" customFormat="1" ht="39.75" customHeight="1" thickBot="1">
      <c r="A191" s="985" t="s">
        <v>70</v>
      </c>
      <c r="B191" s="986">
        <f aca="true" t="shared" si="20" ref="B191:X191">SUM(B189:B190)</f>
        <v>4661211</v>
      </c>
      <c r="C191" s="986">
        <f t="shared" si="20"/>
        <v>2810856</v>
      </c>
      <c r="D191" s="986">
        <f t="shared" si="20"/>
        <v>0</v>
      </c>
      <c r="E191" s="986">
        <f t="shared" si="20"/>
        <v>32795</v>
      </c>
      <c r="F191" s="986">
        <f t="shared" si="20"/>
        <v>1788360</v>
      </c>
      <c r="G191" s="986">
        <f t="shared" si="20"/>
        <v>20260</v>
      </c>
      <c r="H191" s="986">
        <f t="shared" si="20"/>
        <v>8940</v>
      </c>
      <c r="I191" s="986">
        <f t="shared" si="20"/>
        <v>0</v>
      </c>
      <c r="J191" s="986">
        <f t="shared" si="20"/>
        <v>0</v>
      </c>
      <c r="K191" s="986">
        <f t="shared" si="20"/>
        <v>0</v>
      </c>
      <c r="L191" s="986">
        <f t="shared" si="20"/>
        <v>0</v>
      </c>
      <c r="M191" s="986">
        <f t="shared" si="20"/>
        <v>0</v>
      </c>
      <c r="N191" s="986">
        <f t="shared" si="20"/>
        <v>0</v>
      </c>
      <c r="O191" s="986">
        <f t="shared" si="20"/>
        <v>331917</v>
      </c>
      <c r="P191" s="986">
        <f t="shared" si="20"/>
        <v>1625083</v>
      </c>
      <c r="Q191" s="986">
        <f t="shared" si="20"/>
        <v>2519202</v>
      </c>
      <c r="R191" s="986">
        <f t="shared" si="20"/>
        <v>146655</v>
      </c>
      <c r="S191" s="986">
        <f t="shared" si="20"/>
        <v>38354</v>
      </c>
      <c r="T191" s="986">
        <f t="shared" si="20"/>
        <v>0</v>
      </c>
      <c r="U191" s="986">
        <f t="shared" si="20"/>
        <v>0</v>
      </c>
      <c r="V191" s="986">
        <f t="shared" si="20"/>
        <v>0</v>
      </c>
      <c r="W191" s="986">
        <f t="shared" si="20"/>
        <v>0</v>
      </c>
      <c r="X191" s="987">
        <f t="shared" si="20"/>
        <v>0</v>
      </c>
      <c r="Y191" s="978"/>
      <c r="Z191" s="979">
        <f>B191-SUM(N191:X191)</f>
        <v>0</v>
      </c>
    </row>
    <row r="192" spans="1:25" s="979" customFormat="1" ht="18" customHeight="1">
      <c r="A192" s="968"/>
      <c r="B192" s="988"/>
      <c r="C192" s="988"/>
      <c r="D192" s="988"/>
      <c r="E192" s="988"/>
      <c r="F192" s="988"/>
      <c r="G192" s="988"/>
      <c r="H192" s="988"/>
      <c r="I192" s="988"/>
      <c r="J192" s="988"/>
      <c r="K192" s="988"/>
      <c r="L192" s="988"/>
      <c r="M192" s="988"/>
      <c r="N192" s="988"/>
      <c r="O192" s="988"/>
      <c r="P192" s="988"/>
      <c r="Q192" s="988"/>
      <c r="R192" s="988"/>
      <c r="S192" s="988"/>
      <c r="T192" s="988"/>
      <c r="U192" s="988"/>
      <c r="V192" s="988"/>
      <c r="W192" s="988"/>
      <c r="X192" s="988"/>
      <c r="Y192" s="978"/>
    </row>
    <row r="193" spans="1:25" s="979" customFormat="1" ht="18" customHeight="1">
      <c r="A193" s="989"/>
      <c r="B193" s="990"/>
      <c r="C193" s="990"/>
      <c r="D193" s="990"/>
      <c r="E193" s="990"/>
      <c r="F193" s="990"/>
      <c r="G193" s="990"/>
      <c r="H193" s="990"/>
      <c r="I193" s="990"/>
      <c r="J193" s="990"/>
      <c r="K193" s="990"/>
      <c r="L193" s="990"/>
      <c r="M193" s="990"/>
      <c r="N193" s="990"/>
      <c r="O193" s="990"/>
      <c r="P193" s="990"/>
      <c r="Q193" s="990"/>
      <c r="R193" s="990"/>
      <c r="S193" s="990"/>
      <c r="T193" s="990"/>
      <c r="U193" s="990"/>
      <c r="V193" s="990"/>
      <c r="W193" s="990"/>
      <c r="X193" s="990"/>
      <c r="Y193" s="978"/>
    </row>
    <row r="194" spans="1:25" s="979" customFormat="1" ht="18" customHeight="1">
      <c r="A194" s="989"/>
      <c r="B194" s="990"/>
      <c r="C194" s="990"/>
      <c r="D194" s="990"/>
      <c r="E194" s="990"/>
      <c r="F194" s="990"/>
      <c r="G194" s="990"/>
      <c r="H194" s="990"/>
      <c r="I194" s="990"/>
      <c r="J194" s="990"/>
      <c r="K194" s="990"/>
      <c r="L194" s="990"/>
      <c r="M194" s="990"/>
      <c r="N194" s="990"/>
      <c r="O194" s="990"/>
      <c r="P194" s="990"/>
      <c r="Q194" s="990"/>
      <c r="R194" s="990"/>
      <c r="S194" s="990"/>
      <c r="T194" s="990"/>
      <c r="U194" s="990"/>
      <c r="V194" s="990"/>
      <c r="W194" s="990"/>
      <c r="X194" s="990"/>
      <c r="Y194" s="978"/>
    </row>
    <row r="195" spans="1:25" s="979" customFormat="1" ht="18" customHeight="1">
      <c r="A195" s="989"/>
      <c r="B195" s="990"/>
      <c r="C195" s="990"/>
      <c r="D195" s="990"/>
      <c r="E195" s="990"/>
      <c r="F195" s="990"/>
      <c r="G195" s="990"/>
      <c r="H195" s="990"/>
      <c r="I195" s="990"/>
      <c r="J195" s="990"/>
      <c r="K195" s="990"/>
      <c r="L195" s="990"/>
      <c r="M195" s="990"/>
      <c r="N195" s="990"/>
      <c r="O195" s="990"/>
      <c r="P195" s="990"/>
      <c r="Q195" s="990"/>
      <c r="R195" s="990"/>
      <c r="S195" s="990"/>
      <c r="T195" s="990"/>
      <c r="U195" s="990"/>
      <c r="V195" s="990"/>
      <c r="W195" s="990"/>
      <c r="X195" s="990"/>
      <c r="Y195" s="978"/>
    </row>
    <row r="196" spans="1:26" s="972" customFormat="1" ht="18" customHeight="1">
      <c r="A196" s="968"/>
      <c r="B196" s="969" t="s">
        <v>614</v>
      </c>
      <c r="C196" s="970"/>
      <c r="D196" s="970"/>
      <c r="E196" s="970"/>
      <c r="F196" s="970"/>
      <c r="G196" s="970"/>
      <c r="H196" s="970"/>
      <c r="I196" s="970"/>
      <c r="J196" s="970"/>
      <c r="K196" s="970"/>
      <c r="L196" s="970"/>
      <c r="M196" s="970"/>
      <c r="N196" s="970"/>
      <c r="O196" s="970"/>
      <c r="P196" s="970"/>
      <c r="Q196" s="970"/>
      <c r="R196" s="970"/>
      <c r="S196" s="970"/>
      <c r="T196" s="970"/>
      <c r="U196" s="970"/>
      <c r="V196" s="970"/>
      <c r="W196" s="970"/>
      <c r="X196" s="970"/>
      <c r="Y196" s="978"/>
      <c r="Z196" s="979"/>
    </row>
    <row r="197" spans="1:26" s="972" customFormat="1" ht="18" customHeight="1" thickBot="1">
      <c r="A197" s="973"/>
      <c r="B197" s="974" t="s">
        <v>556</v>
      </c>
      <c r="C197" s="970"/>
      <c r="D197" s="970"/>
      <c r="E197" s="970"/>
      <c r="F197" s="970"/>
      <c r="G197" s="970"/>
      <c r="H197" s="970"/>
      <c r="I197" s="970"/>
      <c r="J197" s="970"/>
      <c r="K197" s="970"/>
      <c r="L197" s="970"/>
      <c r="M197" s="970"/>
      <c r="N197" s="970"/>
      <c r="O197" s="970"/>
      <c r="P197" s="970"/>
      <c r="Q197" s="970"/>
      <c r="R197" s="970"/>
      <c r="S197" s="970"/>
      <c r="T197" s="970"/>
      <c r="U197" s="970"/>
      <c r="V197" s="970"/>
      <c r="W197" s="970"/>
      <c r="X197" s="970"/>
      <c r="Y197" s="978"/>
      <c r="Z197" s="979"/>
    </row>
    <row r="198" spans="1:26" s="902" customFormat="1" ht="18.75" customHeight="1">
      <c r="A198" s="900"/>
      <c r="B198" s="901"/>
      <c r="C198" s="1218" t="s">
        <v>406</v>
      </c>
      <c r="D198" s="1219"/>
      <c r="E198" s="1219"/>
      <c r="F198" s="1219"/>
      <c r="G198" s="1219"/>
      <c r="H198" s="1219"/>
      <c r="I198" s="1219"/>
      <c r="J198" s="1219"/>
      <c r="K198" s="1219"/>
      <c r="L198" s="1219"/>
      <c r="M198" s="1220"/>
      <c r="N198" s="1221" t="s">
        <v>407</v>
      </c>
      <c r="O198" s="1222"/>
      <c r="P198" s="1222"/>
      <c r="Q198" s="1222"/>
      <c r="R198" s="1222"/>
      <c r="S198" s="1222"/>
      <c r="T198" s="1222"/>
      <c r="U198" s="1222"/>
      <c r="V198" s="1222"/>
      <c r="W198" s="1222"/>
      <c r="X198" s="1223"/>
      <c r="Y198" s="978"/>
      <c r="Z198" s="979"/>
    </row>
    <row r="199" spans="1:26" s="902" customFormat="1" ht="30" customHeight="1">
      <c r="A199" s="903" t="s">
        <v>408</v>
      </c>
      <c r="B199" s="904" t="s">
        <v>409</v>
      </c>
      <c r="C199" s="1224" t="s">
        <v>615</v>
      </c>
      <c r="D199" s="1225"/>
      <c r="E199" s="1225"/>
      <c r="F199" s="905" t="s">
        <v>411</v>
      </c>
      <c r="G199" s="906" t="s">
        <v>412</v>
      </c>
      <c r="H199" s="907" t="s">
        <v>616</v>
      </c>
      <c r="I199" s="906" t="s">
        <v>414</v>
      </c>
      <c r="J199" s="906" t="s">
        <v>617</v>
      </c>
      <c r="K199" s="907" t="s">
        <v>416</v>
      </c>
      <c r="L199" s="908" t="s">
        <v>618</v>
      </c>
      <c r="M199" s="906" t="s">
        <v>619</v>
      </c>
      <c r="N199" s="909" t="s">
        <v>419</v>
      </c>
      <c r="O199" s="909" t="s">
        <v>620</v>
      </c>
      <c r="P199" s="909" t="s">
        <v>621</v>
      </c>
      <c r="Q199" s="909" t="s">
        <v>622</v>
      </c>
      <c r="R199" s="909" t="s">
        <v>623</v>
      </c>
      <c r="S199" s="909" t="s">
        <v>624</v>
      </c>
      <c r="T199" s="909" t="s">
        <v>625</v>
      </c>
      <c r="U199" s="909" t="s">
        <v>626</v>
      </c>
      <c r="V199" s="910" t="s">
        <v>427</v>
      </c>
      <c r="W199" s="910" t="s">
        <v>428</v>
      </c>
      <c r="X199" s="911" t="s">
        <v>627</v>
      </c>
      <c r="Y199" s="978"/>
      <c r="Z199" s="979"/>
    </row>
    <row r="200" spans="1:26" s="902" customFormat="1" ht="17.25" customHeight="1">
      <c r="A200" s="912"/>
      <c r="B200" s="913"/>
      <c r="C200" s="914" t="s">
        <v>430</v>
      </c>
      <c r="D200" s="914" t="s">
        <v>431</v>
      </c>
      <c r="E200" s="915" t="s">
        <v>432</v>
      </c>
      <c r="F200" s="916" t="s">
        <v>433</v>
      </c>
      <c r="G200" s="917" t="s">
        <v>434</v>
      </c>
      <c r="H200" s="918" t="s">
        <v>435</v>
      </c>
      <c r="I200" s="917" t="s">
        <v>436</v>
      </c>
      <c r="J200" s="917" t="s">
        <v>628</v>
      </c>
      <c r="K200" s="919" t="s">
        <v>438</v>
      </c>
      <c r="L200" s="917" t="s">
        <v>439</v>
      </c>
      <c r="M200" s="914" t="s">
        <v>249</v>
      </c>
      <c r="N200" s="914"/>
      <c r="O200" s="913"/>
      <c r="P200" s="920" t="s">
        <v>629</v>
      </c>
      <c r="Q200" s="920" t="s">
        <v>630</v>
      </c>
      <c r="R200" s="920" t="s">
        <v>631</v>
      </c>
      <c r="S200" s="920" t="s">
        <v>632</v>
      </c>
      <c r="T200" s="920" t="s">
        <v>633</v>
      </c>
      <c r="U200" s="920" t="s">
        <v>634</v>
      </c>
      <c r="V200" s="921" t="s">
        <v>446</v>
      </c>
      <c r="W200" s="921" t="s">
        <v>447</v>
      </c>
      <c r="X200" s="922"/>
      <c r="Y200" s="978"/>
      <c r="Z200" s="979"/>
    </row>
    <row r="201" spans="1:25" s="926" customFormat="1" ht="19.5" customHeight="1">
      <c r="A201" s="923"/>
      <c r="B201" s="924" t="s">
        <v>635</v>
      </c>
      <c r="C201" s="924" t="s">
        <v>636</v>
      </c>
      <c r="D201" s="924" t="s">
        <v>637</v>
      </c>
      <c r="E201" s="924" t="s">
        <v>638</v>
      </c>
      <c r="F201" s="924" t="s">
        <v>639</v>
      </c>
      <c r="G201" s="924" t="s">
        <v>640</v>
      </c>
      <c r="H201" s="924" t="s">
        <v>641</v>
      </c>
      <c r="I201" s="924" t="s">
        <v>642</v>
      </c>
      <c r="J201" s="924" t="s">
        <v>643</v>
      </c>
      <c r="K201" s="924" t="s">
        <v>644</v>
      </c>
      <c r="L201" s="924" t="s">
        <v>645</v>
      </c>
      <c r="M201" s="924" t="s">
        <v>646</v>
      </c>
      <c r="N201" s="924" t="s">
        <v>647</v>
      </c>
      <c r="O201" s="924" t="s">
        <v>648</v>
      </c>
      <c r="P201" s="924" t="s">
        <v>649</v>
      </c>
      <c r="Q201" s="924" t="s">
        <v>650</v>
      </c>
      <c r="R201" s="924" t="s">
        <v>651</v>
      </c>
      <c r="S201" s="924" t="s">
        <v>652</v>
      </c>
      <c r="T201" s="924" t="s">
        <v>653</v>
      </c>
      <c r="U201" s="924" t="s">
        <v>654</v>
      </c>
      <c r="V201" s="924" t="s">
        <v>655</v>
      </c>
      <c r="W201" s="924" t="s">
        <v>656</v>
      </c>
      <c r="X201" s="925" t="s">
        <v>657</v>
      </c>
      <c r="Y201" s="960"/>
    </row>
    <row r="202" spans="1:26" s="979" customFormat="1" ht="39.75" customHeight="1">
      <c r="A202" s="975" t="s">
        <v>567</v>
      </c>
      <c r="B202" s="966">
        <v>93783</v>
      </c>
      <c r="C202" s="966">
        <v>93783</v>
      </c>
      <c r="D202" s="983">
        <v>0</v>
      </c>
      <c r="E202" s="966">
        <v>0</v>
      </c>
      <c r="F202" s="966">
        <v>0</v>
      </c>
      <c r="G202" s="983">
        <v>0</v>
      </c>
      <c r="H202" s="983">
        <v>0</v>
      </c>
      <c r="I202" s="983">
        <v>0</v>
      </c>
      <c r="J202" s="983">
        <v>0</v>
      </c>
      <c r="K202" s="983">
        <v>0</v>
      </c>
      <c r="L202" s="983">
        <v>0</v>
      </c>
      <c r="M202" s="983">
        <v>0</v>
      </c>
      <c r="N202" s="966">
        <v>0</v>
      </c>
      <c r="O202" s="966">
        <v>0</v>
      </c>
      <c r="P202" s="966">
        <v>0</v>
      </c>
      <c r="Q202" s="966">
        <v>60173</v>
      </c>
      <c r="R202" s="966">
        <v>28302</v>
      </c>
      <c r="S202" s="966">
        <v>5308</v>
      </c>
      <c r="T202" s="966">
        <v>0</v>
      </c>
      <c r="U202" s="966">
        <v>0</v>
      </c>
      <c r="V202" s="966">
        <v>0</v>
      </c>
      <c r="W202" s="966">
        <v>0</v>
      </c>
      <c r="X202" s="984">
        <v>0</v>
      </c>
      <c r="Y202" s="978" t="s">
        <v>562</v>
      </c>
      <c r="Z202" s="979">
        <f>B202-SUM(N202:X202)</f>
        <v>0</v>
      </c>
    </row>
    <row r="203" spans="1:26" s="979" customFormat="1" ht="39.75" customHeight="1" thickBot="1">
      <c r="A203" s="985" t="s">
        <v>70</v>
      </c>
      <c r="B203" s="986">
        <f aca="true" t="shared" si="21" ref="B203:X203">SUM(B202:B202)</f>
        <v>93783</v>
      </c>
      <c r="C203" s="986">
        <f t="shared" si="21"/>
        <v>93783</v>
      </c>
      <c r="D203" s="986">
        <f t="shared" si="21"/>
        <v>0</v>
      </c>
      <c r="E203" s="986">
        <f t="shared" si="21"/>
        <v>0</v>
      </c>
      <c r="F203" s="986">
        <f t="shared" si="21"/>
        <v>0</v>
      </c>
      <c r="G203" s="986">
        <f t="shared" si="21"/>
        <v>0</v>
      </c>
      <c r="H203" s="986">
        <f t="shared" si="21"/>
        <v>0</v>
      </c>
      <c r="I203" s="986">
        <f t="shared" si="21"/>
        <v>0</v>
      </c>
      <c r="J203" s="986">
        <f t="shared" si="21"/>
        <v>0</v>
      </c>
      <c r="K203" s="986">
        <f t="shared" si="21"/>
        <v>0</v>
      </c>
      <c r="L203" s="986">
        <f t="shared" si="21"/>
        <v>0</v>
      </c>
      <c r="M203" s="986">
        <f t="shared" si="21"/>
        <v>0</v>
      </c>
      <c r="N203" s="986">
        <f t="shared" si="21"/>
        <v>0</v>
      </c>
      <c r="O203" s="986">
        <f t="shared" si="21"/>
        <v>0</v>
      </c>
      <c r="P203" s="986">
        <f t="shared" si="21"/>
        <v>0</v>
      </c>
      <c r="Q203" s="986">
        <f t="shared" si="21"/>
        <v>60173</v>
      </c>
      <c r="R203" s="986">
        <f t="shared" si="21"/>
        <v>28302</v>
      </c>
      <c r="S203" s="986">
        <f t="shared" si="21"/>
        <v>5308</v>
      </c>
      <c r="T203" s="986">
        <f t="shared" si="21"/>
        <v>0</v>
      </c>
      <c r="U203" s="986">
        <f t="shared" si="21"/>
        <v>0</v>
      </c>
      <c r="V203" s="986">
        <f t="shared" si="21"/>
        <v>0</v>
      </c>
      <c r="W203" s="986">
        <f t="shared" si="21"/>
        <v>0</v>
      </c>
      <c r="X203" s="987">
        <f t="shared" si="21"/>
        <v>0</v>
      </c>
      <c r="Y203" s="978"/>
      <c r="Z203" s="979">
        <f>B203-SUM(N203:X203)</f>
        <v>0</v>
      </c>
    </row>
    <row r="205" spans="1:25" s="972" customFormat="1" ht="18" customHeight="1">
      <c r="A205" s="968"/>
      <c r="B205" s="991" t="s">
        <v>658</v>
      </c>
      <c r="C205" s="970"/>
      <c r="D205" s="970"/>
      <c r="E205" s="970"/>
      <c r="F205" s="970"/>
      <c r="G205" s="970"/>
      <c r="H205" s="970"/>
      <c r="I205" s="970"/>
      <c r="J205" s="970"/>
      <c r="K205" s="970"/>
      <c r="L205" s="970"/>
      <c r="M205" s="970"/>
      <c r="N205" s="970"/>
      <c r="O205" s="970"/>
      <c r="P205" s="970"/>
      <c r="Q205" s="970"/>
      <c r="R205" s="970"/>
      <c r="S205" s="970"/>
      <c r="T205" s="970"/>
      <c r="U205" s="970"/>
      <c r="V205" s="970"/>
      <c r="W205" s="970"/>
      <c r="X205" s="970"/>
      <c r="Y205" s="971"/>
    </row>
    <row r="206" spans="1:25" s="972" customFormat="1" ht="18" customHeight="1" thickBot="1">
      <c r="A206" s="973"/>
      <c r="B206" s="974" t="s">
        <v>556</v>
      </c>
      <c r="C206" s="970"/>
      <c r="D206" s="970"/>
      <c r="E206" s="970"/>
      <c r="F206" s="970"/>
      <c r="G206" s="970"/>
      <c r="H206" s="970"/>
      <c r="I206" s="970"/>
      <c r="J206" s="970"/>
      <c r="K206" s="970"/>
      <c r="L206" s="970"/>
      <c r="M206" s="970"/>
      <c r="N206" s="970"/>
      <c r="O206" s="970"/>
      <c r="P206" s="970"/>
      <c r="Q206" s="970"/>
      <c r="R206" s="970"/>
      <c r="S206" s="970"/>
      <c r="T206" s="970"/>
      <c r="U206" s="970"/>
      <c r="V206" s="970"/>
      <c r="W206" s="970"/>
      <c r="X206" s="970"/>
      <c r="Y206" s="971"/>
    </row>
    <row r="207" spans="1:25" s="902" customFormat="1" ht="18.75" customHeight="1">
      <c r="A207" s="900"/>
      <c r="B207" s="901"/>
      <c r="C207" s="1218" t="s">
        <v>406</v>
      </c>
      <c r="D207" s="1219"/>
      <c r="E207" s="1219"/>
      <c r="F207" s="1219"/>
      <c r="G207" s="1219"/>
      <c r="H207" s="1219"/>
      <c r="I207" s="1219"/>
      <c r="J207" s="1219"/>
      <c r="K207" s="1219"/>
      <c r="L207" s="1219"/>
      <c r="M207" s="1220"/>
      <c r="N207" s="1221" t="s">
        <v>407</v>
      </c>
      <c r="O207" s="1222"/>
      <c r="P207" s="1222"/>
      <c r="Q207" s="1222"/>
      <c r="R207" s="1222"/>
      <c r="S207" s="1222"/>
      <c r="T207" s="1222"/>
      <c r="U207" s="1222"/>
      <c r="V207" s="1222"/>
      <c r="W207" s="1222"/>
      <c r="X207" s="1223"/>
      <c r="Y207" s="960"/>
    </row>
    <row r="208" spans="1:25" s="902" customFormat="1" ht="30" customHeight="1">
      <c r="A208" s="903" t="s">
        <v>408</v>
      </c>
      <c r="B208" s="904" t="s">
        <v>409</v>
      </c>
      <c r="C208" s="1224" t="s">
        <v>490</v>
      </c>
      <c r="D208" s="1225"/>
      <c r="E208" s="1225"/>
      <c r="F208" s="905" t="s">
        <v>411</v>
      </c>
      <c r="G208" s="906" t="s">
        <v>412</v>
      </c>
      <c r="H208" s="907" t="s">
        <v>491</v>
      </c>
      <c r="I208" s="906" t="s">
        <v>414</v>
      </c>
      <c r="J208" s="906" t="s">
        <v>557</v>
      </c>
      <c r="K208" s="907" t="s">
        <v>416</v>
      </c>
      <c r="L208" s="908" t="s">
        <v>492</v>
      </c>
      <c r="M208" s="906" t="s">
        <v>493</v>
      </c>
      <c r="N208" s="909" t="s">
        <v>419</v>
      </c>
      <c r="O208" s="909" t="s">
        <v>494</v>
      </c>
      <c r="P208" s="909" t="s">
        <v>495</v>
      </c>
      <c r="Q208" s="909" t="s">
        <v>496</v>
      </c>
      <c r="R208" s="909" t="s">
        <v>497</v>
      </c>
      <c r="S208" s="909" t="s">
        <v>498</v>
      </c>
      <c r="T208" s="909" t="s">
        <v>499</v>
      </c>
      <c r="U208" s="909" t="s">
        <v>500</v>
      </c>
      <c r="V208" s="910" t="s">
        <v>427</v>
      </c>
      <c r="W208" s="910" t="s">
        <v>428</v>
      </c>
      <c r="X208" s="911" t="s">
        <v>501</v>
      </c>
      <c r="Y208" s="960"/>
    </row>
    <row r="209" spans="1:25" s="902" customFormat="1" ht="14.25" customHeight="1">
      <c r="A209" s="912"/>
      <c r="B209" s="913"/>
      <c r="C209" s="914" t="s">
        <v>430</v>
      </c>
      <c r="D209" s="914" t="s">
        <v>431</v>
      </c>
      <c r="E209" s="915" t="s">
        <v>432</v>
      </c>
      <c r="F209" s="916" t="s">
        <v>433</v>
      </c>
      <c r="G209" s="917" t="s">
        <v>434</v>
      </c>
      <c r="H209" s="918" t="s">
        <v>435</v>
      </c>
      <c r="I209" s="917" t="s">
        <v>436</v>
      </c>
      <c r="J209" s="917" t="s">
        <v>558</v>
      </c>
      <c r="K209" s="919" t="s">
        <v>438</v>
      </c>
      <c r="L209" s="917" t="s">
        <v>439</v>
      </c>
      <c r="M209" s="914" t="s">
        <v>249</v>
      </c>
      <c r="N209" s="914"/>
      <c r="O209" s="913"/>
      <c r="P209" s="920" t="s">
        <v>502</v>
      </c>
      <c r="Q209" s="920" t="s">
        <v>503</v>
      </c>
      <c r="R209" s="920" t="s">
        <v>504</v>
      </c>
      <c r="S209" s="920" t="s">
        <v>505</v>
      </c>
      <c r="T209" s="920" t="s">
        <v>506</v>
      </c>
      <c r="U209" s="920" t="s">
        <v>507</v>
      </c>
      <c r="V209" s="921" t="s">
        <v>446</v>
      </c>
      <c r="W209" s="921" t="s">
        <v>447</v>
      </c>
      <c r="X209" s="922"/>
      <c r="Y209" s="960"/>
    </row>
    <row r="210" spans="1:26" s="926" customFormat="1" ht="19.5" customHeight="1">
      <c r="A210" s="923"/>
      <c r="B210" s="924" t="s">
        <v>508</v>
      </c>
      <c r="C210" s="924" t="s">
        <v>509</v>
      </c>
      <c r="D210" s="924" t="s">
        <v>510</v>
      </c>
      <c r="E210" s="924" t="s">
        <v>511</v>
      </c>
      <c r="F210" s="924" t="s">
        <v>512</v>
      </c>
      <c r="G210" s="924" t="s">
        <v>513</v>
      </c>
      <c r="H210" s="924" t="s">
        <v>514</v>
      </c>
      <c r="I210" s="924" t="s">
        <v>515</v>
      </c>
      <c r="J210" s="924" t="s">
        <v>516</v>
      </c>
      <c r="K210" s="924" t="s">
        <v>517</v>
      </c>
      <c r="L210" s="924" t="s">
        <v>518</v>
      </c>
      <c r="M210" s="924" t="s">
        <v>519</v>
      </c>
      <c r="N210" s="924" t="s">
        <v>520</v>
      </c>
      <c r="O210" s="924" t="s">
        <v>521</v>
      </c>
      <c r="P210" s="924" t="s">
        <v>522</v>
      </c>
      <c r="Q210" s="924" t="s">
        <v>523</v>
      </c>
      <c r="R210" s="924" t="s">
        <v>524</v>
      </c>
      <c r="S210" s="924" t="s">
        <v>525</v>
      </c>
      <c r="T210" s="924" t="s">
        <v>526</v>
      </c>
      <c r="U210" s="924" t="s">
        <v>527</v>
      </c>
      <c r="V210" s="924" t="s">
        <v>528</v>
      </c>
      <c r="W210" s="924" t="s">
        <v>529</v>
      </c>
      <c r="X210" s="925" t="s">
        <v>530</v>
      </c>
      <c r="Y210" s="960"/>
      <c r="Z210" s="926" t="s">
        <v>559</v>
      </c>
    </row>
    <row r="211" spans="1:26" s="979" customFormat="1" ht="39.75" customHeight="1">
      <c r="A211" s="975" t="s">
        <v>561</v>
      </c>
      <c r="B211" s="962">
        <v>78449</v>
      </c>
      <c r="C211" s="962">
        <v>78449</v>
      </c>
      <c r="D211" s="980">
        <v>0</v>
      </c>
      <c r="E211" s="962">
        <v>0</v>
      </c>
      <c r="F211" s="962">
        <v>0</v>
      </c>
      <c r="G211" s="962">
        <v>0</v>
      </c>
      <c r="H211" s="962">
        <v>0</v>
      </c>
      <c r="I211" s="980">
        <v>0</v>
      </c>
      <c r="J211" s="962">
        <v>0</v>
      </c>
      <c r="K211" s="980">
        <v>0</v>
      </c>
      <c r="L211" s="980">
        <v>0</v>
      </c>
      <c r="M211" s="980">
        <v>0</v>
      </c>
      <c r="N211" s="962">
        <v>0</v>
      </c>
      <c r="O211" s="962">
        <v>62988</v>
      </c>
      <c r="P211" s="962">
        <v>0</v>
      </c>
      <c r="Q211" s="962">
        <v>15461</v>
      </c>
      <c r="R211" s="962">
        <v>0</v>
      </c>
      <c r="S211" s="962">
        <v>0</v>
      </c>
      <c r="T211" s="962">
        <v>0</v>
      </c>
      <c r="U211" s="962">
        <v>0</v>
      </c>
      <c r="V211" s="962">
        <v>0</v>
      </c>
      <c r="W211" s="962">
        <v>0</v>
      </c>
      <c r="X211" s="981">
        <v>0</v>
      </c>
      <c r="Y211" s="978" t="s">
        <v>562</v>
      </c>
      <c r="Z211" s="979">
        <f>B211-SUM(N211:X211)</f>
        <v>0</v>
      </c>
    </row>
    <row r="212" spans="1:26" s="979" customFormat="1" ht="39.75" customHeight="1" thickBot="1">
      <c r="A212" s="985" t="s">
        <v>70</v>
      </c>
      <c r="B212" s="986">
        <f aca="true" t="shared" si="22" ref="B212:X212">SUM(B211:B211)</f>
        <v>78449</v>
      </c>
      <c r="C212" s="986">
        <f t="shared" si="22"/>
        <v>78449</v>
      </c>
      <c r="D212" s="986">
        <f t="shared" si="22"/>
        <v>0</v>
      </c>
      <c r="E212" s="986">
        <f t="shared" si="22"/>
        <v>0</v>
      </c>
      <c r="F212" s="986">
        <f t="shared" si="22"/>
        <v>0</v>
      </c>
      <c r="G212" s="986">
        <f t="shared" si="22"/>
        <v>0</v>
      </c>
      <c r="H212" s="986">
        <f t="shared" si="22"/>
        <v>0</v>
      </c>
      <c r="I212" s="986">
        <f t="shared" si="22"/>
        <v>0</v>
      </c>
      <c r="J212" s="986">
        <f t="shared" si="22"/>
        <v>0</v>
      </c>
      <c r="K212" s="986">
        <f t="shared" si="22"/>
        <v>0</v>
      </c>
      <c r="L212" s="986">
        <f t="shared" si="22"/>
        <v>0</v>
      </c>
      <c r="M212" s="986">
        <f t="shared" si="22"/>
        <v>0</v>
      </c>
      <c r="N212" s="986">
        <f t="shared" si="22"/>
        <v>0</v>
      </c>
      <c r="O212" s="986">
        <f t="shared" si="22"/>
        <v>62988</v>
      </c>
      <c r="P212" s="986">
        <f t="shared" si="22"/>
        <v>0</v>
      </c>
      <c r="Q212" s="986">
        <f t="shared" si="22"/>
        <v>15461</v>
      </c>
      <c r="R212" s="986">
        <f t="shared" si="22"/>
        <v>0</v>
      </c>
      <c r="S212" s="986">
        <f t="shared" si="22"/>
        <v>0</v>
      </c>
      <c r="T212" s="986">
        <f t="shared" si="22"/>
        <v>0</v>
      </c>
      <c r="U212" s="986">
        <f t="shared" si="22"/>
        <v>0</v>
      </c>
      <c r="V212" s="986">
        <f t="shared" si="22"/>
        <v>0</v>
      </c>
      <c r="W212" s="986">
        <f t="shared" si="22"/>
        <v>0</v>
      </c>
      <c r="X212" s="987">
        <f t="shared" si="22"/>
        <v>0</v>
      </c>
      <c r="Y212" s="978"/>
      <c r="Z212" s="979">
        <f>B212-SUM(N212:X212)</f>
        <v>0</v>
      </c>
    </row>
  </sheetData>
  <sheetProtection/>
  <mergeCells count="35">
    <mergeCell ref="C199:E199"/>
    <mergeCell ref="C207:M207"/>
    <mergeCell ref="N207:X207"/>
    <mergeCell ref="C208:E208"/>
    <mergeCell ref="C175:E175"/>
    <mergeCell ref="C185:M185"/>
    <mergeCell ref="N185:X185"/>
    <mergeCell ref="C186:E186"/>
    <mergeCell ref="C198:M198"/>
    <mergeCell ref="N198:X198"/>
    <mergeCell ref="C148:E148"/>
    <mergeCell ref="C157:M157"/>
    <mergeCell ref="N157:X157"/>
    <mergeCell ref="C158:E158"/>
    <mergeCell ref="C174:M174"/>
    <mergeCell ref="N174:X174"/>
    <mergeCell ref="C111:E111"/>
    <mergeCell ref="C119:M119"/>
    <mergeCell ref="N119:X119"/>
    <mergeCell ref="C120:E120"/>
    <mergeCell ref="C147:M147"/>
    <mergeCell ref="N147:X147"/>
    <mergeCell ref="C88:E88"/>
    <mergeCell ref="C100:M100"/>
    <mergeCell ref="N100:X100"/>
    <mergeCell ref="C101:E101"/>
    <mergeCell ref="C110:M110"/>
    <mergeCell ref="N110:X110"/>
    <mergeCell ref="C6:C7"/>
    <mergeCell ref="A39:A41"/>
    <mergeCell ref="C59:M59"/>
    <mergeCell ref="N59:X59"/>
    <mergeCell ref="C60:E60"/>
    <mergeCell ref="C87:M87"/>
    <mergeCell ref="N87:X87"/>
  </mergeCells>
  <printOptions/>
  <pageMargins left="0.9055118110236221" right="0.7874015748031497" top="0.7874015748031497" bottom="0.2362204724409449" header="0.5118110236220472" footer="0.15748031496062992"/>
  <pageSetup fitToHeight="2" horizontalDpi="400" verticalDpi="400" orientation="landscape" paperSize="9" scale="51" r:id="rId2"/>
  <rowBreaks count="1" manualBreakCount="1">
    <brk id="3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　亮光</cp:lastModifiedBy>
  <cp:lastPrinted>2014-02-05T08:13:32Z</cp:lastPrinted>
  <dcterms:created xsi:type="dcterms:W3CDTF">2000-08-16T00:50:38Z</dcterms:created>
  <dcterms:modified xsi:type="dcterms:W3CDTF">2014-05-30T05:50:39Z</dcterms:modified>
  <cp:category/>
  <cp:version/>
  <cp:contentType/>
  <cp:contentStatus/>
</cp:coreProperties>
</file>