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15" windowWidth="10200" windowHeight="7650" tabRatio="723" activeTab="0"/>
  </bookViews>
  <sheets>
    <sheet name="ア (ｱ)" sheetId="1" r:id="rId1"/>
    <sheet name="ア (ｲ)" sheetId="2" r:id="rId2"/>
    <sheet name="イ" sheetId="3" r:id="rId3"/>
    <sheet name="ウ" sheetId="4" r:id="rId4"/>
    <sheet name="エ" sheetId="5" r:id="rId5"/>
    <sheet name="オ" sheetId="6" r:id="rId6"/>
    <sheet name="カ (ｱ)" sheetId="7" r:id="rId7"/>
    <sheet name="カ (ｲ)" sheetId="8" r:id="rId8"/>
    <sheet name="カ (ｳ)" sheetId="9" r:id="rId9"/>
    <sheet name="キ" sheetId="10" r:id="rId10"/>
    <sheet name="ク" sheetId="11" r:id="rId11"/>
    <sheet name="ケ" sheetId="12" r:id="rId12"/>
    <sheet name="コ" sheetId="13" r:id="rId13"/>
    <sheet name="サ" sheetId="14" r:id="rId14"/>
    <sheet name="シ" sheetId="15" r:id="rId15"/>
    <sheet name="ス (ｱ)" sheetId="16" r:id="rId16"/>
    <sheet name="ス (ｲ)" sheetId="17" r:id="rId17"/>
    <sheet name="ス (ｳ)" sheetId="18" r:id="rId18"/>
    <sheet name="ス (ｴ)" sheetId="19" r:id="rId19"/>
    <sheet name="ス (ｵ)" sheetId="20" r:id="rId20"/>
    <sheet name="ス (ｶ)　" sheetId="21" r:id="rId21"/>
    <sheet name="セ (ｱ)" sheetId="22" r:id="rId22"/>
    <sheet name="セ (ｲ)" sheetId="23" r:id="rId23"/>
    <sheet name="ソ (ｱ)" sheetId="24" r:id="rId24"/>
    <sheet name="タ (ｱ)" sheetId="25" r:id="rId25"/>
    <sheet name="タ (ｲ)" sheetId="26" r:id="rId26"/>
    <sheet name="チ (ｱ)" sheetId="27" r:id="rId27"/>
    <sheet name="チ (ｲ)" sheetId="28" r:id="rId28"/>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Regression_Int" localSheetId="24" hidden="1">1</definedName>
    <definedName name="_Regression_Int" localSheetId="25" hidden="1">1</definedName>
    <definedName name="_Regression_Int" localSheetId="26" hidden="1">1</definedName>
    <definedName name="_Regression_Int" localSheetId="27" hidden="1">1</definedName>
    <definedName name="_xlnm.Print_Area" localSheetId="0">'ア (ｱ)'!$A$1:$AB$66</definedName>
    <definedName name="_xlnm.Print_Area" localSheetId="1">'ア (ｲ)'!$A$1:$O$62</definedName>
    <definedName name="_xlnm.Print_Area" localSheetId="2">'イ'!$A$1:$H$22</definedName>
    <definedName name="_xlnm.Print_Area" localSheetId="4">'エ'!$A$1:$L$16</definedName>
    <definedName name="_xlnm.Print_Area" localSheetId="8">'カ (ｳ)'!$A$1:$Q$58</definedName>
    <definedName name="_xlnm.Print_Area" localSheetId="9">'キ'!$A$1:$L$16</definedName>
    <definedName name="_xlnm.Print_Area" localSheetId="11">'ケ'!$A$1:$M$44</definedName>
    <definedName name="_xlnm.Print_Area" localSheetId="12">'コ'!$A$1:$S$30</definedName>
    <definedName name="_xlnm.Print_Area" localSheetId="13">'サ'!$A$1:$E$17</definedName>
    <definedName name="_xlnm.Print_Area" localSheetId="14">'シ'!$A$1:$F$16</definedName>
    <definedName name="_xlnm.Print_Area" localSheetId="15">'ス (ｱ)'!$A$1:$I$19</definedName>
    <definedName name="_xlnm.Print_Area" localSheetId="16">'ス (ｲ)'!$A$1:$F$14</definedName>
    <definedName name="_xlnm.Print_Area" localSheetId="17">'ス (ｳ)'!$A$1:$H$32</definedName>
    <definedName name="_xlnm.Print_Area" localSheetId="18">'ス (ｴ)'!$A$1:$I$22</definedName>
    <definedName name="_xlnm.Print_Area" localSheetId="19">'ス (ｵ)'!$A$1:$I$15</definedName>
    <definedName name="_xlnm.Print_Area" localSheetId="20">'ス (ｶ)　'!$A$1:$J$22</definedName>
    <definedName name="_xlnm.Print_Area" localSheetId="21">'セ (ｱ)'!$A$1:$G$18</definedName>
    <definedName name="_xlnm.Print_Area" localSheetId="22">'セ (ｲ)'!$A$1:$I$15</definedName>
    <definedName name="_xlnm.Print_Area" localSheetId="23">'ソ (ｱ)'!$A$1:$L$17</definedName>
    <definedName name="_xlnm.Print_Area" localSheetId="24">'タ (ｱ)'!$A$1:$L$18</definedName>
    <definedName name="_xlnm.Print_Area" localSheetId="25">'タ (ｲ)'!$A$1:$L$14</definedName>
    <definedName name="_xlnm.Print_Area" localSheetId="26">'チ (ｱ)'!$A$1:$M$31</definedName>
    <definedName name="_xlnm.Print_Area" localSheetId="27">'チ (ｲ)'!$A$1:$I$49</definedName>
    <definedName name="Print_Area_MI" localSheetId="0">'ア (ｱ)'!$A$1:$AB$65</definedName>
    <definedName name="Print_Area_MI" localSheetId="1">'ア (ｲ)'!$A$1:$AD$3</definedName>
    <definedName name="Print_Area_MI" localSheetId="4">'エ'!$A$4:$H$17</definedName>
    <definedName name="Print_Area_MI" localSheetId="5">'オ'!$A$4:$H$16</definedName>
    <definedName name="Print_Area_MI" localSheetId="6">'カ (ｱ)'!$A$4:$H$18</definedName>
    <definedName name="Print_Area_MI" localSheetId="7">'カ (ｲ)'!$A$4:$H$18</definedName>
    <definedName name="Print_Area_MI" localSheetId="8">'カ (ｳ)'!$A$5:$Q$56</definedName>
    <definedName name="Print_Area_MI" localSheetId="9">'キ'!#REF!</definedName>
    <definedName name="Print_Area_MI" localSheetId="10">'ク'!#REF!</definedName>
    <definedName name="Print_Area_MI" localSheetId="11">'ケ'!$A$4:$M$45</definedName>
    <definedName name="Print_Area_MI" localSheetId="12">'コ'!#REF!</definedName>
    <definedName name="Print_Area_MI" localSheetId="13">'サ'!#REF!</definedName>
    <definedName name="Print_Area_MI" localSheetId="14">'シ'!#REF!</definedName>
    <definedName name="Print_Area_MI" localSheetId="15">'ス (ｱ)'!$A$4:$J$17</definedName>
    <definedName name="Print_Area_MI" localSheetId="16">'ス (ｲ)'!$A$4:$J$4</definedName>
    <definedName name="Print_Area_MI" localSheetId="17">'ス (ｳ)'!$A$4:$J$4</definedName>
    <definedName name="Print_Area_MI" localSheetId="18">'ス (ｴ)'!$A$5:$L$19</definedName>
    <definedName name="Print_Area_MI" localSheetId="19">'ス (ｵ)'!$A$5:$K$6</definedName>
    <definedName name="Print_Area_MI" localSheetId="20">'ス (ｶ)　'!#REF!</definedName>
    <definedName name="Print_Area_MI" localSheetId="21">'セ (ｱ)'!$A$4:$I$17</definedName>
    <definedName name="Print_Area_MI" localSheetId="22">'セ (ｲ)'!$A$4:$I$4</definedName>
    <definedName name="Print_Area_MI" localSheetId="23">'ソ (ｱ)'!#REF!</definedName>
    <definedName name="Print_Area_MI" localSheetId="24">'タ (ｱ)'!#REF!</definedName>
    <definedName name="Print_Area_MI" localSheetId="25">'タ (ｲ)'!#REF!</definedName>
    <definedName name="Print_Area_MI" localSheetId="26">'チ (ｱ)'!$A$5:$H$12</definedName>
    <definedName name="Print_Area_MI" localSheetId="27">'チ (ｲ)'!$A$5:$I$5</definedName>
    <definedName name="_xlnm.Print_Titles" localSheetId="0">'ア (ｱ)'!$A:$B</definedName>
    <definedName name="_xlnm.Print_Titles" localSheetId="1">'ア (ｲ)'!$A:$B</definedName>
    <definedName name="_xlnm.Print_Titles" localSheetId="8">'カ (ｳ)'!$6:$7</definedName>
    <definedName name="_xlnm.Print_Titles" localSheetId="12">'コ'!$A:$A</definedName>
  </definedNames>
  <calcPr fullCalcOnLoad="1"/>
</workbook>
</file>

<file path=xl/sharedStrings.xml><?xml version="1.0" encoding="utf-8"?>
<sst xmlns="http://schemas.openxmlformats.org/spreadsheetml/2006/main" count="1283" uniqueCount="536">
  <si>
    <t xml:space="preserve">  (1) 法適用公営企業会計の状況</t>
  </si>
  <si>
    <t>年 度</t>
  </si>
  <si>
    <t xml:space="preserve"> 総 　収 　益</t>
  </si>
  <si>
    <t xml:space="preserve"> 総　 費 　用</t>
  </si>
  <si>
    <t>事業数</t>
  </si>
  <si>
    <t>Ｃ＋Ｇ</t>
  </si>
  <si>
    <t>他会計繰入金</t>
  </si>
  <si>
    <t>職員給与費</t>
  </si>
  <si>
    <t>(△)Ｃ－Ｄ</t>
  </si>
  <si>
    <t>Ａ－Ｂ</t>
  </si>
  <si>
    <t>Ａ</t>
  </si>
  <si>
    <t>Ｂ</t>
  </si>
  <si>
    <t>Ｇ</t>
  </si>
  <si>
    <t>Ｈ</t>
  </si>
  <si>
    <t>Ｉ</t>
  </si>
  <si>
    <t>３　公　営　事　業　会　計　の　状　況</t>
  </si>
  <si>
    <t>公共下水</t>
  </si>
  <si>
    <t>特環下水</t>
  </si>
  <si>
    <t>下水道　計</t>
  </si>
  <si>
    <t>農集下水</t>
  </si>
  <si>
    <t>純      計</t>
  </si>
  <si>
    <t>国庫(県)補助金</t>
  </si>
  <si>
    <t>企業債償還金</t>
  </si>
  <si>
    <t>構成比</t>
  </si>
  <si>
    <t>上 水 道</t>
  </si>
  <si>
    <t>簡易水道</t>
  </si>
  <si>
    <t>工業用水道</t>
  </si>
  <si>
    <t>交　　通</t>
  </si>
  <si>
    <t>ガ　　ス</t>
  </si>
  <si>
    <t>病　　院</t>
  </si>
  <si>
    <t>介護サービス</t>
  </si>
  <si>
    <t>計</t>
  </si>
  <si>
    <t>公共下水道</t>
  </si>
  <si>
    <t>農業集落排水</t>
  </si>
  <si>
    <t>　</t>
  </si>
  <si>
    <t>　　　　　　</t>
  </si>
  <si>
    <t>　　　　　</t>
  </si>
  <si>
    <t>対前年度</t>
  </si>
  <si>
    <t>増 加 率</t>
  </si>
  <si>
    <t xml:space="preserve"> </t>
  </si>
  <si>
    <t>総費用</t>
  </si>
  <si>
    <t>減価償却費</t>
  </si>
  <si>
    <t>資本的支出</t>
  </si>
  <si>
    <t>決算規模</t>
  </si>
  <si>
    <t>下水道</t>
  </si>
  <si>
    <t>-</t>
  </si>
  <si>
    <t>増減率</t>
  </si>
  <si>
    <t>　　　繰入率は収益的収入（総収入）、資本的収入に対する繰入金の割合</t>
  </si>
  <si>
    <t>総収益</t>
  </si>
  <si>
    <t>資本的収入</t>
  </si>
  <si>
    <t>元</t>
  </si>
  <si>
    <t>介護サービス</t>
  </si>
  <si>
    <t>事業数</t>
  </si>
  <si>
    <t>改定あり</t>
  </si>
  <si>
    <t>（注）事業数については建設中の事業を含まない。</t>
  </si>
  <si>
    <t>上    水 　 道</t>
  </si>
  <si>
    <t>簡  易  水  道</t>
  </si>
  <si>
    <t>工 業 用 水 道</t>
  </si>
  <si>
    <t>交  　　　　通</t>
  </si>
  <si>
    <t>ガ  　　　　ス</t>
  </si>
  <si>
    <t>病  　　　　院</t>
  </si>
  <si>
    <t>下    水 　 道</t>
  </si>
  <si>
    <t>の事業　　</t>
  </si>
  <si>
    <t>（注）他に用水供給事業数が２団体</t>
  </si>
  <si>
    <t>簡易水道(法適)</t>
  </si>
  <si>
    <t>簡易水道(非適)</t>
  </si>
  <si>
    <t>上 　 水  　道</t>
  </si>
  <si>
    <r>
      <t>（注）〔　〕は上水道と同一会計</t>
    </r>
    <r>
      <rPr>
        <sz val="12"/>
        <rFont val="Helv"/>
        <family val="2"/>
      </rPr>
      <t xml:space="preserve"> </t>
    </r>
  </si>
  <si>
    <t>普 及 率</t>
  </si>
  <si>
    <t>給 水 量</t>
  </si>
  <si>
    <t>上　　水　　道</t>
  </si>
  <si>
    <t>　           1,400円未満</t>
  </si>
  <si>
    <t xml:space="preserve"> 1,400円以上 1,600円 〃</t>
  </si>
  <si>
    <t xml:space="preserve"> 1,600円 〃  1,800円 〃</t>
  </si>
  <si>
    <t xml:space="preserve"> 1,800円 〃  2,000円 〃</t>
  </si>
  <si>
    <t xml:space="preserve"> 2,000円 〃  2,200円 〃</t>
  </si>
  <si>
    <t xml:space="preserve"> 2,200円 〃  2,400円 〃</t>
  </si>
  <si>
    <t xml:space="preserve"> 2,400円 〃  2,600円 〃</t>
  </si>
  <si>
    <t xml:space="preserve"> 2,600円 〃  2,800円 〃</t>
  </si>
  <si>
    <t xml:space="preserve"> 2,800円 〃  3,000円 〃</t>
  </si>
  <si>
    <t xml:space="preserve"> 3,000円 〃  3,200円 〃</t>
  </si>
  <si>
    <t xml:space="preserve"> 3,200円 〃  3,400円 〃</t>
  </si>
  <si>
    <t xml:space="preserve"> 3,400円 〃  </t>
  </si>
  <si>
    <t>乗</t>
  </si>
  <si>
    <t>合</t>
  </si>
  <si>
    <t>貸</t>
  </si>
  <si>
    <t>切</t>
  </si>
  <si>
    <t>２　15年度より調査上、一般病床と療養病床に区分することとなった。</t>
  </si>
  <si>
    <t>３　15年度の対前年度増加率のうち、一般については、療養と合算して、前年度比較。</t>
  </si>
  <si>
    <t>患者１人</t>
  </si>
  <si>
    <t>当 た り</t>
  </si>
  <si>
    <t>診療収入</t>
  </si>
  <si>
    <t>使用料単価</t>
  </si>
  <si>
    <t>維持管理費</t>
  </si>
  <si>
    <t>●</t>
  </si>
  <si>
    <t>漁集下水</t>
  </si>
  <si>
    <t>漁業集落排水</t>
  </si>
  <si>
    <t>（注）（　）数値は特別利益の他会計繰入金で内数</t>
  </si>
  <si>
    <t>　　　収益的収入＝他会計負担金＋他会計補助金＋他会計繰入金</t>
  </si>
  <si>
    <t>●</t>
  </si>
  <si>
    <t>市</t>
  </si>
  <si>
    <t>町</t>
  </si>
  <si>
    <t>千円</t>
  </si>
  <si>
    <t>％</t>
  </si>
  <si>
    <t>(a)</t>
  </si>
  <si>
    <t>　年間輸送人員　 千人</t>
  </si>
  <si>
    <t>　１日輸送人員　　 人</t>
  </si>
  <si>
    <t>　年間走行キロ　 千km</t>
  </si>
  <si>
    <t>　１日走行キロ　 　km</t>
  </si>
  <si>
    <t>　年間輸送人員　 千人</t>
  </si>
  <si>
    <t>一　　　　般</t>
  </si>
  <si>
    <t>療　　　　養</t>
  </si>
  <si>
    <t>結　　　　核</t>
  </si>
  <si>
    <t>精　　　　神</t>
  </si>
  <si>
    <t>　伝　染（感染）</t>
  </si>
  <si>
    <t>（注）入院患者、外来患者（１日平均）は各病院の１日平均の計</t>
  </si>
  <si>
    <t xml:space="preserve"> 入院患者（１日平均）      人</t>
  </si>
  <si>
    <t xml:space="preserve"> 外来患者（１日平均）      人</t>
  </si>
  <si>
    <t xml:space="preserve"> 入院外来患者（１日平均）  人</t>
  </si>
  <si>
    <t>皆減</t>
  </si>
  <si>
    <t xml:space="preserve"> 入　院　　円</t>
  </si>
  <si>
    <t xml:space="preserve"> 外　来　　円</t>
  </si>
  <si>
    <t xml:space="preserve"> 計(平均)　円</t>
  </si>
  <si>
    <t xml:space="preserve"> 年延入院患者　    　 人</t>
  </si>
  <si>
    <t xml:space="preserve"> 年延外来患者　    　 人</t>
  </si>
  <si>
    <t xml:space="preserve"> 年延入院外来患者　　 人</t>
  </si>
  <si>
    <t xml:space="preserve"> 外来入院比率　　　　 ％</t>
  </si>
  <si>
    <t>汚　水　処　理　原　価</t>
  </si>
  <si>
    <t>（公共下水道事業）</t>
  </si>
  <si>
    <t>（特定環境保全公共下水道事業）</t>
  </si>
  <si>
    <t>（農業集落排水事業）</t>
  </si>
  <si>
    <t>（漁業集落排水事業）</t>
  </si>
  <si>
    <t>（特定地域生活排水処理事業）</t>
  </si>
  <si>
    <t>（特定環境保全公共下水道事業）</t>
  </si>
  <si>
    <t>皆増</t>
  </si>
  <si>
    <t>下関市</t>
  </si>
  <si>
    <t>萩市</t>
  </si>
  <si>
    <t>岩国市</t>
  </si>
  <si>
    <t>（　）数値の「特別利益の他会計繰入金」は収益的収支の２０－１－４６の数値を記入する。</t>
  </si>
  <si>
    <t>職員給与費</t>
  </si>
  <si>
    <t>料金収入</t>
  </si>
  <si>
    <t>人口：決算統計突合表の行政区域内人口</t>
  </si>
  <si>
    <t>給水人口：【上水道、簡易水道（法適）】作業（根拠）の水道事業（業務の概要）の現在給水人口より</t>
  </si>
  <si>
    <t>　　　　　　 【簡易水道（非適）】記者配布資料時に非適用担当者が作成する施設及び業務概要（非適用）の現在給水人口より</t>
  </si>
  <si>
    <t>給水人口：【上水道、簡易水道（法適）】作業（根拠）の水道事業（業務の概要）の有収水量より</t>
  </si>
  <si>
    <t>　　　　　　 【簡易水道（非適）】記者配布資料時に非適用担当者が作成する施設及び業務概要（非適用）の年間総有収水量より</t>
  </si>
  <si>
    <t>　　　　　　　※小数点の位置に注意</t>
  </si>
  <si>
    <r>
      <t>作業（根拠）ス</t>
    </r>
    <r>
      <rPr>
        <sz val="14"/>
        <color indexed="10"/>
        <rFont val="Helv"/>
        <family val="2"/>
      </rPr>
      <t>(</t>
    </r>
    <r>
      <rPr>
        <sz val="14"/>
        <color indexed="10"/>
        <rFont val="ＭＳ Ｐゴシック"/>
        <family val="3"/>
      </rPr>
      <t>ｵ</t>
    </r>
    <r>
      <rPr>
        <sz val="14"/>
        <color indexed="10"/>
        <rFont val="Helv"/>
        <family val="2"/>
      </rPr>
      <t xml:space="preserve">) </t>
    </r>
    <r>
      <rPr>
        <sz val="14"/>
        <color indexed="10"/>
        <rFont val="ＭＳ Ｐゴシック"/>
        <family val="3"/>
      </rPr>
      <t>水道（企業債利息）より</t>
    </r>
  </si>
  <si>
    <t>収益的収支</t>
  </si>
  <si>
    <t>資本的収支</t>
  </si>
  <si>
    <t>団体名称</t>
  </si>
  <si>
    <t>施設名称</t>
  </si>
  <si>
    <t>病床数　計</t>
  </si>
  <si>
    <t>病床数(一般)</t>
  </si>
  <si>
    <t>病床数(療養)</t>
  </si>
  <si>
    <t>入院診療日数</t>
  </si>
  <si>
    <t>年間延入院患者数</t>
  </si>
  <si>
    <t>入院収益(千円)</t>
  </si>
  <si>
    <t>外来診療日数</t>
  </si>
  <si>
    <t>年間延外来患者数</t>
  </si>
  <si>
    <t>外来収益(千円)</t>
  </si>
  <si>
    <t>病院事業　計</t>
  </si>
  <si>
    <t>中央病院</t>
  </si>
  <si>
    <t>豊浦病院</t>
  </si>
  <si>
    <t>豊田中央病院</t>
  </si>
  <si>
    <t>市民病院</t>
  </si>
  <si>
    <t>岩国市立錦中央病院</t>
  </si>
  <si>
    <t>岩国市立美和病院</t>
  </si>
  <si>
    <t>光市立光総合病院</t>
  </si>
  <si>
    <t>光市立大和総合病院</t>
  </si>
  <si>
    <t>市立病院</t>
  </si>
  <si>
    <t>美東病院</t>
  </si>
  <si>
    <t>山陽小野田市民病院</t>
  </si>
  <si>
    <t>周防大島町立東和病院</t>
  </si>
  <si>
    <t>周防大島町立橘病院</t>
  </si>
  <si>
    <t>周防大島町立大島病院</t>
  </si>
  <si>
    <t>光市</t>
  </si>
  <si>
    <t>美祢市</t>
  </si>
  <si>
    <t>周南市</t>
  </si>
  <si>
    <t>山陽小野田市</t>
  </si>
  <si>
    <t>周防大島町</t>
  </si>
  <si>
    <t>（注）下関市立豊浦病院は、平成23年４月から利用料金制（指定管理者制度）へ移行したため、「患者１人当たり診療収入」は、当該病院を除いて算出。</t>
  </si>
  <si>
    <t>入院収益　(千円)</t>
  </si>
  <si>
    <t>診療単価(入院)　（円）</t>
  </si>
  <si>
    <t>外来収益　(千円)</t>
  </si>
  <si>
    <t>診療単価(外来)　(円）</t>
  </si>
  <si>
    <t>下関市</t>
  </si>
  <si>
    <t>萩市</t>
  </si>
  <si>
    <t>岩国市</t>
  </si>
  <si>
    <t>　（単位　千円、％）</t>
  </si>
  <si>
    <t>（単位　千円、％）</t>
  </si>
  <si>
    <t>（単位　事業、％）</t>
  </si>
  <si>
    <t>（単位　人、％）</t>
  </si>
  <si>
    <t xml:space="preserve">   （単位　千円、％）</t>
  </si>
  <si>
    <t xml:space="preserve">   （単位　千円、％）</t>
  </si>
  <si>
    <t xml:space="preserve">   （単位　千円、％）</t>
  </si>
  <si>
    <t>（単位　％）</t>
  </si>
  <si>
    <t>（単位　千円、％）</t>
  </si>
  <si>
    <t>（単位　床、％）</t>
  </si>
  <si>
    <t>皆減</t>
  </si>
  <si>
    <t>増減</t>
  </si>
  <si>
    <t>増減率</t>
  </si>
  <si>
    <t>閏年</t>
  </si>
  <si>
    <t>（●→）</t>
  </si>
  <si>
    <t>（←●）</t>
  </si>
  <si>
    <t>今年度収入</t>
  </si>
  <si>
    <t>前年度同意等債で</t>
  </si>
  <si>
    <t>　   (ｲ) 資　本　的　収　支</t>
  </si>
  <si>
    <t>　  ア　決算収支の状況</t>
  </si>
  <si>
    <t>　   (ｱ) 収　益　的　収　支</t>
  </si>
  <si>
    <t xml:space="preserve">    イ　事業数の推移</t>
  </si>
  <si>
    <t xml:space="preserve">    ウ　職員数の推移</t>
  </si>
  <si>
    <t xml:space="preserve">    エ　決算規模の推移（総費用（税込み）－減価償却費＋資本的支出）</t>
  </si>
  <si>
    <t xml:space="preserve">    オ　建設投資の推移（資本的支出のうち建設改良費）</t>
  </si>
  <si>
    <t xml:space="preserve">    カ　企業債の状況</t>
  </si>
  <si>
    <t xml:space="preserve">  　 (ｱ) 企業債の発行額</t>
  </si>
  <si>
    <t xml:space="preserve">  　 (ｲ) 企業債の現在高</t>
  </si>
  <si>
    <t xml:space="preserve">  　 (ｳ) 企業債の借入先別現在高</t>
  </si>
  <si>
    <t xml:space="preserve">    キ　累積欠損金の推移</t>
  </si>
  <si>
    <t xml:space="preserve">    ク　不良債務の推移</t>
  </si>
  <si>
    <t xml:space="preserve">    ケ　他会計繰入金の状況</t>
  </si>
  <si>
    <t>　　　資本的収入＝他会計出資金＋他会計負担金＋他会計借入金＋他会計補助金</t>
  </si>
  <si>
    <t xml:space="preserve">皆増 </t>
  </si>
  <si>
    <t xml:space="preserve">    コ　経常収支比率の推移</t>
  </si>
  <si>
    <t xml:space="preserve">   （単位　％）</t>
  </si>
  <si>
    <t xml:space="preserve">    サ　料金改定の状況</t>
  </si>
  <si>
    <t xml:space="preserve">    シ　料金収入に対する職員給与費の割合</t>
  </si>
  <si>
    <t>特別損失中の
職員給与費
20-1-53</t>
  </si>
  <si>
    <t xml:space="preserve">    ス　水道事業資料</t>
  </si>
  <si>
    <t xml:space="preserve">  　 (ｱ) 給水人口段階区分別事業数（上水道末端給水事業）</t>
  </si>
  <si>
    <t xml:space="preserve">  　 (ｲ) 経営主体別事業数</t>
  </si>
  <si>
    <t xml:space="preserve">  　 (ｳ) 給水人口、給水量及び普及率等の推移（末端給水事業）</t>
  </si>
  <si>
    <r>
      <t xml:space="preserve">  　 (ｴ) １ｍ</t>
    </r>
    <r>
      <rPr>
        <vertAlign val="superscript"/>
        <sz val="14"/>
        <rFont val="ＭＳ ゴシック"/>
        <family val="3"/>
      </rPr>
      <t>3</t>
    </r>
    <r>
      <rPr>
        <sz val="14"/>
        <rFont val="ＭＳ ゴシック"/>
        <family val="3"/>
      </rPr>
      <t>当たりの供給単価及び給水原価（上水道末端給水事業）</t>
    </r>
  </si>
  <si>
    <r>
      <t>資本費</t>
    </r>
    <r>
      <rPr>
        <vertAlign val="superscript"/>
        <sz val="10"/>
        <rFont val="ＭＳ ゴシック"/>
        <family val="3"/>
      </rPr>
      <t>※</t>
    </r>
  </si>
  <si>
    <t>(c)</t>
  </si>
  <si>
    <t>(d)</t>
  </si>
  <si>
    <t>　　　  資本費＝（減価償却費＋企業債利息＋受水費のうち資本費相当額）／年間総有収水量</t>
  </si>
  <si>
    <t>　　　  資本費＝（減価償却費－長期前受金戻入＋企業債利息＋受水費のうち資本費相当額）／年間総有収水量</t>
  </si>
  <si>
    <r>
      <t xml:space="preserve">  　 (ｵ) 元利償還額の状況</t>
    </r>
    <r>
      <rPr>
        <sz val="14"/>
        <rFont val="ＭＳ ゴシック"/>
        <family val="3"/>
      </rPr>
      <t>（上水道事業）</t>
    </r>
  </si>
  <si>
    <r>
      <t xml:space="preserve">     (ｶ) 家庭用20ｍ</t>
    </r>
    <r>
      <rPr>
        <vertAlign val="superscript"/>
        <sz val="14"/>
        <rFont val="ＭＳ ゴシック"/>
        <family val="3"/>
      </rPr>
      <t>3</t>
    </r>
    <r>
      <rPr>
        <sz val="14"/>
        <rFont val="ＭＳ ゴシック"/>
        <family val="3"/>
      </rPr>
      <t>当たり料金（上水道末端給水事業）</t>
    </r>
  </si>
  <si>
    <t xml:space="preserve">    セ　工業用水道事業資料</t>
  </si>
  <si>
    <r>
      <t xml:space="preserve">  　 (ｱ) １ｍ</t>
    </r>
    <r>
      <rPr>
        <vertAlign val="superscript"/>
        <sz val="14"/>
        <rFont val="ＭＳ ゴシック"/>
        <family val="3"/>
      </rPr>
      <t>3</t>
    </r>
    <r>
      <rPr>
        <sz val="14"/>
        <rFont val="ＭＳ ゴシック"/>
        <family val="3"/>
      </rPr>
      <t>当たりの供給単価及び給水原価</t>
    </r>
  </si>
  <si>
    <t xml:space="preserve">  　 (ｲ) 元利償還額の状況</t>
  </si>
  <si>
    <t xml:space="preserve">    ソ　交通事業資料</t>
  </si>
  <si>
    <t xml:space="preserve">    タ　病院事業資料</t>
  </si>
  <si>
    <t xml:space="preserve">  　 (ｱ) 病床数及び患者数の推移</t>
  </si>
  <si>
    <t>H26</t>
  </si>
  <si>
    <t xml:space="preserve">  　 (ｲ) 外来入院比率及び１人当たり診療収入</t>
  </si>
  <si>
    <t xml:space="preserve">    チ　下水道事業資料</t>
  </si>
  <si>
    <r>
      <t>　　 (ｱ) １ｍ</t>
    </r>
    <r>
      <rPr>
        <vertAlign val="superscript"/>
        <sz val="14"/>
        <rFont val="ＭＳ ゴシック"/>
        <family val="3"/>
      </rPr>
      <t>3</t>
    </r>
    <r>
      <rPr>
        <sz val="14"/>
        <rFont val="ＭＳ ゴシック"/>
        <family val="3"/>
      </rPr>
      <t>当たりの使用料単価及び汚水処理原価</t>
    </r>
  </si>
  <si>
    <t>　　 (ｲ) 元利償還額の状況</t>
  </si>
  <si>
    <t>皆減</t>
  </si>
  <si>
    <t>Ｄ＋Ｈ</t>
  </si>
  <si>
    <t>Ｃ</t>
  </si>
  <si>
    <t>うち</t>
  </si>
  <si>
    <t>Ｄ</t>
  </si>
  <si>
    <t>減価償却費</t>
  </si>
  <si>
    <t>Ｃ－Ｄ</t>
  </si>
  <si>
    <t>Ｅ</t>
  </si>
  <si>
    <t>Ｆ</t>
  </si>
  <si>
    <t>純　損　益</t>
  </si>
  <si>
    <t>累積欠損金</t>
  </si>
  <si>
    <t>資本的収入</t>
  </si>
  <si>
    <t>Ａ</t>
  </si>
  <si>
    <t>企  業  債</t>
  </si>
  <si>
    <t>翌年度繰越</t>
  </si>
  <si>
    <t>財源充当額</t>
  </si>
  <si>
    <t>Ｂ</t>
  </si>
  <si>
    <t>Ｂ</t>
  </si>
  <si>
    <t>Ａ－Ｂ－Ｃ</t>
  </si>
  <si>
    <t>資本的支出</t>
  </si>
  <si>
    <t>建設改良費</t>
  </si>
  <si>
    <t>不  足  額</t>
  </si>
  <si>
    <t>（△）</t>
  </si>
  <si>
    <t>Ｇ</t>
  </si>
  <si>
    <t>Ｆ－Ｇ</t>
  </si>
  <si>
    <t>22</t>
  </si>
  <si>
    <t>23</t>
  </si>
  <si>
    <t>24</t>
  </si>
  <si>
    <t>事業名</t>
  </si>
  <si>
    <t>年度</t>
  </si>
  <si>
    <t>25</t>
  </si>
  <si>
    <t>26</t>
  </si>
  <si>
    <t>増　減</t>
  </si>
  <si>
    <t>Ｂ　の</t>
  </si>
  <si>
    <t>構成比</t>
  </si>
  <si>
    <t>対前年度</t>
  </si>
  <si>
    <t>増 加 率</t>
  </si>
  <si>
    <t>事業名</t>
  </si>
  <si>
    <t>事業名</t>
  </si>
  <si>
    <t>事業名</t>
  </si>
  <si>
    <t>計</t>
  </si>
  <si>
    <t>１　運用部</t>
  </si>
  <si>
    <t>２　簡　保</t>
  </si>
  <si>
    <t>３　機　構</t>
  </si>
  <si>
    <t>６　共　済</t>
  </si>
  <si>
    <t>７　その他</t>
  </si>
  <si>
    <t>４　市中銀行</t>
  </si>
  <si>
    <t>５　市銀以外</t>
  </si>
  <si>
    <t>１</t>
  </si>
  <si>
    <t>２</t>
  </si>
  <si>
    <t>３</t>
  </si>
  <si>
    <t>４</t>
  </si>
  <si>
    <t>５</t>
  </si>
  <si>
    <t>６</t>
  </si>
  <si>
    <t>７</t>
  </si>
  <si>
    <t>収益的</t>
  </si>
  <si>
    <t>収　入</t>
  </si>
  <si>
    <t>資本的</t>
  </si>
  <si>
    <t>収　入</t>
  </si>
  <si>
    <t>増減額</t>
  </si>
  <si>
    <t>増減率</t>
  </si>
  <si>
    <t>資本的</t>
  </si>
  <si>
    <t>55</t>
  </si>
  <si>
    <t>56</t>
  </si>
  <si>
    <t>57</t>
  </si>
  <si>
    <t>58</t>
  </si>
  <si>
    <t>59</t>
  </si>
  <si>
    <t>60</t>
  </si>
  <si>
    <t>61</t>
  </si>
  <si>
    <t>62</t>
  </si>
  <si>
    <t>63</t>
  </si>
  <si>
    <t>2</t>
  </si>
  <si>
    <t>3</t>
  </si>
  <si>
    <t>4</t>
  </si>
  <si>
    <t>5</t>
  </si>
  <si>
    <t>6</t>
  </si>
  <si>
    <t>7</t>
  </si>
  <si>
    <t>8</t>
  </si>
  <si>
    <t>9</t>
  </si>
  <si>
    <t>事業名</t>
  </si>
  <si>
    <t>給水人口</t>
  </si>
  <si>
    <t>15万人以上</t>
  </si>
  <si>
    <t>10万人以上</t>
  </si>
  <si>
    <t>15万人未満</t>
  </si>
  <si>
    <t>の事業　　</t>
  </si>
  <si>
    <t>５万人以上</t>
  </si>
  <si>
    <t>10万人未満</t>
  </si>
  <si>
    <t>３万人以上</t>
  </si>
  <si>
    <t>５万人未満</t>
  </si>
  <si>
    <t>の事業　　</t>
  </si>
  <si>
    <t>1.5万人以上</t>
  </si>
  <si>
    <t>３万人未満</t>
  </si>
  <si>
    <t>計</t>
  </si>
  <si>
    <t>企業団</t>
  </si>
  <si>
    <t>人　　口</t>
  </si>
  <si>
    <t>１人１日</t>
  </si>
  <si>
    <t>使用水量</t>
  </si>
  <si>
    <t>供給単価</t>
  </si>
  <si>
    <t>給与費</t>
  </si>
  <si>
    <t>その他</t>
  </si>
  <si>
    <t>料金収入</t>
  </si>
  <si>
    <t>(b)</t>
  </si>
  <si>
    <t>(a)</t>
  </si>
  <si>
    <t>(c)</t>
  </si>
  <si>
    <t>事業名</t>
  </si>
  <si>
    <t>10</t>
  </si>
  <si>
    <t>11</t>
  </si>
  <si>
    <t>12</t>
  </si>
  <si>
    <t>13</t>
  </si>
  <si>
    <t>14</t>
  </si>
  <si>
    <t>15</t>
  </si>
  <si>
    <t>16</t>
  </si>
  <si>
    <t>17</t>
  </si>
  <si>
    <t>18</t>
  </si>
  <si>
    <t>19</t>
  </si>
  <si>
    <t>20</t>
  </si>
  <si>
    <t>21</t>
  </si>
  <si>
    <t>上　水</t>
  </si>
  <si>
    <t>簡　水</t>
  </si>
  <si>
    <t>交　通</t>
  </si>
  <si>
    <t>工　水</t>
  </si>
  <si>
    <t>ガ　ス</t>
  </si>
  <si>
    <t>介　護</t>
  </si>
  <si>
    <t>合　計</t>
  </si>
  <si>
    <t>資本費</t>
  </si>
  <si>
    <t>給与費</t>
  </si>
  <si>
    <t>その他</t>
  </si>
  <si>
    <t>計 (d)</t>
  </si>
  <si>
    <t>(d)</t>
  </si>
  <si>
    <t>計 (d)</t>
  </si>
  <si>
    <t>(b)</t>
  </si>
  <si>
    <t>項　目</t>
  </si>
  <si>
    <t>年　度</t>
  </si>
  <si>
    <t>年　度</t>
  </si>
  <si>
    <t>区　分</t>
  </si>
  <si>
    <t>年　度</t>
  </si>
  <si>
    <t>項　目</t>
  </si>
  <si>
    <t>年　度</t>
  </si>
  <si>
    <t>年　度</t>
  </si>
  <si>
    <t>項　目</t>
  </si>
  <si>
    <t>項　目</t>
  </si>
  <si>
    <t>対　前　年　度　増　加　率</t>
  </si>
  <si>
    <t>対　前　年　度　増　加　率</t>
  </si>
  <si>
    <t>対　前　年　度　増　加　率</t>
  </si>
  <si>
    <t>年　度</t>
  </si>
  <si>
    <t>資本費</t>
  </si>
  <si>
    <t>項　目</t>
  </si>
  <si>
    <t>年　度</t>
  </si>
  <si>
    <t>(a)</t>
  </si>
  <si>
    <t>(b)</t>
  </si>
  <si>
    <t>(c)</t>
  </si>
  <si>
    <t>(d)</t>
  </si>
  <si>
    <t>事　業　名</t>
  </si>
  <si>
    <t>比　　率</t>
  </si>
  <si>
    <t>累積欠損金</t>
  </si>
  <si>
    <t>事　業　数</t>
  </si>
  <si>
    <t>経常損失を</t>
  </si>
  <si>
    <t>生じた事業数</t>
  </si>
  <si>
    <t>累積欠損金を</t>
  </si>
  <si>
    <t>有する事業数</t>
  </si>
  <si>
    <t>不良債務を</t>
  </si>
  <si>
    <t>有する事業数</t>
  </si>
  <si>
    <t>水　道　　計</t>
  </si>
  <si>
    <t>経　常　収　益</t>
  </si>
  <si>
    <t>営　業　収　益</t>
  </si>
  <si>
    <t>料　金　収　入</t>
  </si>
  <si>
    <t>経　常　費　用</t>
  </si>
  <si>
    <t>営　業　費　用</t>
  </si>
  <si>
    <t>支　払　利　息</t>
  </si>
  <si>
    <t>経　常　利　益</t>
  </si>
  <si>
    <t>経　常　損　失</t>
  </si>
  <si>
    <t>特　別　利　益</t>
  </si>
  <si>
    <t>他　会　計</t>
  </si>
  <si>
    <t>繰　入　金</t>
  </si>
  <si>
    <t>特　別　損　失</t>
  </si>
  <si>
    <t>不　良　債　務</t>
  </si>
  <si>
    <t>経　常　収　支</t>
  </si>
  <si>
    <t>不　良　債　務</t>
  </si>
  <si>
    <t>年　度</t>
  </si>
  <si>
    <t>補てん財源</t>
  </si>
  <si>
    <t>補てん財源</t>
  </si>
  <si>
    <t>不　足　額</t>
  </si>
  <si>
    <t>Ａ</t>
  </si>
  <si>
    <t>Ｂ－Ａ</t>
  </si>
  <si>
    <t>特定環境保全
公共下水道</t>
  </si>
  <si>
    <t>特定地域
生活排水処理</t>
  </si>
  <si>
    <t>借　　　　　　入　　　　　　先</t>
  </si>
  <si>
    <t>構　　　　　　成　　　　　　比</t>
  </si>
  <si>
    <t>介　　護
サービス</t>
  </si>
  <si>
    <t>Ｃ－Ｆ＝Ｇ</t>
  </si>
  <si>
    <t>Ｇ／Ｆ</t>
  </si>
  <si>
    <t>（注）（　）数値は施設数</t>
  </si>
  <si>
    <t>（注）運用部＝財政融資＋郵便貯金　　簡保＝簡易生命保険　　機構＝地方公共団体金融機構　　市銀以外＝市中銀行以外の金融機関　　共済＝共済組合</t>
  </si>
  <si>
    <t>26年度</t>
  </si>
  <si>
    <t>26年度繰入率</t>
  </si>
  <si>
    <t>26年度</t>
  </si>
  <si>
    <t>H17決算から病院と介護サービスについては「－」</t>
  </si>
  <si>
    <t>（理由）</t>
  </si>
  <si>
    <t>・国（厚労省）の診療報酬の改定以外に料金の改定はしないからであると思われる。</t>
  </si>
  <si>
    <t>・決算統計に料金改定の欄がないからであると思われる。</t>
  </si>
  <si>
    <t>1.5万人未満</t>
  </si>
  <si>
    <t xml:space="preserve">の事業　　 </t>
  </si>
  <si>
    <t>経営主体</t>
  </si>
  <si>
    <t>区　分</t>
  </si>
  <si>
    <t>項　目</t>
  </si>
  <si>
    <t>（単位　事業）</t>
  </si>
  <si>
    <t xml:space="preserve"> 事業名</t>
  </si>
  <si>
    <t>(人)</t>
  </si>
  <si>
    <t>(人)</t>
  </si>
  <si>
    <t>(％)</t>
  </si>
  <si>
    <r>
      <t>(千ｍ</t>
    </r>
    <r>
      <rPr>
        <vertAlign val="superscript"/>
        <sz val="12"/>
        <rFont val="ＭＳ ゴシック"/>
        <family val="3"/>
      </rPr>
      <t>3</t>
    </r>
    <r>
      <rPr>
        <sz val="12"/>
        <rFont val="ＭＳ ゴシック"/>
        <family val="3"/>
      </rPr>
      <t>)</t>
    </r>
  </si>
  <si>
    <t>（ℓ)</t>
  </si>
  <si>
    <t>　　　給水人口：現在給水人口</t>
  </si>
  <si>
    <t>　　　給水量＝有収水量</t>
  </si>
  <si>
    <t>１人当たり</t>
  </si>
  <si>
    <t>年間使用量</t>
  </si>
  <si>
    <r>
      <t>(ｍ</t>
    </r>
    <r>
      <rPr>
        <vertAlign val="superscript"/>
        <sz val="12"/>
        <rFont val="ＭＳ ゴシック"/>
        <family val="3"/>
      </rPr>
      <t>3</t>
    </r>
    <r>
      <rPr>
        <sz val="12"/>
        <rFont val="ＭＳ ゴシック"/>
        <family val="3"/>
      </rPr>
      <t>)</t>
    </r>
  </si>
  <si>
    <t xml:space="preserve"> （注）上段：金額（円）　　下段：構成比（％）</t>
  </si>
  <si>
    <t>企　業　債　償　還　額</t>
  </si>
  <si>
    <t>元　金 (b)</t>
  </si>
  <si>
    <t>利　息 (c)</t>
  </si>
  <si>
    <t>段階区分</t>
  </si>
  <si>
    <t>料　金</t>
  </si>
  <si>
    <t>15万人以上</t>
  </si>
  <si>
    <t>10万人以上</t>
  </si>
  <si>
    <t>15万人未満</t>
  </si>
  <si>
    <t>の事業　　</t>
  </si>
  <si>
    <t>５万人以上</t>
  </si>
  <si>
    <t>10万人未満</t>
  </si>
  <si>
    <t>の事業　　</t>
  </si>
  <si>
    <t>３万人以上</t>
  </si>
  <si>
    <t>５万人未満</t>
  </si>
  <si>
    <t>1.5万人以上</t>
  </si>
  <si>
    <t>３万人未満</t>
  </si>
  <si>
    <t>（注）口径別料金体系の場合は13mmの料金</t>
  </si>
  <si>
    <t>給　　　水　　　原　　　価</t>
  </si>
  <si>
    <t>項　目</t>
  </si>
  <si>
    <t>(a)</t>
  </si>
  <si>
    <t>元　金 (b)</t>
  </si>
  <si>
    <t>計 (d)</t>
  </si>
  <si>
    <t>企　業　債　償　還　額</t>
  </si>
  <si>
    <t>項　目</t>
  </si>
  <si>
    <t>　年度末在籍車両数 両</t>
  </si>
  <si>
    <t>病　　　院　　　数</t>
  </si>
  <si>
    <t>病　床　数</t>
  </si>
  <si>
    <t>対　前　年　度　増　加　率 (％)</t>
  </si>
  <si>
    <t>項　目</t>
  </si>
  <si>
    <t>年　度</t>
  </si>
  <si>
    <t>項　目</t>
  </si>
  <si>
    <t>年　度</t>
  </si>
  <si>
    <t>項　目</t>
  </si>
  <si>
    <t>年　度</t>
  </si>
  <si>
    <t>（注）上段：金額(円)　　下段：構成比(％)</t>
  </si>
  <si>
    <t>（注）上段：金額（円）　　下段：構成比（％）</t>
  </si>
  <si>
    <t>（注）人口：３月31日現在　住民基本台帳人口使用（外国人登録法により登録された人口を含む）</t>
  </si>
  <si>
    <t>企　業　債　償　還　額</t>
  </si>
  <si>
    <t>元　金 (b)</t>
  </si>
  <si>
    <t xml:space="preserve">  　 (ｱ) 輸送人員及び走行キロの推移</t>
  </si>
  <si>
    <t>増減</t>
  </si>
  <si>
    <t>増減率</t>
  </si>
  <si>
    <t>病院</t>
  </si>
  <si>
    <t>その他</t>
  </si>
  <si>
    <t>介護</t>
  </si>
  <si>
    <t>増減</t>
  </si>
  <si>
    <t>病　院</t>
  </si>
  <si>
    <t>合　計
（下水を
除く）</t>
  </si>
  <si>
    <t>下水道事業　計</t>
  </si>
  <si>
    <t>23</t>
  </si>
  <si>
    <t>24</t>
  </si>
  <si>
    <t>25</t>
  </si>
  <si>
    <t>26</t>
  </si>
  <si>
    <t>その他</t>
  </si>
  <si>
    <t>皆増</t>
  </si>
  <si>
    <t>22</t>
  </si>
  <si>
    <t>27年度</t>
  </si>
  <si>
    <t>27年度繰入率</t>
  </si>
  <si>
    <t>27年度</t>
  </si>
  <si>
    <t>H27</t>
  </si>
  <si>
    <t>　　　23年度及び27年度は閏年</t>
  </si>
  <si>
    <t>　　　　26年度～27年度</t>
  </si>
  <si>
    <t>H26</t>
  </si>
  <si>
    <t>H27</t>
  </si>
  <si>
    <t>H27</t>
  </si>
  <si>
    <t>病院事業　業務の状況</t>
  </si>
  <si>
    <t>　　※　23年度～25年度</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</si>
</sst>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quot;△ &quot;#,##0"/>
    <numFmt numFmtId="179" formatCode="#,##0.0;[Red]\-#,##0.0"/>
    <numFmt numFmtId="180" formatCode="0;&quot;△ &quot;0"/>
    <numFmt numFmtId="181" formatCode="0.0;&quot;△ &quot;0.0"/>
    <numFmt numFmtId="182" formatCode="_(* #,##0_);_(* &quot;△&quot;#,##0\ ;_(* &quot;-&quot;_);_(@_)"/>
    <numFmt numFmtId="183" formatCode="_(* #,##0.0_);_(* &quot;△&quot;#,##0.0\ ;_(* &quot;-&quot;_);_(@_)"/>
    <numFmt numFmtId="184" formatCode="_ * #,##0.0_ ;_ * \-#,##0.0_ ;_ * &quot;-&quot;?_ ;_ @_ "/>
    <numFmt numFmtId="185" formatCode="0.0_);[Red]\(0.0\)"/>
    <numFmt numFmtId="186" formatCode="0_);[Red]\(0\)"/>
    <numFmt numFmtId="187" formatCode="_(* #,##0.00_);_(* &quot;△&quot;#,##0.00\ ;_(* &quot;-&quot;_);_(@_)"/>
    <numFmt numFmtId="188" formatCode="_(* #,##0.000_);_(* &quot;△&quot;#,##0.000\ ;_(* &quot;-&quot;_);_(@_)"/>
    <numFmt numFmtId="189" formatCode="_(* #,##0.0000_);_(* &quot;△&quot;#,##0.0000\ ;_(* &quot;-&quot;_);_(@_)"/>
    <numFmt numFmtId="190" formatCode="_(* #,##0.00000_);_(* &quot;△&quot;#,##0.00000\ ;_(* &quot;-&quot;_);_(@_)"/>
    <numFmt numFmtId="191" formatCode="_(* #,##0.000000_);_(* &quot;△&quot;#,##0.000000\ ;_(* &quot;-&quot;_);_(@_)"/>
    <numFmt numFmtId="192" formatCode="[&lt;=999]000;[&lt;=9999]000\-00;000\-0000"/>
    <numFmt numFmtId="193" formatCode="#,##0.0;\-#,##0.0"/>
    <numFmt numFmtId="194" formatCode="#,##0.000;\-#,##0.000"/>
    <numFmt numFmtId="195" formatCode="#,##0.0000;\-#,##0.0000"/>
    <numFmt numFmtId="196" formatCode="#,##0.00000;\-#,##0.00000"/>
    <numFmt numFmtId="197" formatCode="#,##0.000000;\-#,##0.000000"/>
    <numFmt numFmtId="198" formatCode="#,##0.0000000;\-#,##0.0000000"/>
    <numFmt numFmtId="199" formatCode="#,##0.00000000;\-#,##0.00000000"/>
    <numFmt numFmtId="200" formatCode="#,##0.000000000;\-#,##0.000000000"/>
    <numFmt numFmtId="201" formatCode="#,##0.0000000000;\-#,##0.0000000000"/>
    <numFmt numFmtId="202" formatCode="0.0000000"/>
    <numFmt numFmtId="203" formatCode="0.000000"/>
    <numFmt numFmtId="204" formatCode="0.00000"/>
    <numFmt numFmtId="205" formatCode="0.0000"/>
    <numFmt numFmtId="206" formatCode="0.000"/>
    <numFmt numFmtId="207" formatCode="#,##0.00;&quot;△ &quot;#,##0.00"/>
    <numFmt numFmtId="208" formatCode="\(#,##0\)"/>
    <numFmt numFmtId="209" formatCode="\(#,##0.0\)"/>
    <numFmt numFmtId="210" formatCode="\(0\)"/>
    <numFmt numFmtId="211" formatCode="\(#,##0\);[Red]\(&quot;△&quot;#,##0\)"/>
    <numFmt numFmtId="212" formatCode="\(&quot;△&quot;#,##0\)"/>
    <numFmt numFmtId="213" formatCode="\(##,#0\)\,\(&quot;△&quot;#,##0\)"/>
    <numFmt numFmtId="214" formatCode="0.0%"/>
    <numFmt numFmtId="215" formatCode="&quot;〔&quot;#,##0&quot;〕&quot;"/>
    <numFmt numFmtId="216" formatCode="#,##0.0%;[Red]&quot;△&quot;#,##0.0%"/>
    <numFmt numFmtId="217" formatCode="#,##0;[Red]&quot;△&quot;#,##0"/>
    <numFmt numFmtId="218" formatCode="#,##0_ "/>
    <numFmt numFmtId="219" formatCode="#,##0.0_ "/>
    <numFmt numFmtId="220" formatCode="\(#,##0.0\);[Red]\(&quot;△&quot;#,##0\)"/>
    <numFmt numFmtId="221" formatCode="\(#,##0.0\);[Red]\(&quot;△&quot;#,##0.0\)"/>
    <numFmt numFmtId="222" formatCode="\(#,##0.0\)\(&quot;△&quot;###0.0\)"/>
    <numFmt numFmtId="223" formatCode="\(#,##0.0\);[Black]\(&quot;△&quot;#,##0.0\)"/>
    <numFmt numFmtId="224" formatCode="\(#,##0\);[Black]\(&quot;△&quot;#,##0\)"/>
    <numFmt numFmtId="225" formatCode="\(#,##0\);[Black]\(&quot;△&quot;#,##0.0\)"/>
    <numFmt numFmtId="226" formatCode="#,##0;&quot;△&quot;#,##0"/>
    <numFmt numFmtId="227" formatCode="_(* #,##0_);_(* \(#,##0\);_(* &quot;-&quot;_);_(@_)"/>
    <numFmt numFmtId="228" formatCode="[$-411]gee\.mm\.dd"/>
    <numFmt numFmtId="229" formatCode="_ * #,##0.0_ ;_ * \-#,##0.0_ ;_ * &quot;-&quot;??_ ;_ @_ "/>
    <numFmt numFmtId="230" formatCode="_ * #,##0_ ;_ * \-#,##0_ ;_ * &quot;-&quot;??_ ;_ @_ "/>
    <numFmt numFmtId="231" formatCode="#,##0.0;[Red]&quot;△&quot;#,##0.0"/>
    <numFmt numFmtId="232" formatCode="_(* #,##0.0000000_);_(* &quot;△&quot;#,##0.0000000\ ;_(* &quot;-&quot;_);_(@_)"/>
  </numFmts>
  <fonts count="86">
    <font>
      <sz val="14"/>
      <name val="Helv"/>
      <family val="2"/>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ゴシック"/>
      <family val="3"/>
    </font>
    <font>
      <sz val="18"/>
      <name val="ＭＳ ゴシック"/>
      <family val="3"/>
    </font>
    <font>
      <sz val="7"/>
      <name val="ＭＳ Ｐゴシック"/>
      <family val="3"/>
    </font>
    <font>
      <sz val="12"/>
      <name val="ＭＳ ゴシック"/>
      <family val="3"/>
    </font>
    <font>
      <b/>
      <sz val="12"/>
      <name val="ＭＳ ゴシック"/>
      <family val="3"/>
    </font>
    <font>
      <b/>
      <sz val="14"/>
      <name val="ＭＳ ゴシック"/>
      <family val="3"/>
    </font>
    <font>
      <sz val="6"/>
      <name val="ＭＳ 明朝"/>
      <family val="1"/>
    </font>
    <font>
      <sz val="12"/>
      <name val="ＭＳ Ｐゴシック"/>
      <family val="3"/>
    </font>
    <font>
      <sz val="10"/>
      <name val="ＭＳ Ｐゴシック"/>
      <family val="3"/>
    </font>
    <font>
      <sz val="12"/>
      <name val="Helv"/>
      <family val="2"/>
    </font>
    <font>
      <sz val="12"/>
      <color indexed="10"/>
      <name val="ＭＳ ゴシック"/>
      <family val="3"/>
    </font>
    <font>
      <sz val="6"/>
      <name val="ＭＳ Ｐゴシック"/>
      <family val="3"/>
    </font>
    <font>
      <vertAlign val="superscript"/>
      <sz val="12"/>
      <name val="ＭＳ ゴシック"/>
      <family val="3"/>
    </font>
    <font>
      <vertAlign val="superscript"/>
      <sz val="14"/>
      <name val="ＭＳ ゴシック"/>
      <family val="3"/>
    </font>
    <font>
      <sz val="10"/>
      <name val="ＭＳ ゴシック"/>
      <family val="3"/>
    </font>
    <font>
      <sz val="10"/>
      <name val="Helv"/>
      <family val="2"/>
    </font>
    <font>
      <sz val="10"/>
      <name val="ＭＳ 明朝"/>
      <family val="1"/>
    </font>
    <font>
      <vertAlign val="superscript"/>
      <sz val="10"/>
      <name val="ＭＳ ゴシック"/>
      <family val="3"/>
    </font>
    <font>
      <sz val="11"/>
      <name val="ＭＳ ゴシック"/>
      <family val="3"/>
    </font>
    <font>
      <sz val="9"/>
      <name val="ＭＳ ゴシック"/>
      <family val="3"/>
    </font>
    <font>
      <sz val="14"/>
      <color indexed="10"/>
      <name val="ＭＳ Ｐゴシック"/>
      <family val="3"/>
    </font>
    <font>
      <sz val="14"/>
      <color indexed="10"/>
      <name val="Helv"/>
      <family val="2"/>
    </font>
    <font>
      <sz val="9"/>
      <name val="ＭＳ Ｐゴシック"/>
      <family val="3"/>
    </font>
    <font>
      <sz val="9"/>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4"/>
      <color indexed="12"/>
      <name val="Helv"/>
      <family val="2"/>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4"/>
      <color indexed="20"/>
      <name val="Helv"/>
      <family val="2"/>
    </font>
    <font>
      <sz val="11"/>
      <color indexed="17"/>
      <name val="ＭＳ Ｐゴシック"/>
      <family val="3"/>
    </font>
    <font>
      <sz val="12"/>
      <color indexed="10"/>
      <name val="ＭＳ Ｐゴシック"/>
      <family val="3"/>
    </font>
    <font>
      <sz val="14"/>
      <color indexed="10"/>
      <name val="ＭＳ ゴシック"/>
      <family val="3"/>
    </font>
    <font>
      <sz val="12"/>
      <color indexed="8"/>
      <name val="ＭＳ ゴシック"/>
      <family val="3"/>
    </font>
    <font>
      <sz val="14"/>
      <color indexed="8"/>
      <name val="ＭＳ ゴシック"/>
      <family val="3"/>
    </font>
    <font>
      <sz val="14"/>
      <color indexed="8"/>
      <name val="Helv"/>
      <family val="2"/>
    </font>
    <font>
      <sz val="12"/>
      <color indexed="8"/>
      <name val="Helv"/>
      <family val="2"/>
    </font>
    <font>
      <sz val="11"/>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4"/>
      <color theme="10"/>
      <name val="Helv"/>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4"/>
      <color theme="11"/>
      <name val="Helv"/>
      <family val="2"/>
    </font>
    <font>
      <sz val="11"/>
      <color rgb="FF006100"/>
      <name val="Calibri"/>
      <family val="3"/>
    </font>
    <font>
      <sz val="12"/>
      <color rgb="FFFF0000"/>
      <name val="ＭＳ Ｐゴシック"/>
      <family val="3"/>
    </font>
    <font>
      <sz val="12"/>
      <color rgb="FFFF0000"/>
      <name val="ＭＳ ゴシック"/>
      <family val="3"/>
    </font>
    <font>
      <sz val="14"/>
      <color rgb="FFFF0000"/>
      <name val="ＭＳ Ｐゴシック"/>
      <family val="3"/>
    </font>
    <font>
      <sz val="14"/>
      <color rgb="FFFF0000"/>
      <name val="Helv"/>
      <family val="2"/>
    </font>
    <font>
      <sz val="14"/>
      <color rgb="FFFF0000"/>
      <name val="ＭＳ ゴシック"/>
      <family val="3"/>
    </font>
    <font>
      <sz val="12"/>
      <color theme="1"/>
      <name val="ＭＳ ゴシック"/>
      <family val="3"/>
    </font>
    <font>
      <sz val="14"/>
      <color theme="1"/>
      <name val="ＭＳ ゴシック"/>
      <family val="3"/>
    </font>
    <font>
      <sz val="14"/>
      <color theme="1"/>
      <name val="Helv"/>
      <family val="2"/>
    </font>
    <font>
      <sz val="12"/>
      <color theme="1"/>
      <name val="Helv"/>
      <family val="2"/>
    </font>
    <font>
      <sz val="11"/>
      <color theme="1"/>
      <name val="ＭＳ 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thin"/>
    </border>
    <border>
      <left>
        <color indexed="63"/>
      </left>
      <right>
        <color indexed="63"/>
      </right>
      <top style="medium"/>
      <bottom style="thin"/>
    </border>
    <border>
      <left style="medium"/>
      <right style="thin"/>
      <top>
        <color indexed="63"/>
      </top>
      <bottom style="medium"/>
    </border>
    <border>
      <left>
        <color indexed="63"/>
      </left>
      <right style="thin"/>
      <top style="thin"/>
      <bottom style="thin"/>
    </border>
    <border>
      <left style="thin"/>
      <right style="thin"/>
      <top>
        <color indexed="63"/>
      </top>
      <bottom style="thin"/>
    </border>
    <border>
      <left>
        <color indexed="63"/>
      </left>
      <right style="thin"/>
      <top style="double"/>
      <bottom style="medium"/>
    </border>
    <border>
      <left>
        <color indexed="63"/>
      </left>
      <right>
        <color indexed="63"/>
      </right>
      <top>
        <color indexed="63"/>
      </top>
      <bottom style="thin"/>
    </border>
    <border>
      <left style="medium"/>
      <right style="thin"/>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style="medium"/>
      <top>
        <color indexed="63"/>
      </top>
      <bottom style="thin"/>
    </border>
    <border>
      <left style="thin"/>
      <right style="medium"/>
      <top>
        <color indexed="63"/>
      </top>
      <bottom style="medium"/>
    </border>
    <border>
      <left style="thin"/>
      <right>
        <color indexed="63"/>
      </right>
      <top>
        <color indexed="63"/>
      </top>
      <bottom style="thin"/>
    </border>
    <border>
      <left style="medium"/>
      <right style="thin"/>
      <top style="thin"/>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medium"/>
      <bottom>
        <color indexed="63"/>
      </bottom>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style="double"/>
      <bottom>
        <color indexed="63"/>
      </bottom>
    </border>
    <border>
      <left style="thin"/>
      <right style="thin"/>
      <top style="double"/>
      <bottom>
        <color indexed="63"/>
      </bottom>
    </border>
    <border>
      <left style="thin"/>
      <right style="medium"/>
      <top style="double"/>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medium"/>
    </border>
    <border>
      <left>
        <color indexed="63"/>
      </left>
      <right style="thin"/>
      <top style="thin"/>
      <bottom>
        <color indexed="63"/>
      </bottom>
    </border>
    <border>
      <left>
        <color indexed="63"/>
      </left>
      <right style="thin"/>
      <top style="thin"/>
      <bottom style="mediu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thin"/>
      <bottom style="hair"/>
    </border>
    <border>
      <left>
        <color indexed="63"/>
      </left>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medium"/>
      <right style="hair"/>
      <top style="hair"/>
      <bottom style="thin"/>
    </border>
    <border>
      <left style="hair"/>
      <right style="medium"/>
      <top style="hair"/>
      <bottom style="thin"/>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thin"/>
      <right style="thin"/>
      <top style="thin"/>
      <bottom style="double"/>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medium"/>
    </border>
    <border>
      <left style="medium"/>
      <right style="thin"/>
      <top style="double"/>
      <bottom style="medium"/>
    </border>
    <border>
      <left style="medium"/>
      <right style="thin"/>
      <top>
        <color indexed="63"/>
      </top>
      <bottom style="thin"/>
    </border>
    <border>
      <left style="medium"/>
      <right style="hair"/>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double"/>
      <bottom style="dotted"/>
    </border>
    <border>
      <left style="thin"/>
      <right style="thin"/>
      <top style="dotted"/>
      <bottom style="double"/>
    </border>
    <border>
      <left style="thin"/>
      <right style="thin"/>
      <top style="medium"/>
      <bottom style="dotted"/>
    </border>
    <border>
      <left style="thin"/>
      <right style="thin"/>
      <top style="double"/>
      <bottom style="medium"/>
    </border>
    <border>
      <left style="thin"/>
      <right style="medium"/>
      <top style="double"/>
      <bottom style="medium"/>
    </border>
    <border>
      <left style="thin"/>
      <right style="thin"/>
      <top style="double"/>
      <bottom style="thin"/>
    </border>
    <border>
      <left style="thin"/>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color indexed="63"/>
      </right>
      <top style="thin"/>
      <bottom style="thin"/>
    </border>
    <border>
      <left style="thin"/>
      <right style="hair"/>
      <top style="hair"/>
      <bottom>
        <color indexed="63"/>
      </bottom>
    </border>
    <border>
      <left style="thin"/>
      <right style="hair"/>
      <top>
        <color indexed="63"/>
      </top>
      <bottom>
        <color indexed="63"/>
      </bottom>
    </border>
    <border>
      <left style="thin"/>
      <right>
        <color indexed="63"/>
      </right>
      <top style="hair"/>
      <bottom style="thin"/>
    </border>
    <border>
      <left>
        <color indexed="63"/>
      </left>
      <right style="thin"/>
      <top style="hair"/>
      <bottom style="thin"/>
    </border>
    <border>
      <left style="hair"/>
      <right style="hair"/>
      <top style="thin"/>
      <bottom style="hair"/>
    </border>
    <border>
      <left style="hair"/>
      <right style="thin"/>
      <top style="thin"/>
      <bottom style="hair"/>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style="hair"/>
      <top style="thin"/>
      <bottom style="hair"/>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4"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227"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2" fillId="31" borderId="4" applyNumberFormat="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37" fontId="0" fillId="0" borderId="0">
      <alignment/>
      <protection/>
    </xf>
    <xf numFmtId="37" fontId="0" fillId="0" borderId="0">
      <alignment/>
      <protection/>
    </xf>
    <xf numFmtId="37" fontId="0" fillId="0" borderId="0">
      <alignment/>
      <protection/>
    </xf>
    <xf numFmtId="0" fontId="0" fillId="0" borderId="0">
      <alignment/>
      <protection/>
    </xf>
    <xf numFmtId="0" fontId="73" fillId="0" borderId="0" applyNumberFormat="0" applyFill="0" applyBorder="0" applyAlignment="0" applyProtection="0"/>
    <xf numFmtId="0" fontId="74" fillId="32" borderId="0" applyNumberFormat="0" applyBorder="0" applyAlignment="0" applyProtection="0"/>
  </cellStyleXfs>
  <cellXfs count="1145">
    <xf numFmtId="0" fontId="0" fillId="0" borderId="0" xfId="0" applyAlignment="1">
      <alignment/>
    </xf>
    <xf numFmtId="0" fontId="6" fillId="0" borderId="0" xfId="0" applyFont="1" applyFill="1" applyAlignment="1">
      <alignment vertical="center"/>
    </xf>
    <xf numFmtId="38" fontId="5" fillId="0" borderId="0" xfId="49" applyFont="1" applyFill="1" applyAlignment="1" quotePrefix="1">
      <alignment horizontal="left" vertical="center"/>
    </xf>
    <xf numFmtId="38" fontId="5" fillId="0" borderId="0" xfId="49" applyFont="1" applyFill="1" applyAlignment="1">
      <alignment vertical="center"/>
    </xf>
    <xf numFmtId="38" fontId="5" fillId="0" borderId="10" xfId="49" applyFont="1" applyFill="1" applyBorder="1" applyAlignment="1" applyProtection="1" quotePrefix="1">
      <alignment horizontal="left" vertical="center"/>
      <protection locked="0"/>
    </xf>
    <xf numFmtId="38" fontId="8" fillId="0" borderId="11" xfId="49" applyFont="1" applyFill="1" applyBorder="1" applyAlignment="1" applyProtection="1" quotePrefix="1">
      <alignment horizontal="center" vertical="center"/>
      <protection locked="0"/>
    </xf>
    <xf numFmtId="0" fontId="0" fillId="0" borderId="0" xfId="0" applyFont="1" applyFill="1" applyAlignment="1">
      <alignment/>
    </xf>
    <xf numFmtId="0" fontId="9" fillId="0" borderId="0" xfId="0" applyFont="1" applyFill="1" applyAlignment="1" quotePrefix="1">
      <alignment horizontal="centerContinuous" vertical="center"/>
    </xf>
    <xf numFmtId="0" fontId="9" fillId="0" borderId="0" xfId="0" applyFont="1" applyFill="1" applyAlignment="1" applyProtection="1" quotePrefix="1">
      <alignment horizontal="centerContinuous" vertical="center"/>
      <protection locked="0"/>
    </xf>
    <xf numFmtId="0" fontId="8" fillId="0" borderId="0" xfId="0" applyFont="1" applyFill="1" applyAlignment="1">
      <alignment horizontal="centerContinuous" vertical="center"/>
    </xf>
    <xf numFmtId="0" fontId="8" fillId="0" borderId="0" xfId="0" applyFont="1" applyFill="1" applyAlignment="1">
      <alignment vertical="center"/>
    </xf>
    <xf numFmtId="0" fontId="8" fillId="0" borderId="0" xfId="0" applyFont="1" applyFill="1" applyAlignment="1" applyProtection="1">
      <alignment horizontal="center" vertical="center"/>
      <protection locked="0"/>
    </xf>
    <xf numFmtId="0" fontId="8" fillId="0" borderId="0" xfId="0" applyFont="1" applyFill="1" applyAlignment="1" quotePrefix="1">
      <alignment horizontal="left" vertical="center"/>
    </xf>
    <xf numFmtId="0" fontId="8" fillId="0" borderId="0" xfId="0" applyFont="1" applyFill="1" applyAlignment="1" quotePrefix="1">
      <alignment vertical="center"/>
    </xf>
    <xf numFmtId="38" fontId="8" fillId="0" borderId="0" xfId="49" applyFont="1" applyFill="1" applyAlignment="1" quotePrefix="1">
      <alignment horizontal="left" vertical="center"/>
    </xf>
    <xf numFmtId="38" fontId="8" fillId="0" borderId="0" xfId="49" applyFont="1" applyFill="1" applyAlignment="1">
      <alignment vertical="center"/>
    </xf>
    <xf numFmtId="38" fontId="8" fillId="0" borderId="10" xfId="49" applyFont="1" applyFill="1" applyBorder="1" applyAlignment="1" applyProtection="1" quotePrefix="1">
      <alignment horizontal="left" vertical="center"/>
      <protection locked="0"/>
    </xf>
    <xf numFmtId="38" fontId="8" fillId="0" borderId="10" xfId="49" applyFont="1" applyFill="1" applyBorder="1" applyAlignment="1">
      <alignment vertical="center"/>
    </xf>
    <xf numFmtId="38" fontId="8" fillId="0" borderId="10" xfId="49" applyFont="1" applyFill="1" applyBorder="1" applyAlignment="1" applyProtection="1">
      <alignment horizontal="left" vertical="center"/>
      <protection locked="0"/>
    </xf>
    <xf numFmtId="38" fontId="8" fillId="0" borderId="10" xfId="49" applyFont="1" applyFill="1" applyBorder="1" applyAlignment="1" applyProtection="1">
      <alignment horizontal="right" vertical="center"/>
      <protection locked="0"/>
    </xf>
    <xf numFmtId="38" fontId="8" fillId="0" borderId="12" xfId="49" applyFont="1" applyFill="1" applyBorder="1" applyAlignment="1">
      <alignment vertical="center"/>
    </xf>
    <xf numFmtId="38" fontId="8" fillId="0" borderId="11" xfId="49" applyFont="1" applyFill="1" applyBorder="1" applyAlignment="1">
      <alignment vertical="center"/>
    </xf>
    <xf numFmtId="38" fontId="8" fillId="0" borderId="13" xfId="49" applyFont="1" applyFill="1" applyBorder="1" applyAlignment="1">
      <alignment vertical="center"/>
    </xf>
    <xf numFmtId="38" fontId="8" fillId="0" borderId="13" xfId="49" applyFont="1" applyFill="1" applyBorder="1" applyAlignment="1" quotePrefix="1">
      <alignment horizontal="center" vertical="center"/>
    </xf>
    <xf numFmtId="38" fontId="8" fillId="0" borderId="10" xfId="49" applyFont="1" applyFill="1" applyBorder="1" applyAlignment="1" applyProtection="1">
      <alignment vertical="center"/>
      <protection locked="0"/>
    </xf>
    <xf numFmtId="38" fontId="8" fillId="0" borderId="10" xfId="49" applyFont="1" applyFill="1" applyBorder="1" applyAlignment="1" applyProtection="1" quotePrefix="1">
      <alignment horizontal="right" vertical="center"/>
      <protection locked="0"/>
    </xf>
    <xf numFmtId="38" fontId="8" fillId="0" borderId="14" xfId="49" applyFont="1" applyFill="1" applyBorder="1" applyAlignment="1">
      <alignment vertical="center"/>
    </xf>
    <xf numFmtId="38" fontId="8" fillId="0" borderId="15" xfId="49" applyFont="1" applyFill="1" applyBorder="1" applyAlignment="1" applyProtection="1" quotePrefix="1">
      <alignment horizontal="center" vertical="center"/>
      <protection locked="0"/>
    </xf>
    <xf numFmtId="38" fontId="8" fillId="0" borderId="13" xfId="49" applyFont="1" applyFill="1" applyBorder="1" applyAlignment="1" applyProtection="1" quotePrefix="1">
      <alignment horizontal="right" vertical="center"/>
      <protection locked="0"/>
    </xf>
    <xf numFmtId="38" fontId="8" fillId="0" borderId="16" xfId="49" applyFont="1" applyFill="1" applyBorder="1" applyAlignment="1">
      <alignment vertical="center"/>
    </xf>
    <xf numFmtId="38" fontId="8" fillId="0" borderId="13" xfId="49" applyFont="1" applyFill="1" applyBorder="1" applyAlignment="1" applyProtection="1" quotePrefix="1">
      <alignment horizontal="center" vertical="center"/>
      <protection locked="0"/>
    </xf>
    <xf numFmtId="38" fontId="8" fillId="0" borderId="16" xfId="49" applyFont="1" applyFill="1" applyBorder="1" applyAlignment="1" applyProtection="1" quotePrefix="1">
      <alignment horizontal="right" vertical="center"/>
      <protection locked="0"/>
    </xf>
    <xf numFmtId="0" fontId="5" fillId="0" borderId="0" xfId="0" applyFont="1" applyFill="1" applyAlignment="1" quotePrefix="1">
      <alignment horizontal="left" vertical="center"/>
    </xf>
    <xf numFmtId="38" fontId="8" fillId="0" borderId="17" xfId="49" applyFont="1" applyFill="1" applyBorder="1" applyAlignment="1">
      <alignment vertical="center"/>
    </xf>
    <xf numFmtId="38" fontId="8" fillId="0" borderId="18" xfId="49" applyFont="1" applyFill="1" applyBorder="1" applyAlignment="1">
      <alignment vertical="center"/>
    </xf>
    <xf numFmtId="38" fontId="8" fillId="0" borderId="12" xfId="49" applyFont="1" applyFill="1" applyBorder="1" applyAlignment="1" applyProtection="1" quotePrefix="1">
      <alignment horizontal="center" vertical="center"/>
      <protection locked="0"/>
    </xf>
    <xf numFmtId="0" fontId="10" fillId="0" borderId="0" xfId="0" applyFont="1" applyFill="1" applyAlignment="1" quotePrefix="1">
      <alignment horizontal="left" vertical="center"/>
    </xf>
    <xf numFmtId="38" fontId="8" fillId="0" borderId="16" xfId="49" applyFont="1" applyFill="1" applyBorder="1" applyAlignment="1" applyProtection="1" quotePrefix="1">
      <alignment horizontal="center" vertical="center"/>
      <protection locked="0"/>
    </xf>
    <xf numFmtId="38" fontId="12" fillId="0" borderId="19" xfId="49" applyFont="1" applyBorder="1" applyAlignment="1">
      <alignment horizontal="center" vertical="center"/>
    </xf>
    <xf numFmtId="38" fontId="8" fillId="0" borderId="20" xfId="49" applyFont="1" applyFill="1" applyBorder="1" applyAlignment="1" applyProtection="1">
      <alignment horizontal="left" vertical="center"/>
      <protection locked="0"/>
    </xf>
    <xf numFmtId="38" fontId="8" fillId="0" borderId="15" xfId="49" applyFont="1" applyFill="1" applyBorder="1" applyAlignment="1">
      <alignment vertical="center"/>
    </xf>
    <xf numFmtId="183" fontId="8" fillId="0" borderId="21"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10" fillId="0" borderId="0" xfId="0" applyFont="1" applyFill="1" applyAlignment="1" quotePrefix="1">
      <alignment vertical="center"/>
    </xf>
    <xf numFmtId="0" fontId="8" fillId="0" borderId="0" xfId="0" applyFont="1" applyFill="1" applyAlignment="1" applyProtection="1" quotePrefix="1">
      <alignment horizontal="left" vertical="center"/>
      <protection locked="0"/>
    </xf>
    <xf numFmtId="0" fontId="5" fillId="0" borderId="0" xfId="0" applyFont="1" applyFill="1" applyAlignment="1">
      <alignment vertical="center"/>
    </xf>
    <xf numFmtId="0" fontId="8" fillId="0" borderId="0" xfId="0" applyFont="1" applyFill="1" applyAlignment="1" applyProtection="1" quotePrefix="1">
      <alignment horizontal="center" vertical="center"/>
      <protection locked="0"/>
    </xf>
    <xf numFmtId="38" fontId="8" fillId="0" borderId="0" xfId="49" applyFont="1" applyFill="1" applyBorder="1" applyAlignment="1">
      <alignment vertical="center"/>
    </xf>
    <xf numFmtId="0" fontId="14" fillId="0" borderId="0" xfId="0" applyFont="1" applyFill="1" applyAlignment="1">
      <alignment/>
    </xf>
    <xf numFmtId="38" fontId="8" fillId="0" borderId="22" xfId="49" applyFont="1" applyFill="1" applyBorder="1" applyAlignment="1" applyProtection="1" quotePrefix="1">
      <alignment horizontal="center" vertical="center"/>
      <protection locked="0"/>
    </xf>
    <xf numFmtId="0" fontId="5" fillId="0" borderId="0" xfId="0" applyFont="1" applyBorder="1" applyAlignment="1" applyProtection="1" quotePrefix="1">
      <alignment horizontal="left" vertical="center"/>
      <protection/>
    </xf>
    <xf numFmtId="0" fontId="5" fillId="0" borderId="0" xfId="0" applyFont="1" applyBorder="1" applyAlignment="1">
      <alignment vertical="center"/>
    </xf>
    <xf numFmtId="0" fontId="5" fillId="0" borderId="0" xfId="0" applyFont="1" applyAlignment="1">
      <alignment vertical="center"/>
    </xf>
    <xf numFmtId="0" fontId="5" fillId="0" borderId="23" xfId="0" applyFont="1" applyBorder="1" applyAlignment="1" applyProtection="1">
      <alignment horizontal="left" vertical="center"/>
      <protection/>
    </xf>
    <xf numFmtId="0" fontId="5" fillId="0" borderId="23" xfId="0" applyFont="1" applyBorder="1" applyAlignment="1">
      <alignment vertical="center"/>
    </xf>
    <xf numFmtId="0" fontId="5" fillId="0" borderId="23" xfId="0" applyFont="1" applyBorder="1" applyAlignment="1">
      <alignment horizontal="right" vertical="center"/>
    </xf>
    <xf numFmtId="0" fontId="5" fillId="0" borderId="14" xfId="0" applyFont="1" applyBorder="1" applyAlignment="1" applyProtection="1">
      <alignment horizontal="left" vertical="center"/>
      <protection/>
    </xf>
    <xf numFmtId="0" fontId="5" fillId="0" borderId="21" xfId="0" applyFont="1" applyBorder="1" applyAlignment="1" applyProtection="1" quotePrefix="1">
      <alignment horizontal="center" vertical="center"/>
      <protection/>
    </xf>
    <xf numFmtId="0" fontId="5" fillId="0" borderId="24" xfId="0" applyFont="1" applyBorder="1" applyAlignment="1" applyProtection="1" quotePrefix="1">
      <alignment horizontal="distributed" vertical="center"/>
      <protection/>
    </xf>
    <xf numFmtId="182" fontId="8" fillId="0" borderId="15" xfId="0" applyNumberFormat="1" applyFont="1" applyBorder="1" applyAlignment="1">
      <alignment vertical="center"/>
    </xf>
    <xf numFmtId="183" fontId="8" fillId="0" borderId="25" xfId="0" applyNumberFormat="1" applyFont="1" applyBorder="1" applyAlignment="1">
      <alignment vertical="center"/>
    </xf>
    <xf numFmtId="0" fontId="5" fillId="0" borderId="0" xfId="0" applyFont="1" applyBorder="1" applyAlignment="1">
      <alignment/>
    </xf>
    <xf numFmtId="0" fontId="5" fillId="0" borderId="0" xfId="0" applyFont="1" applyAlignment="1">
      <alignment/>
    </xf>
    <xf numFmtId="0" fontId="5" fillId="0" borderId="26" xfId="0" applyFont="1" applyBorder="1" applyAlignment="1" applyProtection="1">
      <alignment horizontal="distributed" vertical="center"/>
      <protection/>
    </xf>
    <xf numFmtId="210" fontId="5" fillId="0" borderId="15" xfId="0" applyNumberFormat="1" applyFont="1" applyBorder="1" applyAlignment="1" applyProtection="1" quotePrefix="1">
      <alignment horizontal="right"/>
      <protection/>
    </xf>
    <xf numFmtId="0" fontId="5" fillId="0" borderId="27" xfId="0" applyFont="1" applyBorder="1" applyAlignment="1" applyProtection="1" quotePrefix="1">
      <alignment horizontal="distributed" vertical="center"/>
      <protection/>
    </xf>
    <xf numFmtId="0" fontId="0" fillId="0" borderId="0" xfId="0" applyAlignment="1">
      <alignment vertical="center"/>
    </xf>
    <xf numFmtId="0" fontId="5" fillId="0" borderId="27" xfId="0" applyFont="1" applyBorder="1" applyAlignment="1" applyProtection="1">
      <alignment horizontal="distributed" vertical="center"/>
      <protection/>
    </xf>
    <xf numFmtId="182" fontId="8" fillId="0" borderId="21" xfId="0" applyNumberFormat="1" applyFont="1" applyBorder="1" applyAlignment="1">
      <alignment vertical="center"/>
    </xf>
    <xf numFmtId="183" fontId="8" fillId="0" borderId="28" xfId="0" applyNumberFormat="1" applyFont="1" applyBorder="1" applyAlignment="1">
      <alignment vertical="center"/>
    </xf>
    <xf numFmtId="0" fontId="5" fillId="0" borderId="19" xfId="0" applyFont="1" applyBorder="1" applyAlignment="1" applyProtection="1">
      <alignment horizontal="center" vertical="center"/>
      <protection/>
    </xf>
    <xf numFmtId="182" fontId="8" fillId="0" borderId="16" xfId="0" applyNumberFormat="1" applyFont="1" applyBorder="1" applyAlignment="1">
      <alignment vertical="center"/>
    </xf>
    <xf numFmtId="183" fontId="8" fillId="0" borderId="29" xfId="0" applyNumberFormat="1" applyFont="1" applyBorder="1" applyAlignment="1">
      <alignment vertical="center"/>
    </xf>
    <xf numFmtId="0" fontId="5" fillId="0" borderId="0" xfId="0" applyFont="1" applyAlignment="1" applyProtection="1" quotePrefix="1">
      <alignment horizontal="left"/>
      <protection/>
    </xf>
    <xf numFmtId="0" fontId="5" fillId="0" borderId="0" xfId="0" applyFont="1" applyAlignment="1">
      <alignment/>
    </xf>
    <xf numFmtId="0" fontId="5" fillId="0" borderId="0" xfId="0" applyFont="1" applyAlignment="1" applyProtection="1">
      <alignment horizontal="left"/>
      <protection/>
    </xf>
    <xf numFmtId="0" fontId="5" fillId="0" borderId="12" xfId="0" applyFont="1" applyBorder="1" applyAlignment="1" applyProtection="1">
      <alignment horizontal="left" vertical="center"/>
      <protection/>
    </xf>
    <xf numFmtId="0" fontId="5" fillId="0" borderId="30" xfId="0" applyFont="1" applyBorder="1" applyAlignment="1" applyProtection="1" quotePrefix="1">
      <alignment horizontal="center" vertical="center"/>
      <protection/>
    </xf>
    <xf numFmtId="182" fontId="8" fillId="0" borderId="15" xfId="0" applyNumberFormat="1" applyFont="1" applyFill="1" applyBorder="1" applyAlignment="1">
      <alignment vertical="center"/>
    </xf>
    <xf numFmtId="183" fontId="8" fillId="0" borderId="15" xfId="0" applyNumberFormat="1" applyFont="1" applyBorder="1" applyAlignment="1">
      <alignment vertical="center"/>
    </xf>
    <xf numFmtId="0" fontId="5" fillId="0" borderId="26" xfId="0" applyFont="1" applyBorder="1" applyAlignment="1" applyProtection="1" quotePrefix="1">
      <alignment horizontal="distributed" vertical="center"/>
      <protection/>
    </xf>
    <xf numFmtId="183" fontId="8" fillId="0" borderId="15" xfId="0" applyNumberFormat="1" applyFont="1" applyBorder="1" applyAlignment="1">
      <alignment horizontal="right" vertical="center"/>
    </xf>
    <xf numFmtId="0" fontId="5" fillId="0" borderId="31" xfId="0" applyFont="1" applyBorder="1" applyAlignment="1" applyProtection="1">
      <alignment horizontal="center" vertical="center"/>
      <protection/>
    </xf>
    <xf numFmtId="183" fontId="8" fillId="0" borderId="16" xfId="0" applyNumberFormat="1" applyFont="1" applyBorder="1" applyAlignment="1">
      <alignment vertical="center"/>
    </xf>
    <xf numFmtId="0" fontId="5" fillId="0" borderId="23" xfId="0" applyFont="1" applyBorder="1" applyAlignment="1" applyProtection="1" quotePrefix="1">
      <alignment horizontal="left" vertical="center"/>
      <protection/>
    </xf>
    <xf numFmtId="178" fontId="8" fillId="0" borderId="23" xfId="0" applyNumberFormat="1" applyFont="1" applyBorder="1" applyAlignment="1">
      <alignment/>
    </xf>
    <xf numFmtId="0" fontId="8" fillId="0" borderId="23" xfId="0" applyFont="1" applyBorder="1" applyAlignment="1" applyProtection="1" quotePrefix="1">
      <alignment horizontal="left"/>
      <protection/>
    </xf>
    <xf numFmtId="0" fontId="8" fillId="0" borderId="23" xfId="0" applyFont="1" applyFill="1" applyBorder="1" applyAlignment="1" applyProtection="1">
      <alignment horizontal="left"/>
      <protection/>
    </xf>
    <xf numFmtId="0" fontId="8" fillId="0" borderId="0" xfId="0" applyFont="1" applyAlignment="1">
      <alignment/>
    </xf>
    <xf numFmtId="0" fontId="8" fillId="0" borderId="0" xfId="0" applyFont="1" applyAlignment="1">
      <alignment vertical="center"/>
    </xf>
    <xf numFmtId="0" fontId="8" fillId="0" borderId="21" xfId="0" applyFont="1" applyBorder="1" applyAlignment="1" applyProtection="1" quotePrefix="1">
      <alignment horizontal="center" vertical="center"/>
      <protection/>
    </xf>
    <xf numFmtId="0" fontId="8" fillId="0" borderId="32" xfId="0" applyFont="1" applyBorder="1" applyAlignment="1" applyProtection="1" quotePrefix="1">
      <alignment horizontal="center" vertical="center"/>
      <protection/>
    </xf>
    <xf numFmtId="0" fontId="8" fillId="0" borderId="33" xfId="0" applyFont="1" applyBorder="1" applyAlignment="1" applyProtection="1" quotePrefix="1">
      <alignment horizontal="center" vertical="center"/>
      <protection/>
    </xf>
    <xf numFmtId="0" fontId="8" fillId="0" borderId="34" xfId="0" applyFont="1" applyBorder="1" applyAlignment="1" applyProtection="1" quotePrefix="1">
      <alignment horizontal="center" vertical="center"/>
      <protection/>
    </xf>
    <xf numFmtId="0" fontId="8" fillId="0" borderId="27" xfId="0" applyFont="1" applyBorder="1" applyAlignment="1" applyProtection="1">
      <alignment horizontal="distributed" vertical="center"/>
      <protection/>
    </xf>
    <xf numFmtId="183" fontId="8" fillId="0" borderId="11" xfId="0" applyNumberFormat="1" applyFont="1" applyBorder="1" applyAlignment="1">
      <alignment vertical="center"/>
    </xf>
    <xf numFmtId="178" fontId="8" fillId="0" borderId="0" xfId="0" applyNumberFormat="1" applyFont="1" applyAlignment="1">
      <alignment vertical="center"/>
    </xf>
    <xf numFmtId="0" fontId="8" fillId="0" borderId="35" xfId="0" applyFont="1" applyBorder="1" applyAlignment="1" applyProtection="1">
      <alignment horizontal="center" vertical="center"/>
      <protection/>
    </xf>
    <xf numFmtId="183" fontId="8" fillId="0" borderId="13" xfId="0" applyNumberFormat="1" applyFont="1" applyBorder="1" applyAlignment="1">
      <alignment vertical="center"/>
    </xf>
    <xf numFmtId="0" fontId="8" fillId="0" borderId="0" xfId="0" applyFont="1" applyAlignment="1" applyProtection="1" quotePrefix="1">
      <alignment horizontal="left"/>
      <protection/>
    </xf>
    <xf numFmtId="178" fontId="8" fillId="0" borderId="0" xfId="0" applyNumberFormat="1" applyFont="1" applyBorder="1" applyAlignment="1" applyProtection="1">
      <alignment/>
      <protection/>
    </xf>
    <xf numFmtId="177" fontId="8" fillId="0" borderId="0" xfId="0" applyNumberFormat="1" applyFont="1" applyBorder="1" applyAlignment="1" applyProtection="1">
      <alignment/>
      <protection/>
    </xf>
    <xf numFmtId="0" fontId="14" fillId="0" borderId="0" xfId="0" applyFont="1" applyAlignment="1">
      <alignment/>
    </xf>
    <xf numFmtId="178" fontId="8" fillId="0" borderId="0" xfId="0" applyNumberFormat="1" applyFont="1" applyBorder="1" applyAlignment="1">
      <alignment/>
    </xf>
    <xf numFmtId="177" fontId="8" fillId="0" borderId="0" xfId="0" applyNumberFormat="1" applyFont="1" applyBorder="1" applyAlignment="1" applyProtection="1" quotePrefix="1">
      <alignment horizontal="left"/>
      <protection/>
    </xf>
    <xf numFmtId="177" fontId="8" fillId="0" borderId="0" xfId="0" applyNumberFormat="1" applyFont="1" applyBorder="1" applyAlignment="1">
      <alignment/>
    </xf>
    <xf numFmtId="0" fontId="8" fillId="0" borderId="36" xfId="0" applyFont="1" applyBorder="1" applyAlignment="1" applyProtection="1">
      <alignment horizontal="distributed" vertical="center"/>
      <protection/>
    </xf>
    <xf numFmtId="183" fontId="8" fillId="0" borderId="21" xfId="0" applyNumberFormat="1" applyFont="1" applyBorder="1" applyAlignment="1">
      <alignment vertical="center"/>
    </xf>
    <xf numFmtId="0" fontId="5" fillId="0" borderId="0" xfId="0" applyFont="1" applyAlignment="1" applyProtection="1" quotePrefix="1">
      <alignment horizontal="left" vertical="center"/>
      <protection/>
    </xf>
    <xf numFmtId="178" fontId="8" fillId="0" borderId="0" xfId="0" applyNumberFormat="1" applyFont="1" applyAlignment="1">
      <alignment/>
    </xf>
    <xf numFmtId="177" fontId="8" fillId="0" borderId="0" xfId="0" applyNumberFormat="1" applyFont="1" applyAlignment="1">
      <alignment/>
    </xf>
    <xf numFmtId="177" fontId="8" fillId="0" borderId="23" xfId="0" applyNumberFormat="1" applyFont="1" applyBorder="1" applyAlignment="1" applyProtection="1" quotePrefix="1">
      <alignment horizontal="left"/>
      <protection/>
    </xf>
    <xf numFmtId="177" fontId="8" fillId="0" borderId="23" xfId="0" applyNumberFormat="1" applyFont="1" applyBorder="1" applyAlignment="1">
      <alignment/>
    </xf>
    <xf numFmtId="183" fontId="8" fillId="0" borderId="25" xfId="0" applyNumberFormat="1" applyFont="1" applyBorder="1" applyAlignment="1">
      <alignment horizontal="right" vertical="center"/>
    </xf>
    <xf numFmtId="37" fontId="8" fillId="0" borderId="0" xfId="75" applyFont="1" applyAlignment="1">
      <alignment vertical="center"/>
      <protection/>
    </xf>
    <xf numFmtId="37" fontId="8" fillId="0" borderId="37" xfId="75" applyFont="1" applyBorder="1" applyAlignment="1">
      <alignment vertical="center"/>
      <protection/>
    </xf>
    <xf numFmtId="37" fontId="8" fillId="0" borderId="27" xfId="75" applyFont="1" applyBorder="1" applyAlignment="1" applyProtection="1">
      <alignment horizontal="left" vertical="center"/>
      <protection/>
    </xf>
    <xf numFmtId="37" fontId="8" fillId="0" borderId="11" xfId="75" applyFont="1" applyBorder="1" applyAlignment="1" applyProtection="1" quotePrefix="1">
      <alignment horizontal="center" vertical="center"/>
      <protection/>
    </xf>
    <xf numFmtId="182" fontId="8" fillId="0" borderId="15" xfId="0" applyNumberFormat="1" applyFont="1" applyBorder="1" applyAlignment="1">
      <alignment vertical="center" shrinkToFit="1"/>
    </xf>
    <xf numFmtId="39" fontId="8" fillId="0" borderId="0" xfId="75" applyNumberFormat="1" applyFont="1" applyAlignment="1">
      <alignment vertical="center"/>
      <protection/>
    </xf>
    <xf numFmtId="37" fontId="8" fillId="0" borderId="26" xfId="75" applyFont="1" applyBorder="1" applyAlignment="1" quotePrefix="1">
      <alignment horizontal="distributed" vertical="center"/>
      <protection/>
    </xf>
    <xf numFmtId="37" fontId="8" fillId="0" borderId="27" xfId="75" applyFont="1" applyBorder="1" applyAlignment="1" quotePrefix="1">
      <alignment horizontal="distributed" vertical="center"/>
      <protection/>
    </xf>
    <xf numFmtId="37" fontId="8" fillId="0" borderId="30" xfId="75" applyFont="1" applyBorder="1" applyAlignment="1" applyProtection="1" quotePrefix="1">
      <alignment horizontal="center" vertical="center"/>
      <protection/>
    </xf>
    <xf numFmtId="182" fontId="8" fillId="0" borderId="21" xfId="0" applyNumberFormat="1" applyFont="1" applyBorder="1" applyAlignment="1">
      <alignment vertical="center" shrinkToFit="1"/>
    </xf>
    <xf numFmtId="37" fontId="8" fillId="0" borderId="36" xfId="75" applyFont="1" applyBorder="1" applyAlignment="1" quotePrefix="1">
      <alignment horizontal="distributed" vertical="center"/>
      <protection/>
    </xf>
    <xf numFmtId="37" fontId="8" fillId="0" borderId="27" xfId="75" applyFont="1" applyBorder="1" applyAlignment="1" applyProtection="1">
      <alignment horizontal="distributed" vertical="center"/>
      <protection/>
    </xf>
    <xf numFmtId="37" fontId="8" fillId="0" borderId="36" xfId="75" applyFont="1" applyBorder="1" applyAlignment="1" applyProtection="1">
      <alignment horizontal="distributed" vertical="center"/>
      <protection/>
    </xf>
    <xf numFmtId="37" fontId="8" fillId="0" borderId="0" xfId="75" applyFont="1" applyBorder="1" applyAlignment="1">
      <alignment vertical="center"/>
      <protection/>
    </xf>
    <xf numFmtId="182" fontId="8" fillId="0" borderId="32" xfId="0" applyNumberFormat="1" applyFont="1" applyBorder="1" applyAlignment="1">
      <alignment vertical="center" shrinkToFit="1"/>
    </xf>
    <xf numFmtId="37" fontId="8" fillId="0" borderId="27" xfId="75" applyFont="1" applyBorder="1" applyAlignment="1" applyProtection="1" quotePrefix="1">
      <alignment horizontal="distributed" vertical="top"/>
      <protection/>
    </xf>
    <xf numFmtId="37" fontId="8" fillId="0" borderId="36" xfId="75" applyFont="1" applyBorder="1" applyAlignment="1" applyProtection="1" quotePrefix="1">
      <alignment horizontal="distributed" vertical="top"/>
      <protection/>
    </xf>
    <xf numFmtId="37" fontId="8" fillId="0" borderId="38" xfId="75" applyFont="1" applyBorder="1" applyAlignment="1" applyProtection="1" quotePrefix="1">
      <alignment horizontal="distributed" vertical="top"/>
      <protection/>
    </xf>
    <xf numFmtId="182" fontId="8" fillId="0" borderId="39" xfId="0" applyNumberFormat="1" applyFont="1" applyBorder="1" applyAlignment="1">
      <alignment vertical="center" shrinkToFit="1"/>
    </xf>
    <xf numFmtId="37" fontId="8" fillId="0" borderId="27" xfId="75" applyFont="1" applyBorder="1" applyAlignment="1" applyProtection="1">
      <alignment horizontal="center" vertical="center"/>
      <protection/>
    </xf>
    <xf numFmtId="37" fontId="8" fillId="0" borderId="35" xfId="75" applyFont="1" applyBorder="1" applyAlignment="1" applyProtection="1">
      <alignment horizontal="center" vertical="center"/>
      <protection/>
    </xf>
    <xf numFmtId="37" fontId="14" fillId="0" borderId="0" xfId="75" applyFont="1">
      <alignment/>
      <protection/>
    </xf>
    <xf numFmtId="178" fontId="5" fillId="0" borderId="23" xfId="49" applyNumberFormat="1" applyFont="1" applyBorder="1" applyAlignment="1" applyProtection="1" quotePrefix="1">
      <alignment horizontal="left" vertical="center"/>
      <protection/>
    </xf>
    <xf numFmtId="178" fontId="8" fillId="0" borderId="23" xfId="49" applyNumberFormat="1" applyFont="1" applyBorder="1" applyAlignment="1">
      <alignment/>
    </xf>
    <xf numFmtId="178" fontId="8" fillId="0" borderId="0" xfId="49" applyNumberFormat="1" applyFont="1" applyBorder="1" applyAlignment="1">
      <alignment/>
    </xf>
    <xf numFmtId="178" fontId="8" fillId="0" borderId="0" xfId="49" applyNumberFormat="1" applyFont="1" applyBorder="1" applyAlignment="1" applyProtection="1" quotePrefix="1">
      <alignment horizontal="left"/>
      <protection/>
    </xf>
    <xf numFmtId="178" fontId="14" fillId="0" borderId="0" xfId="49" applyNumberFormat="1" applyFont="1" applyAlignment="1">
      <alignment/>
    </xf>
    <xf numFmtId="178" fontId="14" fillId="0" borderId="0" xfId="49" applyNumberFormat="1" applyFont="1" applyAlignment="1">
      <alignment vertical="center"/>
    </xf>
    <xf numFmtId="178" fontId="8" fillId="0" borderId="27" xfId="49" applyNumberFormat="1" applyFont="1" applyBorder="1" applyAlignment="1" applyProtection="1">
      <alignment horizontal="distributed" vertical="center"/>
      <protection/>
    </xf>
    <xf numFmtId="178" fontId="14" fillId="0" borderId="0" xfId="49" applyNumberFormat="1" applyFont="1" applyBorder="1" applyAlignment="1">
      <alignment vertical="center"/>
    </xf>
    <xf numFmtId="178" fontId="8" fillId="0" borderId="36" xfId="49" applyNumberFormat="1" applyFont="1" applyBorder="1" applyAlignment="1" applyProtection="1">
      <alignment horizontal="distributed" vertical="center"/>
      <protection/>
    </xf>
    <xf numFmtId="178" fontId="8" fillId="0" borderId="35" xfId="49" applyNumberFormat="1" applyFont="1" applyBorder="1" applyAlignment="1" applyProtection="1">
      <alignment horizontal="center" vertical="center"/>
      <protection/>
    </xf>
    <xf numFmtId="178" fontId="8" fillId="0" borderId="0" xfId="49" applyNumberFormat="1" applyFont="1" applyBorder="1" applyAlignment="1" applyProtection="1">
      <alignment horizontal="left"/>
      <protection/>
    </xf>
    <xf numFmtId="178" fontId="8" fillId="0" borderId="0" xfId="49" applyNumberFormat="1" applyFont="1" applyBorder="1" applyAlignment="1" applyProtection="1">
      <alignment/>
      <protection/>
    </xf>
    <xf numFmtId="177" fontId="8" fillId="0" borderId="0" xfId="49" applyNumberFormat="1" applyFont="1" applyBorder="1" applyAlignment="1" applyProtection="1">
      <alignment/>
      <protection/>
    </xf>
    <xf numFmtId="177" fontId="8" fillId="0" borderId="0" xfId="49" applyNumberFormat="1" applyFont="1" applyBorder="1" applyAlignment="1">
      <alignment/>
    </xf>
    <xf numFmtId="177" fontId="8" fillId="0" borderId="0" xfId="49" applyNumberFormat="1" applyFont="1" applyBorder="1" applyAlignment="1" applyProtection="1" quotePrefix="1">
      <alignment horizontal="left"/>
      <protection/>
    </xf>
    <xf numFmtId="178" fontId="8" fillId="0" borderId="0" xfId="49" applyNumberFormat="1" applyFont="1" applyAlignment="1" applyProtection="1" quotePrefix="1">
      <alignment horizontal="left" vertical="center"/>
      <protection/>
    </xf>
    <xf numFmtId="178" fontId="8" fillId="0" borderId="0" xfId="49" applyNumberFormat="1" applyFont="1" applyAlignment="1">
      <alignment/>
    </xf>
    <xf numFmtId="177" fontId="8" fillId="0" borderId="0" xfId="49" applyNumberFormat="1" applyFont="1" applyAlignment="1">
      <alignment/>
    </xf>
    <xf numFmtId="177" fontId="15" fillId="0" borderId="0" xfId="49" applyNumberFormat="1" applyFont="1" applyAlignment="1">
      <alignment/>
    </xf>
    <xf numFmtId="178" fontId="8" fillId="0" borderId="23" xfId="49" applyNumberFormat="1" applyFont="1" applyBorder="1" applyAlignment="1" applyProtection="1" quotePrefix="1">
      <alignment horizontal="left"/>
      <protection/>
    </xf>
    <xf numFmtId="178" fontId="8" fillId="0" borderId="0" xfId="49" applyNumberFormat="1" applyFont="1" applyAlignment="1">
      <alignment vertical="center"/>
    </xf>
    <xf numFmtId="183" fontId="8" fillId="0" borderId="39" xfId="0" applyNumberFormat="1" applyFont="1" applyBorder="1" applyAlignment="1">
      <alignment vertical="center"/>
    </xf>
    <xf numFmtId="183" fontId="8" fillId="0" borderId="40" xfId="0" applyNumberFormat="1" applyFont="1" applyBorder="1" applyAlignment="1">
      <alignment vertical="center"/>
    </xf>
    <xf numFmtId="183" fontId="8" fillId="0" borderId="41" xfId="0" applyNumberFormat="1" applyFont="1" applyBorder="1" applyAlignment="1">
      <alignment vertical="center"/>
    </xf>
    <xf numFmtId="183" fontId="8" fillId="0" borderId="42" xfId="0" applyNumberFormat="1" applyFont="1" applyBorder="1" applyAlignment="1">
      <alignment vertical="center"/>
    </xf>
    <xf numFmtId="183" fontId="8" fillId="0" borderId="0" xfId="0" applyNumberFormat="1" applyFont="1" applyBorder="1" applyAlignment="1">
      <alignment vertical="center"/>
    </xf>
    <xf numFmtId="178" fontId="8" fillId="0" borderId="43" xfId="49" applyNumberFormat="1" applyFont="1" applyBorder="1" applyAlignment="1" applyProtection="1">
      <alignment horizontal="center" vertical="center"/>
      <protection/>
    </xf>
    <xf numFmtId="183" fontId="8" fillId="0" borderId="44" xfId="0" applyNumberFormat="1" applyFont="1" applyBorder="1" applyAlignment="1">
      <alignment vertical="center"/>
    </xf>
    <xf numFmtId="183" fontId="8" fillId="0" borderId="45" xfId="0" applyNumberFormat="1" applyFont="1" applyBorder="1" applyAlignment="1">
      <alignment vertical="center"/>
    </xf>
    <xf numFmtId="183" fontId="8" fillId="0" borderId="46" xfId="0" applyNumberFormat="1" applyFont="1" applyBorder="1" applyAlignment="1">
      <alignment vertical="center"/>
    </xf>
    <xf numFmtId="183" fontId="8" fillId="0" borderId="47" xfId="0" applyNumberFormat="1" applyFont="1" applyBorder="1" applyAlignment="1">
      <alignment vertical="center"/>
    </xf>
    <xf numFmtId="177" fontId="8" fillId="0" borderId="0" xfId="49" applyNumberFormat="1" applyFont="1" applyBorder="1" applyAlignment="1" applyProtection="1">
      <alignment/>
      <protection/>
    </xf>
    <xf numFmtId="178" fontId="14" fillId="0" borderId="0" xfId="49" applyNumberFormat="1" applyFont="1" applyAlignment="1">
      <alignment/>
    </xf>
    <xf numFmtId="178" fontId="8" fillId="0" borderId="0" xfId="49" applyNumberFormat="1" applyFont="1" applyAlignment="1">
      <alignment/>
    </xf>
    <xf numFmtId="182" fontId="8" fillId="0" borderId="41" xfId="0" applyNumberFormat="1" applyFont="1" applyFill="1" applyBorder="1" applyAlignment="1">
      <alignment vertical="center"/>
    </xf>
    <xf numFmtId="182" fontId="8" fillId="0" borderId="0" xfId="0" applyNumberFormat="1" applyFont="1" applyFill="1" applyBorder="1" applyAlignment="1">
      <alignment vertical="center"/>
    </xf>
    <xf numFmtId="182" fontId="8" fillId="0" borderId="23" xfId="0" applyNumberFormat="1" applyFont="1" applyFill="1" applyBorder="1" applyAlignment="1">
      <alignment vertical="center"/>
    </xf>
    <xf numFmtId="182" fontId="8" fillId="0" borderId="10" xfId="0" applyNumberFormat="1" applyFont="1" applyFill="1" applyBorder="1" applyAlignment="1">
      <alignment vertical="center"/>
    </xf>
    <xf numFmtId="183" fontId="8" fillId="0" borderId="15" xfId="0" applyNumberFormat="1" applyFont="1" applyFill="1" applyBorder="1" applyAlignment="1">
      <alignment vertical="center"/>
    </xf>
    <xf numFmtId="183" fontId="8" fillId="0" borderId="0" xfId="0" applyNumberFormat="1" applyFont="1" applyFill="1" applyBorder="1" applyAlignment="1">
      <alignment vertical="center"/>
    </xf>
    <xf numFmtId="183" fontId="8" fillId="0" borderId="11" xfId="0" applyNumberFormat="1" applyFont="1" applyFill="1" applyBorder="1" applyAlignment="1">
      <alignment vertical="center"/>
    </xf>
    <xf numFmtId="183" fontId="8" fillId="0" borderId="23" xfId="0" applyNumberFormat="1" applyFont="1" applyBorder="1" applyAlignment="1">
      <alignment vertical="center"/>
    </xf>
    <xf numFmtId="183" fontId="8" fillId="0" borderId="30" xfId="0" applyNumberFormat="1" applyFont="1" applyBorder="1" applyAlignment="1">
      <alignment vertical="center"/>
    </xf>
    <xf numFmtId="183" fontId="8" fillId="0" borderId="10" xfId="0" applyNumberFormat="1" applyFont="1" applyBorder="1" applyAlignment="1">
      <alignment vertical="center"/>
    </xf>
    <xf numFmtId="0" fontId="0" fillId="0" borderId="0" xfId="62" applyFont="1">
      <alignment/>
      <protection/>
    </xf>
    <xf numFmtId="0" fontId="8" fillId="0" borderId="0" xfId="62" applyFont="1" applyAlignment="1">
      <alignment vertical="center"/>
      <protection/>
    </xf>
    <xf numFmtId="0" fontId="14" fillId="0" borderId="0" xfId="62" applyAlignment="1">
      <alignment vertical="center"/>
      <protection/>
    </xf>
    <xf numFmtId="0" fontId="8" fillId="0" borderId="23" xfId="62" applyFont="1" applyBorder="1" applyAlignment="1" applyProtection="1">
      <alignment horizontal="left" vertical="center"/>
      <protection/>
    </xf>
    <xf numFmtId="0" fontId="8" fillId="0" borderId="23" xfId="62" applyFont="1" applyBorder="1" applyAlignment="1">
      <alignment vertical="center"/>
      <protection/>
    </xf>
    <xf numFmtId="0" fontId="8" fillId="0" borderId="37" xfId="62" applyFont="1" applyBorder="1" applyAlignment="1">
      <alignment vertical="center"/>
      <protection/>
    </xf>
    <xf numFmtId="0" fontId="8" fillId="0" borderId="48" xfId="62" applyFont="1" applyFill="1" applyBorder="1" applyAlignment="1">
      <alignment vertical="center"/>
      <protection/>
    </xf>
    <xf numFmtId="0" fontId="8" fillId="0" borderId="27" xfId="62" applyFont="1" applyBorder="1" applyAlignment="1">
      <alignment vertical="center"/>
      <protection/>
    </xf>
    <xf numFmtId="0" fontId="8" fillId="0" borderId="0" xfId="62" applyFont="1" applyBorder="1" applyAlignment="1" applyProtection="1">
      <alignment horizontal="right" vertical="center"/>
      <protection/>
    </xf>
    <xf numFmtId="0" fontId="8" fillId="0" borderId="11" xfId="62" applyFont="1" applyFill="1" applyBorder="1" applyAlignment="1">
      <alignment vertical="center"/>
      <protection/>
    </xf>
    <xf numFmtId="0" fontId="8" fillId="0" borderId="36" xfId="62" applyFont="1" applyBorder="1" applyAlignment="1" applyProtection="1" quotePrefix="1">
      <alignment horizontal="left" vertical="center"/>
      <protection/>
    </xf>
    <xf numFmtId="0" fontId="8" fillId="0" borderId="30" xfId="62" applyFont="1" applyFill="1" applyBorder="1" applyAlignment="1" applyProtection="1" quotePrefix="1">
      <alignment horizontal="center" vertical="center"/>
      <protection/>
    </xf>
    <xf numFmtId="0" fontId="8" fillId="0" borderId="28" xfId="62" applyFont="1" applyFill="1" applyBorder="1" applyAlignment="1">
      <alignment vertical="center"/>
      <protection/>
    </xf>
    <xf numFmtId="0" fontId="8" fillId="0" borderId="30" xfId="62" applyFont="1" applyBorder="1" applyAlignment="1" applyProtection="1">
      <alignment horizontal="distributed" vertical="center"/>
      <protection/>
    </xf>
    <xf numFmtId="182" fontId="8" fillId="0" borderId="32" xfId="62" applyNumberFormat="1" applyFont="1" applyFill="1" applyBorder="1" applyAlignment="1">
      <alignment vertical="center"/>
      <protection/>
    </xf>
    <xf numFmtId="182" fontId="8" fillId="0" borderId="34" xfId="62" applyNumberFormat="1" applyFont="1" applyFill="1" applyBorder="1" applyAlignment="1">
      <alignment vertical="center"/>
      <protection/>
    </xf>
    <xf numFmtId="0" fontId="14" fillId="0" borderId="0" xfId="62">
      <alignment/>
      <protection/>
    </xf>
    <xf numFmtId="0" fontId="8" fillId="0" borderId="0" xfId="62" applyFont="1">
      <alignment/>
      <protection/>
    </xf>
    <xf numFmtId="0" fontId="8" fillId="0" borderId="11" xfId="62" applyFont="1" applyBorder="1" applyAlignment="1" applyProtection="1">
      <alignment horizontal="distributed" vertical="center"/>
      <protection/>
    </xf>
    <xf numFmtId="183" fontId="8" fillId="0" borderId="32" xfId="62" applyNumberFormat="1" applyFont="1" applyFill="1" applyBorder="1" applyAlignment="1">
      <alignment vertical="center"/>
      <protection/>
    </xf>
    <xf numFmtId="183" fontId="8" fillId="0" borderId="34" xfId="62" applyNumberFormat="1" applyFont="1" applyFill="1" applyBorder="1" applyAlignment="1">
      <alignment vertical="center"/>
      <protection/>
    </xf>
    <xf numFmtId="0" fontId="8" fillId="0" borderId="33" xfId="62" applyFont="1" applyBorder="1" applyAlignment="1" applyProtection="1">
      <alignment horizontal="distributed" vertical="center"/>
      <protection/>
    </xf>
    <xf numFmtId="182" fontId="8" fillId="0" borderId="21" xfId="62" applyNumberFormat="1" applyFont="1" applyFill="1" applyBorder="1" applyAlignment="1">
      <alignment vertical="center"/>
      <protection/>
    </xf>
    <xf numFmtId="182" fontId="8" fillId="0" borderId="28" xfId="62" applyNumberFormat="1" applyFont="1" applyFill="1" applyBorder="1" applyAlignment="1">
      <alignment vertical="center"/>
      <protection/>
    </xf>
    <xf numFmtId="183" fontId="8" fillId="0" borderId="39" xfId="62" applyNumberFormat="1" applyFont="1" applyFill="1" applyBorder="1" applyAlignment="1">
      <alignment vertical="center"/>
      <protection/>
    </xf>
    <xf numFmtId="183" fontId="8" fillId="0" borderId="42" xfId="62" applyNumberFormat="1" applyFont="1" applyFill="1" applyBorder="1" applyAlignment="1">
      <alignment vertical="center"/>
      <protection/>
    </xf>
    <xf numFmtId="0" fontId="8" fillId="0" borderId="13" xfId="62" applyFont="1" applyBorder="1" applyAlignment="1" applyProtection="1">
      <alignment horizontal="distributed" vertical="center"/>
      <protection/>
    </xf>
    <xf numFmtId="183" fontId="8" fillId="0" borderId="44" xfId="62" applyNumberFormat="1" applyFont="1" applyFill="1" applyBorder="1" applyAlignment="1">
      <alignment vertical="center"/>
      <protection/>
    </xf>
    <xf numFmtId="183" fontId="8" fillId="0" borderId="47" xfId="62" applyNumberFormat="1" applyFont="1" applyFill="1" applyBorder="1" applyAlignment="1">
      <alignment vertical="center"/>
      <protection/>
    </xf>
    <xf numFmtId="0" fontId="8" fillId="0" borderId="0" xfId="62" applyFont="1" applyAlignment="1" applyProtection="1" quotePrefix="1">
      <alignment horizontal="left"/>
      <protection/>
    </xf>
    <xf numFmtId="0" fontId="0" fillId="0" borderId="0" xfId="63" applyFont="1">
      <alignment/>
      <protection/>
    </xf>
    <xf numFmtId="0" fontId="8" fillId="0" borderId="0" xfId="63" applyFont="1" applyAlignment="1">
      <alignment vertical="center"/>
      <protection/>
    </xf>
    <xf numFmtId="0" fontId="14" fillId="0" borderId="0" xfId="63" applyAlignment="1">
      <alignment vertical="center"/>
      <protection/>
    </xf>
    <xf numFmtId="0" fontId="8" fillId="0" borderId="0" xfId="63" applyFont="1" applyAlignment="1" applyProtection="1" quotePrefix="1">
      <alignment horizontal="left"/>
      <protection/>
    </xf>
    <xf numFmtId="0" fontId="8" fillId="0" borderId="0" xfId="63" applyFont="1">
      <alignment/>
      <protection/>
    </xf>
    <xf numFmtId="0" fontId="14" fillId="0" borderId="0" xfId="63">
      <alignment/>
      <protection/>
    </xf>
    <xf numFmtId="0" fontId="5" fillId="0" borderId="23" xfId="63" applyFont="1" applyBorder="1" applyAlignment="1" applyProtection="1" quotePrefix="1">
      <alignment horizontal="left" vertical="center"/>
      <protection/>
    </xf>
    <xf numFmtId="0" fontId="8" fillId="0" borderId="0" xfId="63" applyFont="1" applyAlignment="1" applyProtection="1" quotePrefix="1">
      <alignment horizontal="left" vertical="center"/>
      <protection/>
    </xf>
    <xf numFmtId="0" fontId="8" fillId="0" borderId="37" xfId="63" applyFont="1" applyBorder="1" applyAlignment="1">
      <alignment horizontal="right" vertical="center"/>
      <protection/>
    </xf>
    <xf numFmtId="0" fontId="8" fillId="0" borderId="12" xfId="63" applyFont="1" applyBorder="1" applyAlignment="1">
      <alignment vertical="center"/>
      <protection/>
    </xf>
    <xf numFmtId="0" fontId="8" fillId="0" borderId="48" xfId="63" applyFont="1" applyBorder="1" applyAlignment="1">
      <alignment vertical="center"/>
      <protection/>
    </xf>
    <xf numFmtId="0" fontId="8" fillId="0" borderId="27" xfId="63" applyFont="1" applyBorder="1" applyAlignment="1">
      <alignment vertical="center"/>
      <protection/>
    </xf>
    <xf numFmtId="0" fontId="8" fillId="0" borderId="0" xfId="63" applyFont="1" applyBorder="1" applyAlignment="1" applyProtection="1" quotePrefix="1">
      <alignment horizontal="left" vertical="center"/>
      <protection/>
    </xf>
    <xf numFmtId="0" fontId="8" fillId="0" borderId="36" xfId="63" applyFont="1" applyBorder="1" applyAlignment="1" applyProtection="1" quotePrefix="1">
      <alignment horizontal="left" vertical="center"/>
      <protection/>
    </xf>
    <xf numFmtId="0" fontId="8" fillId="0" borderId="23" xfId="63" applyFont="1" applyBorder="1" applyAlignment="1" applyProtection="1" quotePrefix="1">
      <alignment horizontal="left" vertical="center"/>
      <protection/>
    </xf>
    <xf numFmtId="0" fontId="8" fillId="0" borderId="30" xfId="63" applyFont="1" applyBorder="1" applyAlignment="1">
      <alignment vertical="center"/>
      <protection/>
    </xf>
    <xf numFmtId="0" fontId="8" fillId="0" borderId="28" xfId="63" applyFont="1" applyBorder="1" applyAlignment="1">
      <alignment vertical="center"/>
      <protection/>
    </xf>
    <xf numFmtId="0" fontId="8" fillId="0" borderId="36" xfId="63" applyFont="1" applyBorder="1" applyAlignment="1" applyProtection="1" quotePrefix="1">
      <alignment horizontal="centerContinuous" vertical="center"/>
      <protection/>
    </xf>
    <xf numFmtId="0" fontId="8" fillId="0" borderId="23" xfId="63" applyFont="1" applyBorder="1" applyAlignment="1" applyProtection="1" quotePrefix="1">
      <alignment horizontal="centerContinuous" vertical="center"/>
      <protection/>
    </xf>
    <xf numFmtId="182" fontId="8" fillId="0" borderId="32" xfId="63" applyNumberFormat="1" applyFont="1" applyBorder="1" applyAlignment="1">
      <alignment vertical="center"/>
      <protection/>
    </xf>
    <xf numFmtId="182" fontId="8" fillId="0" borderId="34" xfId="63" applyNumberFormat="1" applyFont="1" applyBorder="1" applyAlignment="1">
      <alignment vertical="center"/>
      <protection/>
    </xf>
    <xf numFmtId="215" fontId="8" fillId="0" borderId="11" xfId="63" applyNumberFormat="1" applyFont="1" applyBorder="1" applyAlignment="1" applyProtection="1">
      <alignment horizontal="right" vertical="center"/>
      <protection/>
    </xf>
    <xf numFmtId="215" fontId="8" fillId="0" borderId="11" xfId="63" applyNumberFormat="1" applyFont="1" applyBorder="1" applyAlignment="1">
      <alignment vertical="center"/>
      <protection/>
    </xf>
    <xf numFmtId="215" fontId="8" fillId="0" borderId="25" xfId="63" applyNumberFormat="1" applyFont="1" applyBorder="1" applyAlignment="1" applyProtection="1">
      <alignment horizontal="right" vertical="center"/>
      <protection/>
    </xf>
    <xf numFmtId="182" fontId="8" fillId="0" borderId="21" xfId="63" applyNumberFormat="1" applyFont="1" applyBorder="1" applyAlignment="1">
      <alignment vertical="center"/>
      <protection/>
    </xf>
    <xf numFmtId="182" fontId="8" fillId="0" borderId="28" xfId="63" applyNumberFormat="1" applyFont="1" applyBorder="1" applyAlignment="1">
      <alignment vertical="center"/>
      <protection/>
    </xf>
    <xf numFmtId="0" fontId="8" fillId="0" borderId="35" xfId="63" applyFont="1" applyBorder="1" applyAlignment="1" applyProtection="1" quotePrefix="1">
      <alignment horizontal="centerContinuous" vertical="center"/>
      <protection/>
    </xf>
    <xf numFmtId="0" fontId="8" fillId="0" borderId="10" xfId="63" applyFont="1" applyBorder="1" applyAlignment="1" applyProtection="1" quotePrefix="1">
      <alignment horizontal="centerContinuous" vertical="center"/>
      <protection/>
    </xf>
    <xf numFmtId="182" fontId="8" fillId="0" borderId="44" xfId="63" applyNumberFormat="1" applyFont="1" applyBorder="1" applyAlignment="1">
      <alignment vertical="center"/>
      <protection/>
    </xf>
    <xf numFmtId="182" fontId="8" fillId="0" borderId="47" xfId="63" applyNumberFormat="1" applyFont="1" applyBorder="1" applyAlignment="1">
      <alignment vertical="center"/>
      <protection/>
    </xf>
    <xf numFmtId="0" fontId="0" fillId="0" borderId="0" xfId="64" applyFont="1">
      <alignment/>
      <protection/>
    </xf>
    <xf numFmtId="0" fontId="8" fillId="0" borderId="0" xfId="64" applyFont="1" applyAlignment="1">
      <alignment vertical="center"/>
      <protection/>
    </xf>
    <xf numFmtId="0" fontId="14" fillId="0" borderId="0" xfId="64" applyAlignment="1">
      <alignment vertical="center"/>
      <protection/>
    </xf>
    <xf numFmtId="0" fontId="5" fillId="0" borderId="23" xfId="64" applyFont="1" applyBorder="1" applyAlignment="1" applyProtection="1" quotePrefix="1">
      <alignment horizontal="left" vertical="center"/>
      <protection/>
    </xf>
    <xf numFmtId="0" fontId="8" fillId="0" borderId="23" xfId="64" applyFont="1" applyBorder="1" applyAlignment="1" applyProtection="1">
      <alignment horizontal="left" vertical="center"/>
      <protection/>
    </xf>
    <xf numFmtId="0" fontId="8" fillId="0" borderId="23" xfId="64" applyFont="1" applyBorder="1" applyAlignment="1">
      <alignment vertical="center"/>
      <protection/>
    </xf>
    <xf numFmtId="0" fontId="8" fillId="0" borderId="37" xfId="64" applyFont="1" applyBorder="1" applyAlignment="1">
      <alignment vertical="center"/>
      <protection/>
    </xf>
    <xf numFmtId="0" fontId="8" fillId="0" borderId="12" xfId="64" applyFont="1" applyBorder="1" applyAlignment="1">
      <alignment vertical="center"/>
      <protection/>
    </xf>
    <xf numFmtId="0" fontId="8" fillId="0" borderId="27" xfId="64" applyFont="1" applyBorder="1" applyAlignment="1">
      <alignment vertical="center"/>
      <protection/>
    </xf>
    <xf numFmtId="0" fontId="8" fillId="0" borderId="0" xfId="64" applyFont="1" applyBorder="1" applyAlignment="1">
      <alignment vertical="center"/>
      <protection/>
    </xf>
    <xf numFmtId="0" fontId="8" fillId="0" borderId="30" xfId="64" applyFont="1" applyBorder="1" applyAlignment="1" quotePrefix="1">
      <alignment horizontal="left" vertical="center"/>
      <protection/>
    </xf>
    <xf numFmtId="182" fontId="8" fillId="0" borderId="39" xfId="64" applyNumberFormat="1" applyFont="1" applyFill="1" applyBorder="1" applyAlignment="1">
      <alignment vertical="center" shrinkToFit="1"/>
      <protection/>
    </xf>
    <xf numFmtId="182" fontId="8" fillId="0" borderId="32" xfId="64" applyNumberFormat="1" applyFont="1" applyFill="1" applyBorder="1" applyAlignment="1">
      <alignment vertical="center" shrinkToFit="1"/>
      <protection/>
    </xf>
    <xf numFmtId="183" fontId="8" fillId="0" borderId="39" xfId="64" applyNumberFormat="1" applyFont="1" applyFill="1" applyBorder="1" applyAlignment="1">
      <alignment vertical="center" shrinkToFit="1"/>
      <protection/>
    </xf>
    <xf numFmtId="187" fontId="8" fillId="0" borderId="32" xfId="64" applyNumberFormat="1" applyFont="1" applyFill="1" applyBorder="1" applyAlignment="1">
      <alignment vertical="center" shrinkToFit="1"/>
      <protection/>
    </xf>
    <xf numFmtId="182" fontId="8" fillId="0" borderId="15" xfId="64" applyNumberFormat="1" applyFont="1" applyFill="1" applyBorder="1" applyAlignment="1">
      <alignment vertical="center" shrinkToFit="1"/>
      <protection/>
    </xf>
    <xf numFmtId="183" fontId="8" fillId="0" borderId="15" xfId="64" applyNumberFormat="1" applyFont="1" applyFill="1" applyBorder="1" applyAlignment="1">
      <alignment vertical="center" shrinkToFit="1"/>
      <protection/>
    </xf>
    <xf numFmtId="182" fontId="8" fillId="0" borderId="21" xfId="64" applyNumberFormat="1" applyFont="1" applyFill="1" applyBorder="1" applyAlignment="1">
      <alignment vertical="center" shrinkToFit="1"/>
      <protection/>
    </xf>
    <xf numFmtId="183" fontId="8" fillId="0" borderId="21" xfId="64" applyNumberFormat="1" applyFont="1" applyFill="1" applyBorder="1" applyAlignment="1">
      <alignment vertical="center" shrinkToFit="1"/>
      <protection/>
    </xf>
    <xf numFmtId="0" fontId="8" fillId="0" borderId="33" xfId="64" applyFont="1" applyFill="1" applyBorder="1" applyAlignment="1" applyProtection="1">
      <alignment horizontal="center" vertical="center"/>
      <protection/>
    </xf>
    <xf numFmtId="187" fontId="8" fillId="0" borderId="21" xfId="64" applyNumberFormat="1" applyFont="1" applyFill="1" applyBorder="1" applyAlignment="1">
      <alignment vertical="center" shrinkToFit="1"/>
      <protection/>
    </xf>
    <xf numFmtId="182" fontId="8" fillId="0" borderId="28" xfId="64" applyNumberFormat="1" applyFont="1" applyFill="1" applyBorder="1" applyAlignment="1">
      <alignment vertical="center" shrinkToFit="1"/>
      <protection/>
    </xf>
    <xf numFmtId="0" fontId="8" fillId="0" borderId="30" xfId="64" applyFont="1" applyFill="1" applyBorder="1" applyAlignment="1" applyProtection="1">
      <alignment horizontal="center" vertical="center"/>
      <protection/>
    </xf>
    <xf numFmtId="0" fontId="8" fillId="0" borderId="13" xfId="64" applyFont="1" applyFill="1" applyBorder="1" applyAlignment="1" applyProtection="1">
      <alignment horizontal="center" vertical="center"/>
      <protection/>
    </xf>
    <xf numFmtId="182" fontId="8" fillId="0" borderId="16" xfId="64" applyNumberFormat="1" applyFont="1" applyFill="1" applyBorder="1" applyAlignment="1">
      <alignment vertical="center" shrinkToFit="1"/>
      <protection/>
    </xf>
    <xf numFmtId="182" fontId="8" fillId="0" borderId="44" xfId="64" applyNumberFormat="1" applyFont="1" applyFill="1" applyBorder="1" applyAlignment="1">
      <alignment vertical="center" shrinkToFit="1"/>
      <protection/>
    </xf>
    <xf numFmtId="183" fontId="8" fillId="0" borderId="16" xfId="64" applyNumberFormat="1" applyFont="1" applyFill="1" applyBorder="1" applyAlignment="1">
      <alignment vertical="center" shrinkToFit="1"/>
      <protection/>
    </xf>
    <xf numFmtId="187" fontId="8" fillId="0" borderId="44" xfId="64" applyNumberFormat="1" applyFont="1" applyFill="1" applyBorder="1" applyAlignment="1">
      <alignment vertical="center" shrinkToFit="1"/>
      <protection/>
    </xf>
    <xf numFmtId="0" fontId="8" fillId="0" borderId="0" xfId="64" applyFont="1">
      <alignment/>
      <protection/>
    </xf>
    <xf numFmtId="0" fontId="14" fillId="0" borderId="0" xfId="64">
      <alignment/>
      <protection/>
    </xf>
    <xf numFmtId="0" fontId="8" fillId="0" borderId="0" xfId="64" applyFont="1" applyFill="1" applyBorder="1" applyAlignment="1" applyProtection="1">
      <alignment vertical="center"/>
      <protection/>
    </xf>
    <xf numFmtId="0" fontId="0" fillId="0" borderId="0" xfId="65" applyFont="1">
      <alignment/>
      <protection/>
    </xf>
    <xf numFmtId="0" fontId="8" fillId="0" borderId="0" xfId="65" applyFont="1" applyAlignment="1">
      <alignment vertical="center"/>
      <protection/>
    </xf>
    <xf numFmtId="0" fontId="14" fillId="0" borderId="0" xfId="65" applyAlignment="1">
      <alignment vertical="center"/>
      <protection/>
    </xf>
    <xf numFmtId="37" fontId="5" fillId="0" borderId="0" xfId="76" applyFont="1" applyAlignment="1" applyProtection="1" quotePrefix="1">
      <alignment horizontal="left" vertical="center"/>
      <protection/>
    </xf>
    <xf numFmtId="37" fontId="5" fillId="0" borderId="0" xfId="76" applyFont="1" applyAlignment="1">
      <alignment vertical="center"/>
      <protection/>
    </xf>
    <xf numFmtId="37" fontId="5" fillId="0" borderId="0" xfId="77" applyFont="1" applyAlignment="1">
      <alignment vertical="center"/>
      <protection/>
    </xf>
    <xf numFmtId="37" fontId="5" fillId="0" borderId="23" xfId="76" applyFont="1" applyBorder="1" applyAlignment="1">
      <alignment vertical="center"/>
      <protection/>
    </xf>
    <xf numFmtId="37" fontId="5" fillId="0" borderId="0" xfId="77" applyFont="1" applyBorder="1" applyAlignment="1">
      <alignment vertical="center"/>
      <protection/>
    </xf>
    <xf numFmtId="37" fontId="5" fillId="0" borderId="37" xfId="76" applyFont="1" applyBorder="1" applyAlignment="1">
      <alignment vertical="center"/>
      <protection/>
    </xf>
    <xf numFmtId="187" fontId="8" fillId="0" borderId="39" xfId="65" applyNumberFormat="1" applyFont="1" applyBorder="1" applyAlignment="1">
      <alignment vertical="center"/>
      <protection/>
    </xf>
    <xf numFmtId="187" fontId="8" fillId="0" borderId="42" xfId="65" applyNumberFormat="1" applyFont="1" applyBorder="1" applyAlignment="1">
      <alignment vertical="center"/>
      <protection/>
    </xf>
    <xf numFmtId="37" fontId="5" fillId="0" borderId="0" xfId="76" applyFont="1" applyBorder="1" applyAlignment="1">
      <alignment vertical="center"/>
      <protection/>
    </xf>
    <xf numFmtId="182" fontId="8" fillId="0" borderId="21" xfId="65" applyNumberFormat="1" applyFont="1" applyBorder="1" applyAlignment="1">
      <alignment vertical="center"/>
      <protection/>
    </xf>
    <xf numFmtId="183" fontId="8" fillId="0" borderId="21" xfId="65" applyNumberFormat="1" applyFont="1" applyBorder="1" applyAlignment="1">
      <alignment vertical="center"/>
      <protection/>
    </xf>
    <xf numFmtId="183" fontId="8" fillId="0" borderId="28" xfId="65" applyNumberFormat="1" applyFont="1" applyBorder="1" applyAlignment="1">
      <alignment vertical="center"/>
      <protection/>
    </xf>
    <xf numFmtId="39" fontId="5" fillId="0" borderId="0" xfId="76" applyNumberFormat="1" applyFont="1" applyAlignment="1">
      <alignment vertical="center"/>
      <protection/>
    </xf>
    <xf numFmtId="187" fontId="8" fillId="0" borderId="39" xfId="65" applyNumberFormat="1" applyFont="1" applyFill="1" applyBorder="1" applyAlignment="1">
      <alignment vertical="center"/>
      <protection/>
    </xf>
    <xf numFmtId="182" fontId="8" fillId="0" borderId="21" xfId="65" applyNumberFormat="1" applyFont="1" applyFill="1" applyBorder="1" applyAlignment="1">
      <alignment vertical="center"/>
      <protection/>
    </xf>
    <xf numFmtId="183" fontId="8" fillId="0" borderId="21" xfId="65" applyNumberFormat="1" applyFont="1" applyFill="1" applyBorder="1" applyAlignment="1">
      <alignment vertical="center"/>
      <protection/>
    </xf>
    <xf numFmtId="187" fontId="8" fillId="0" borderId="15" xfId="65" applyNumberFormat="1" applyFont="1" applyFill="1" applyBorder="1" applyAlignment="1">
      <alignment vertical="center"/>
      <protection/>
    </xf>
    <xf numFmtId="187" fontId="8" fillId="0" borderId="25" xfId="65" applyNumberFormat="1" applyFont="1" applyFill="1" applyBorder="1" applyAlignment="1">
      <alignment vertical="center"/>
      <protection/>
    </xf>
    <xf numFmtId="182" fontId="8" fillId="0" borderId="16" xfId="65" applyNumberFormat="1" applyFont="1" applyFill="1" applyBorder="1" applyAlignment="1">
      <alignment vertical="center"/>
      <protection/>
    </xf>
    <xf numFmtId="183" fontId="8" fillId="0" borderId="16" xfId="65" applyNumberFormat="1" applyFont="1" applyFill="1" applyBorder="1" applyAlignment="1">
      <alignment vertical="center"/>
      <protection/>
    </xf>
    <xf numFmtId="183" fontId="8" fillId="0" borderId="29" xfId="65" applyNumberFormat="1" applyFont="1" applyBorder="1" applyAlignment="1">
      <alignment vertical="center"/>
      <protection/>
    </xf>
    <xf numFmtId="37" fontId="8" fillId="0" borderId="0" xfId="76" applyFont="1">
      <alignment/>
      <protection/>
    </xf>
    <xf numFmtId="37" fontId="0" fillId="0" borderId="0" xfId="76">
      <alignment/>
      <protection/>
    </xf>
    <xf numFmtId="0" fontId="0" fillId="0" borderId="0" xfId="66" applyFont="1">
      <alignment/>
      <protection/>
    </xf>
    <xf numFmtId="0" fontId="8" fillId="0" borderId="0" xfId="66" applyFont="1" applyAlignment="1">
      <alignment vertical="center"/>
      <protection/>
    </xf>
    <xf numFmtId="0" fontId="14" fillId="0" borderId="0" xfId="66" applyAlignment="1">
      <alignment vertical="center"/>
      <protection/>
    </xf>
    <xf numFmtId="0" fontId="5" fillId="0" borderId="23" xfId="66" applyFont="1" applyFill="1" applyBorder="1" applyAlignment="1" applyProtection="1" quotePrefix="1">
      <alignment horizontal="left" vertical="center"/>
      <protection/>
    </xf>
    <xf numFmtId="0" fontId="8" fillId="0" borderId="23" xfId="66" applyFont="1" applyFill="1" applyBorder="1">
      <alignment/>
      <protection/>
    </xf>
    <xf numFmtId="37" fontId="5" fillId="0" borderId="23" xfId="76" applyFont="1" applyFill="1" applyBorder="1" applyAlignment="1" applyProtection="1" quotePrefix="1">
      <alignment horizontal="left"/>
      <protection/>
    </xf>
    <xf numFmtId="37" fontId="5" fillId="0" borderId="23" xfId="76" applyFont="1" applyFill="1" applyBorder="1" applyAlignment="1" applyProtection="1" quotePrefix="1">
      <alignment horizontal="right"/>
      <protection/>
    </xf>
    <xf numFmtId="0" fontId="8" fillId="0" borderId="0" xfId="66" applyFont="1" applyFill="1">
      <alignment/>
      <protection/>
    </xf>
    <xf numFmtId="0" fontId="8" fillId="0" borderId="0" xfId="66" applyFont="1">
      <alignment/>
      <protection/>
    </xf>
    <xf numFmtId="37" fontId="5" fillId="0" borderId="0" xfId="76" applyFont="1">
      <alignment/>
      <protection/>
    </xf>
    <xf numFmtId="37" fontId="5" fillId="0" borderId="0" xfId="77" applyFont="1">
      <alignment/>
      <protection/>
    </xf>
    <xf numFmtId="37" fontId="5" fillId="0" borderId="37" xfId="76" applyFont="1" applyFill="1" applyBorder="1" applyAlignment="1">
      <alignment vertical="center"/>
      <protection/>
    </xf>
    <xf numFmtId="37" fontId="5" fillId="0" borderId="12" xfId="76" applyFont="1" applyFill="1" applyBorder="1" applyAlignment="1" applyProtection="1">
      <alignment horizontal="center" vertical="center"/>
      <protection/>
    </xf>
    <xf numFmtId="37" fontId="5" fillId="0" borderId="48" xfId="76" applyFont="1" applyFill="1" applyBorder="1" applyAlignment="1" applyProtection="1">
      <alignment horizontal="center" vertical="center"/>
      <protection/>
    </xf>
    <xf numFmtId="0" fontId="8" fillId="0" borderId="0" xfId="66" applyFont="1" applyFill="1" applyAlignment="1">
      <alignment vertical="center"/>
      <protection/>
    </xf>
    <xf numFmtId="0" fontId="14" fillId="0" borderId="0" xfId="66">
      <alignment/>
      <protection/>
    </xf>
    <xf numFmtId="37" fontId="5" fillId="0" borderId="23" xfId="76" applyFont="1" applyFill="1" applyBorder="1" applyAlignment="1">
      <alignment vertical="center"/>
      <protection/>
    </xf>
    <xf numFmtId="37" fontId="5" fillId="0" borderId="30" xfId="76" applyFont="1" applyFill="1" applyBorder="1" applyAlignment="1">
      <alignment horizontal="center" vertical="center"/>
      <protection/>
    </xf>
    <xf numFmtId="37" fontId="5" fillId="0" borderId="28" xfId="76" applyFont="1" applyFill="1" applyBorder="1" applyAlignment="1">
      <alignment horizontal="center" vertical="center"/>
      <protection/>
    </xf>
    <xf numFmtId="37" fontId="0" fillId="0" borderId="0" xfId="76" applyAlignment="1">
      <alignment vertical="center"/>
      <protection/>
    </xf>
    <xf numFmtId="0" fontId="14" fillId="0" borderId="0" xfId="66" applyFill="1" applyAlignment="1">
      <alignment vertical="center"/>
      <protection/>
    </xf>
    <xf numFmtId="0" fontId="0" fillId="0" borderId="0" xfId="67" applyFont="1" applyFill="1">
      <alignment/>
      <protection/>
    </xf>
    <xf numFmtId="178" fontId="14" fillId="0" borderId="0" xfId="49" applyNumberFormat="1" applyFont="1" applyFill="1" applyAlignment="1">
      <alignment/>
    </xf>
    <xf numFmtId="0" fontId="8" fillId="0" borderId="0" xfId="67" applyFont="1" applyFill="1" applyAlignment="1">
      <alignment vertical="center"/>
      <protection/>
    </xf>
    <xf numFmtId="0" fontId="14" fillId="0" borderId="0" xfId="67" applyFill="1" applyAlignment="1">
      <alignment vertical="center"/>
      <protection/>
    </xf>
    <xf numFmtId="37" fontId="5" fillId="0" borderId="0" xfId="77" applyFont="1" applyFill="1" applyAlignment="1" applyProtection="1" quotePrefix="1">
      <alignment horizontal="left" vertical="center"/>
      <protection/>
    </xf>
    <xf numFmtId="37" fontId="5" fillId="0" borderId="0" xfId="76" applyFont="1" applyFill="1" applyAlignment="1">
      <alignment vertical="center"/>
      <protection/>
    </xf>
    <xf numFmtId="37" fontId="5" fillId="0" borderId="37" xfId="77" applyFont="1" applyFill="1" applyBorder="1" applyAlignment="1" applyProtection="1">
      <alignment horizontal="right" vertical="center"/>
      <protection/>
    </xf>
    <xf numFmtId="37" fontId="5" fillId="0" borderId="49" xfId="76" applyFont="1" applyFill="1" applyBorder="1" applyAlignment="1">
      <alignment vertical="center"/>
      <protection/>
    </xf>
    <xf numFmtId="37" fontId="5" fillId="0" borderId="12" xfId="77" applyFont="1" applyFill="1" applyBorder="1" applyAlignment="1" applyProtection="1" quotePrefix="1">
      <alignment horizontal="center" vertical="center"/>
      <protection/>
    </xf>
    <xf numFmtId="37" fontId="5" fillId="0" borderId="48" xfId="77" applyFont="1" applyFill="1" applyBorder="1" applyAlignment="1">
      <alignment horizontal="center" vertical="center"/>
      <protection/>
    </xf>
    <xf numFmtId="37" fontId="5" fillId="0" borderId="0" xfId="77" applyFont="1" applyFill="1" applyBorder="1" applyAlignment="1">
      <alignment horizontal="center" vertical="center"/>
      <protection/>
    </xf>
    <xf numFmtId="37" fontId="5" fillId="0" borderId="27" xfId="77" applyFont="1" applyFill="1" applyBorder="1" applyAlignment="1">
      <alignment vertical="center"/>
      <protection/>
    </xf>
    <xf numFmtId="37" fontId="5" fillId="0" borderId="0" xfId="76" applyFont="1" applyFill="1" applyBorder="1" applyAlignment="1">
      <alignment vertical="center"/>
      <protection/>
    </xf>
    <xf numFmtId="37" fontId="5" fillId="0" borderId="50" xfId="76" applyFont="1" applyFill="1" applyBorder="1" applyAlignment="1">
      <alignment vertical="center"/>
      <protection/>
    </xf>
    <xf numFmtId="0" fontId="14" fillId="0" borderId="0" xfId="67" applyFill="1">
      <alignment/>
      <protection/>
    </xf>
    <xf numFmtId="37" fontId="5" fillId="0" borderId="51" xfId="76" applyFont="1" applyFill="1" applyBorder="1" applyAlignment="1">
      <alignment vertical="center"/>
      <protection/>
    </xf>
    <xf numFmtId="37" fontId="5" fillId="0" borderId="21" xfId="77" applyFont="1" applyFill="1" applyBorder="1" applyAlignment="1" applyProtection="1">
      <alignment horizontal="left" vertical="center"/>
      <protection/>
    </xf>
    <xf numFmtId="37" fontId="5" fillId="0" borderId="30" xfId="77" applyFont="1" applyFill="1" applyBorder="1" applyAlignment="1">
      <alignment horizontal="center" vertical="center"/>
      <protection/>
    </xf>
    <xf numFmtId="37" fontId="5" fillId="0" borderId="28" xfId="77" applyFont="1" applyFill="1" applyBorder="1" applyAlignment="1">
      <alignment horizontal="center" vertical="center"/>
      <protection/>
    </xf>
    <xf numFmtId="37" fontId="5" fillId="0" borderId="36" xfId="77" applyFont="1" applyFill="1" applyBorder="1" applyAlignment="1" applyProtection="1" quotePrefix="1">
      <alignment horizontal="left" vertical="center"/>
      <protection/>
    </xf>
    <xf numFmtId="182" fontId="8" fillId="0" borderId="32" xfId="67" applyNumberFormat="1" applyFont="1" applyFill="1" applyBorder="1" applyAlignment="1">
      <alignment vertical="center"/>
      <protection/>
    </xf>
    <xf numFmtId="182" fontId="8" fillId="0" borderId="34" xfId="67" applyNumberFormat="1" applyFont="1" applyFill="1" applyBorder="1" applyAlignment="1">
      <alignment vertical="center"/>
      <protection/>
    </xf>
    <xf numFmtId="37" fontId="5" fillId="0" borderId="35" xfId="77" applyFont="1" applyFill="1" applyBorder="1" applyAlignment="1" applyProtection="1">
      <alignment horizontal="centerContinuous" vertical="center"/>
      <protection/>
    </xf>
    <xf numFmtId="37" fontId="5" fillId="0" borderId="10" xfId="76" applyFont="1" applyFill="1" applyBorder="1" applyAlignment="1">
      <alignment horizontal="centerContinuous" vertical="center"/>
      <protection/>
    </xf>
    <xf numFmtId="37" fontId="5" fillId="0" borderId="52" xfId="76" applyFont="1" applyFill="1" applyBorder="1" applyAlignment="1">
      <alignment horizontal="centerContinuous" vertical="center"/>
      <protection/>
    </xf>
    <xf numFmtId="182" fontId="8" fillId="0" borderId="44" xfId="67" applyNumberFormat="1" applyFont="1" applyFill="1" applyBorder="1" applyAlignment="1">
      <alignment vertical="center"/>
      <protection/>
    </xf>
    <xf numFmtId="182" fontId="8" fillId="0" borderId="47" xfId="67" applyNumberFormat="1" applyFont="1" applyFill="1" applyBorder="1" applyAlignment="1">
      <alignment vertical="center"/>
      <protection/>
    </xf>
    <xf numFmtId="37" fontId="5" fillId="0" borderId="0" xfId="76" applyFont="1" applyFill="1">
      <alignment/>
      <protection/>
    </xf>
    <xf numFmtId="37" fontId="0" fillId="0" borderId="0" xfId="76" applyFill="1">
      <alignment/>
      <protection/>
    </xf>
    <xf numFmtId="0" fontId="10" fillId="0" borderId="0" xfId="68" applyFont="1" applyFill="1" applyAlignment="1" quotePrefix="1">
      <alignment vertical="center"/>
      <protection/>
    </xf>
    <xf numFmtId="0" fontId="0" fillId="0" borderId="0" xfId="68" applyFont="1">
      <alignment/>
      <protection/>
    </xf>
    <xf numFmtId="0" fontId="5" fillId="0" borderId="0" xfId="68" applyFont="1" applyFill="1" applyAlignment="1">
      <alignment vertical="center"/>
      <protection/>
    </xf>
    <xf numFmtId="178" fontId="0" fillId="0" borderId="0" xfId="49" applyNumberFormat="1" applyFont="1" applyAlignment="1">
      <alignment/>
    </xf>
    <xf numFmtId="37" fontId="8" fillId="0" borderId="23" xfId="76" applyFont="1" applyBorder="1" applyAlignment="1" applyProtection="1" quotePrefix="1">
      <alignment horizontal="left"/>
      <protection/>
    </xf>
    <xf numFmtId="37" fontId="8" fillId="0" borderId="23" xfId="76" applyFont="1" applyBorder="1">
      <alignment/>
      <protection/>
    </xf>
    <xf numFmtId="37" fontId="8" fillId="0" borderId="23" xfId="76" applyFont="1" applyBorder="1" applyAlignment="1" applyProtection="1" quotePrefix="1">
      <alignment horizontal="right"/>
      <protection/>
    </xf>
    <xf numFmtId="37" fontId="8" fillId="0" borderId="11" xfId="76" applyFont="1" applyBorder="1" applyAlignment="1">
      <alignment vertical="center"/>
      <protection/>
    </xf>
    <xf numFmtId="0" fontId="14" fillId="0" borderId="0" xfId="68">
      <alignment/>
      <protection/>
    </xf>
    <xf numFmtId="37" fontId="8" fillId="0" borderId="0" xfId="76" applyFont="1" applyAlignment="1">
      <alignment vertical="center"/>
      <protection/>
    </xf>
    <xf numFmtId="187" fontId="8" fillId="0" borderId="15" xfId="68" applyNumberFormat="1" applyFont="1" applyBorder="1" applyAlignment="1">
      <alignment vertical="center"/>
      <protection/>
    </xf>
    <xf numFmtId="187" fontId="8" fillId="0" borderId="39" xfId="68" applyNumberFormat="1" applyFont="1" applyBorder="1" applyAlignment="1">
      <alignment vertical="center"/>
      <protection/>
    </xf>
    <xf numFmtId="187" fontId="8" fillId="0" borderId="42" xfId="68" applyNumberFormat="1" applyFont="1" applyBorder="1" applyAlignment="1">
      <alignment vertical="center"/>
      <protection/>
    </xf>
    <xf numFmtId="39" fontId="8" fillId="0" borderId="0" xfId="76" applyNumberFormat="1" applyFont="1" applyBorder="1" applyAlignment="1">
      <alignment vertical="center"/>
      <protection/>
    </xf>
    <xf numFmtId="187" fontId="8" fillId="0" borderId="21" xfId="68" applyNumberFormat="1" applyFont="1" applyBorder="1" applyAlignment="1">
      <alignment vertical="center"/>
      <protection/>
    </xf>
    <xf numFmtId="183" fontId="8" fillId="0" borderId="21" xfId="68" applyNumberFormat="1" applyFont="1" applyBorder="1" applyAlignment="1">
      <alignment vertical="center"/>
      <protection/>
    </xf>
    <xf numFmtId="183" fontId="8" fillId="0" borderId="28" xfId="68" applyNumberFormat="1" applyFont="1" applyBorder="1" applyAlignment="1">
      <alignment vertical="center"/>
      <protection/>
    </xf>
    <xf numFmtId="37" fontId="8" fillId="0" borderId="0" xfId="76" applyFont="1" applyBorder="1" applyAlignment="1">
      <alignment vertical="center"/>
      <protection/>
    </xf>
    <xf numFmtId="39" fontId="8" fillId="0" borderId="0" xfId="76" applyNumberFormat="1" applyFont="1" applyAlignment="1">
      <alignment vertical="center"/>
      <protection/>
    </xf>
    <xf numFmtId="187" fontId="8" fillId="0" borderId="25" xfId="68" applyNumberFormat="1" applyFont="1" applyBorder="1" applyAlignment="1">
      <alignment vertical="center"/>
      <protection/>
    </xf>
    <xf numFmtId="183" fontId="8" fillId="0" borderId="15" xfId="68" applyNumberFormat="1" applyFont="1" applyBorder="1" applyAlignment="1">
      <alignment vertical="center"/>
      <protection/>
    </xf>
    <xf numFmtId="183" fontId="8" fillId="0" borderId="25" xfId="68" applyNumberFormat="1" applyFont="1" applyBorder="1" applyAlignment="1">
      <alignment vertical="center"/>
      <protection/>
    </xf>
    <xf numFmtId="187" fontId="8" fillId="0" borderId="39" xfId="68" applyNumberFormat="1" applyFont="1" applyFill="1" applyBorder="1" applyAlignment="1">
      <alignment vertical="center"/>
      <protection/>
    </xf>
    <xf numFmtId="187" fontId="8" fillId="0" borderId="42" xfId="68" applyNumberFormat="1" applyFont="1" applyFill="1" applyBorder="1" applyAlignment="1">
      <alignment vertical="center"/>
      <protection/>
    </xf>
    <xf numFmtId="187" fontId="8" fillId="0" borderId="21" xfId="68" applyNumberFormat="1" applyFont="1" applyFill="1" applyBorder="1" applyAlignment="1">
      <alignment vertical="center"/>
      <protection/>
    </xf>
    <xf numFmtId="183" fontId="8" fillId="0" borderId="21" xfId="68" applyNumberFormat="1" applyFont="1" applyFill="1" applyBorder="1" applyAlignment="1">
      <alignment vertical="center"/>
      <protection/>
    </xf>
    <xf numFmtId="183" fontId="8" fillId="0" borderId="28" xfId="68" applyNumberFormat="1" applyFont="1" applyFill="1" applyBorder="1" applyAlignment="1">
      <alignment vertical="center"/>
      <protection/>
    </xf>
    <xf numFmtId="187" fontId="8" fillId="0" borderId="15" xfId="68" applyNumberFormat="1" applyFont="1" applyFill="1" applyBorder="1" applyAlignment="1">
      <alignment vertical="center"/>
      <protection/>
    </xf>
    <xf numFmtId="187" fontId="8" fillId="0" borderId="25" xfId="68" applyNumberFormat="1" applyFont="1" applyFill="1" applyBorder="1" applyAlignment="1">
      <alignment vertical="center"/>
      <protection/>
    </xf>
    <xf numFmtId="187" fontId="8" fillId="0" borderId="16" xfId="68" applyNumberFormat="1" applyFont="1" applyFill="1" applyBorder="1" applyAlignment="1">
      <alignment vertical="center"/>
      <protection/>
    </xf>
    <xf numFmtId="183" fontId="8" fillId="0" borderId="16" xfId="68" applyNumberFormat="1" applyFont="1" applyFill="1" applyBorder="1" applyAlignment="1">
      <alignment vertical="center"/>
      <protection/>
    </xf>
    <xf numFmtId="183" fontId="8" fillId="0" borderId="29" xfId="68" applyNumberFormat="1" applyFont="1" applyFill="1" applyBorder="1" applyAlignment="1">
      <alignment vertical="center"/>
      <protection/>
    </xf>
    <xf numFmtId="37" fontId="14" fillId="0" borderId="0" xfId="76" applyFont="1">
      <alignment/>
      <protection/>
    </xf>
    <xf numFmtId="39" fontId="14" fillId="0" borderId="0" xfId="76" applyNumberFormat="1" applyFont="1">
      <alignment/>
      <protection/>
    </xf>
    <xf numFmtId="37" fontId="12" fillId="0" borderId="0" xfId="76" applyFont="1">
      <alignment/>
      <protection/>
    </xf>
    <xf numFmtId="0" fontId="0" fillId="0" borderId="0" xfId="69" applyFont="1">
      <alignment/>
      <protection/>
    </xf>
    <xf numFmtId="0" fontId="8" fillId="0" borderId="23" xfId="69" applyFont="1" applyFill="1" applyBorder="1">
      <alignment/>
      <protection/>
    </xf>
    <xf numFmtId="37" fontId="8" fillId="0" borderId="23" xfId="76" applyFont="1" applyFill="1" applyBorder="1" applyAlignment="1" applyProtection="1" quotePrefix="1">
      <alignment horizontal="left"/>
      <protection/>
    </xf>
    <xf numFmtId="37" fontId="8" fillId="0" borderId="23" xfId="76" applyFont="1" applyFill="1" applyBorder="1" applyAlignment="1" applyProtection="1" quotePrefix="1">
      <alignment horizontal="right"/>
      <protection/>
    </xf>
    <xf numFmtId="37" fontId="14" fillId="0" borderId="0" xfId="76" applyFont="1" applyFill="1">
      <alignment/>
      <protection/>
    </xf>
    <xf numFmtId="37" fontId="8" fillId="0" borderId="37" xfId="76" applyFont="1" applyFill="1" applyBorder="1" applyAlignment="1">
      <alignment vertical="center"/>
      <protection/>
    </xf>
    <xf numFmtId="37" fontId="8" fillId="0" borderId="49" xfId="76" applyFont="1" applyFill="1" applyBorder="1" applyAlignment="1" applyProtection="1" quotePrefix="1">
      <alignment horizontal="right" vertical="center"/>
      <protection/>
    </xf>
    <xf numFmtId="37" fontId="14" fillId="0" borderId="0" xfId="76" applyFont="1" applyFill="1" applyAlignment="1">
      <alignment vertical="center"/>
      <protection/>
    </xf>
    <xf numFmtId="37" fontId="14" fillId="0" borderId="0" xfId="76" applyFont="1" applyAlignment="1">
      <alignment vertical="center"/>
      <protection/>
    </xf>
    <xf numFmtId="37" fontId="8" fillId="0" borderId="23" xfId="76" applyFont="1" applyFill="1" applyBorder="1" applyAlignment="1">
      <alignment vertical="center"/>
      <protection/>
    </xf>
    <xf numFmtId="37" fontId="8" fillId="0" borderId="30" xfId="76" applyFont="1" applyFill="1" applyBorder="1" applyAlignment="1" applyProtection="1">
      <alignment horizontal="center" vertical="center"/>
      <protection/>
    </xf>
    <xf numFmtId="0" fontId="0" fillId="0" borderId="0" xfId="70" applyFont="1">
      <alignment/>
      <protection/>
    </xf>
    <xf numFmtId="0" fontId="8" fillId="0" borderId="0" xfId="78" applyFont="1">
      <alignment/>
      <protection/>
    </xf>
    <xf numFmtId="0" fontId="8" fillId="0" borderId="23" xfId="78" applyFont="1" applyBorder="1">
      <alignment/>
      <protection/>
    </xf>
    <xf numFmtId="0" fontId="8" fillId="0" borderId="0" xfId="78" applyFont="1" applyBorder="1">
      <alignment/>
      <protection/>
    </xf>
    <xf numFmtId="0" fontId="8" fillId="0" borderId="0" xfId="78" applyFont="1" applyBorder="1" applyAlignment="1">
      <alignment horizontal="right"/>
      <protection/>
    </xf>
    <xf numFmtId="0" fontId="8" fillId="0" borderId="37" xfId="78" applyFont="1" applyBorder="1" applyAlignment="1">
      <alignment vertical="center"/>
      <protection/>
    </xf>
    <xf numFmtId="0" fontId="8" fillId="0" borderId="23" xfId="78" applyFont="1" applyBorder="1" applyAlignment="1">
      <alignment vertical="center"/>
      <protection/>
    </xf>
    <xf numFmtId="0" fontId="8" fillId="0" borderId="27" xfId="78" applyFont="1" applyBorder="1" applyAlignment="1">
      <alignment vertical="center"/>
      <protection/>
    </xf>
    <xf numFmtId="0" fontId="8" fillId="0" borderId="11" xfId="78" applyFont="1" applyBorder="1" applyAlignment="1" applyProtection="1">
      <alignment horizontal="left" vertical="center"/>
      <protection/>
    </xf>
    <xf numFmtId="0" fontId="8" fillId="0" borderId="27" xfId="78" applyFont="1" applyBorder="1" applyAlignment="1" applyProtection="1">
      <alignment horizontal="center" vertical="center"/>
      <protection/>
    </xf>
    <xf numFmtId="0" fontId="8" fillId="0" borderId="36" xfId="78" applyFont="1" applyBorder="1" applyAlignment="1">
      <alignment vertical="center"/>
      <protection/>
    </xf>
    <xf numFmtId="0" fontId="8" fillId="0" borderId="30" xfId="78" applyFont="1" applyBorder="1" applyAlignment="1" applyProtection="1">
      <alignment horizontal="left" vertical="center"/>
      <protection/>
    </xf>
    <xf numFmtId="0" fontId="8" fillId="0" borderId="35" xfId="78" applyFont="1" applyBorder="1" applyAlignment="1">
      <alignment vertical="center"/>
      <protection/>
    </xf>
    <xf numFmtId="0" fontId="8" fillId="0" borderId="13" xfId="78" applyFont="1" applyBorder="1" applyAlignment="1" applyProtection="1">
      <alignment horizontal="left" vertical="center"/>
      <protection/>
    </xf>
    <xf numFmtId="0" fontId="0" fillId="0" borderId="0" xfId="71" applyFont="1">
      <alignment/>
      <protection/>
    </xf>
    <xf numFmtId="0" fontId="8" fillId="0" borderId="36" xfId="78" applyFont="1" applyBorder="1" applyAlignment="1" applyProtection="1">
      <alignment horizontal="left" vertical="center"/>
      <protection/>
    </xf>
    <xf numFmtId="0" fontId="8" fillId="0" borderId="27" xfId="78" applyFont="1" applyBorder="1" applyAlignment="1" applyProtection="1" quotePrefix="1">
      <alignment horizontal="left" vertical="center"/>
      <protection/>
    </xf>
    <xf numFmtId="0" fontId="8" fillId="0" borderId="0" xfId="78" applyFont="1" applyBorder="1" applyAlignment="1">
      <alignment vertical="center"/>
      <protection/>
    </xf>
    <xf numFmtId="0" fontId="8" fillId="0" borderId="0" xfId="78" applyFont="1" applyAlignment="1">
      <alignment/>
      <protection/>
    </xf>
    <xf numFmtId="37" fontId="8" fillId="0" borderId="0" xfId="76" applyFont="1" applyAlignment="1">
      <alignment/>
      <protection/>
    </xf>
    <xf numFmtId="0" fontId="0" fillId="0" borderId="0" xfId="72" applyFont="1">
      <alignment/>
      <protection/>
    </xf>
    <xf numFmtId="0" fontId="8" fillId="0" borderId="0" xfId="78" applyFont="1" applyBorder="1" applyAlignment="1" quotePrefix="1">
      <alignment horizontal="right"/>
      <protection/>
    </xf>
    <xf numFmtId="0" fontId="0" fillId="0" borderId="0" xfId="73" applyFont="1" applyFill="1">
      <alignment/>
      <protection/>
    </xf>
    <xf numFmtId="178" fontId="0" fillId="0" borderId="0" xfId="49" applyNumberFormat="1" applyFont="1" applyFill="1" applyAlignment="1">
      <alignment/>
    </xf>
    <xf numFmtId="37" fontId="8" fillId="0" borderId="0" xfId="76" applyFont="1" applyFill="1" applyAlignment="1" applyProtection="1" quotePrefix="1">
      <alignment horizontal="left" vertical="center"/>
      <protection/>
    </xf>
    <xf numFmtId="37" fontId="8" fillId="0" borderId="0" xfId="76" applyFont="1" applyFill="1">
      <alignment/>
      <protection/>
    </xf>
    <xf numFmtId="37" fontId="8" fillId="0" borderId="0" xfId="76" applyFont="1" applyFill="1" applyAlignment="1" applyProtection="1" quotePrefix="1">
      <alignment horizontal="left"/>
      <protection/>
    </xf>
    <xf numFmtId="37" fontId="8" fillId="0" borderId="23" xfId="76" applyFont="1" applyFill="1" applyBorder="1">
      <alignment/>
      <protection/>
    </xf>
    <xf numFmtId="37" fontId="8" fillId="0" borderId="11" xfId="76" applyFont="1" applyFill="1" applyBorder="1" applyAlignment="1">
      <alignment vertical="center"/>
      <protection/>
    </xf>
    <xf numFmtId="37" fontId="8" fillId="0" borderId="0" xfId="76" applyFont="1" applyFill="1" applyAlignment="1">
      <alignment vertical="center"/>
      <protection/>
    </xf>
    <xf numFmtId="187" fontId="8" fillId="0" borderId="39" xfId="73" applyNumberFormat="1" applyFont="1" applyFill="1" applyBorder="1" applyAlignment="1">
      <alignment vertical="center"/>
      <protection/>
    </xf>
    <xf numFmtId="187" fontId="8" fillId="0" borderId="42" xfId="73" applyNumberFormat="1" applyFont="1" applyFill="1" applyBorder="1" applyAlignment="1">
      <alignment vertical="center"/>
      <protection/>
    </xf>
    <xf numFmtId="39" fontId="8" fillId="0" borderId="0" xfId="76" applyNumberFormat="1" applyFont="1" applyFill="1" applyBorder="1" applyAlignment="1">
      <alignment vertical="center"/>
      <protection/>
    </xf>
    <xf numFmtId="39" fontId="8" fillId="0" borderId="0" xfId="76" applyNumberFormat="1" applyFont="1" applyFill="1" applyAlignment="1">
      <alignment vertical="center"/>
      <protection/>
    </xf>
    <xf numFmtId="187" fontId="8" fillId="0" borderId="21" xfId="73" applyNumberFormat="1" applyFont="1" applyFill="1" applyBorder="1" applyAlignment="1">
      <alignment vertical="center"/>
      <protection/>
    </xf>
    <xf numFmtId="183" fontId="8" fillId="0" borderId="21" xfId="73" applyNumberFormat="1" applyFont="1" applyFill="1" applyBorder="1" applyAlignment="1">
      <alignment vertical="center"/>
      <protection/>
    </xf>
    <xf numFmtId="183" fontId="8" fillId="0" borderId="28" xfId="73" applyNumberFormat="1" applyFont="1" applyFill="1" applyBorder="1" applyAlignment="1">
      <alignment vertical="center"/>
      <protection/>
    </xf>
    <xf numFmtId="37" fontId="8" fillId="0" borderId="0" xfId="76" applyFont="1" applyFill="1" applyBorder="1" applyAlignment="1">
      <alignment vertical="center"/>
      <protection/>
    </xf>
    <xf numFmtId="187" fontId="8" fillId="0" borderId="15" xfId="73" applyNumberFormat="1" applyFont="1" applyFill="1" applyBorder="1" applyAlignment="1">
      <alignment vertical="center"/>
      <protection/>
    </xf>
    <xf numFmtId="187" fontId="8" fillId="0" borderId="25" xfId="73" applyNumberFormat="1" applyFont="1" applyFill="1" applyBorder="1" applyAlignment="1">
      <alignment vertical="center"/>
      <protection/>
    </xf>
    <xf numFmtId="187" fontId="8" fillId="0" borderId="16" xfId="73" applyNumberFormat="1" applyFont="1" applyFill="1" applyBorder="1" applyAlignment="1">
      <alignment vertical="center"/>
      <protection/>
    </xf>
    <xf numFmtId="183" fontId="8" fillId="0" borderId="16" xfId="73" applyNumberFormat="1" applyFont="1" applyFill="1" applyBorder="1" applyAlignment="1">
      <alignment vertical="center"/>
      <protection/>
    </xf>
    <xf numFmtId="183" fontId="8" fillId="0" borderId="29" xfId="73" applyNumberFormat="1" applyFont="1" applyFill="1" applyBorder="1" applyAlignment="1">
      <alignment vertical="center"/>
      <protection/>
    </xf>
    <xf numFmtId="37" fontId="8" fillId="0" borderId="0" xfId="76" applyFont="1" applyFill="1" applyBorder="1" applyAlignment="1" applyProtection="1" quotePrefix="1">
      <alignment horizontal="center"/>
      <protection/>
    </xf>
    <xf numFmtId="177" fontId="8" fillId="0" borderId="0" xfId="76" applyNumberFormat="1" applyFont="1" applyFill="1" applyBorder="1" applyProtection="1">
      <alignment/>
      <protection/>
    </xf>
    <xf numFmtId="0" fontId="8" fillId="0" borderId="0" xfId="0" applyFont="1" applyFill="1" applyAlignment="1">
      <alignment horizontal="center" vertical="center"/>
    </xf>
    <xf numFmtId="38" fontId="8" fillId="0" borderId="0" xfId="49" applyFont="1" applyFill="1" applyAlignment="1">
      <alignment horizontal="center" vertical="center"/>
    </xf>
    <xf numFmtId="0" fontId="14" fillId="0" borderId="0" xfId="0" applyFont="1" applyFill="1" applyAlignment="1">
      <alignment horizontal="center"/>
    </xf>
    <xf numFmtId="0" fontId="12" fillId="0" borderId="0" xfId="0" applyFont="1" applyFill="1" applyAlignment="1">
      <alignment horizontal="center"/>
    </xf>
    <xf numFmtId="0" fontId="19" fillId="0" borderId="0" xfId="0" applyFont="1" applyFill="1" applyAlignment="1">
      <alignment horizontal="center" vertical="center"/>
    </xf>
    <xf numFmtId="38" fontId="19" fillId="0" borderId="0" xfId="49" applyFont="1" applyFill="1" applyAlignment="1">
      <alignment horizontal="center" vertical="center"/>
    </xf>
    <xf numFmtId="38" fontId="19" fillId="0" borderId="0" xfId="49" applyFont="1" applyFill="1" applyBorder="1" applyAlignment="1" applyProtection="1">
      <alignment horizontal="center" vertical="center"/>
      <protection locked="0"/>
    </xf>
    <xf numFmtId="0" fontId="20" fillId="0" borderId="0" xfId="0" applyFont="1" applyFill="1" applyAlignment="1">
      <alignment horizontal="center" vertical="center"/>
    </xf>
    <xf numFmtId="0" fontId="8" fillId="0" borderId="43" xfId="0" applyFont="1" applyBorder="1" applyAlignment="1" applyProtection="1">
      <alignment horizontal="center" vertical="center"/>
      <protection/>
    </xf>
    <xf numFmtId="182" fontId="8" fillId="0" borderId="44" xfId="0" applyNumberFormat="1" applyFont="1" applyBorder="1" applyAlignment="1">
      <alignment vertical="center"/>
    </xf>
    <xf numFmtId="219" fontId="8" fillId="0" borderId="21" xfId="0" applyNumberFormat="1" applyFont="1" applyBorder="1" applyAlignment="1">
      <alignment vertical="center" shrinkToFit="1"/>
    </xf>
    <xf numFmtId="37" fontId="19" fillId="0" borderId="0" xfId="75" applyFont="1" applyAlignment="1">
      <alignment horizontal="center" vertical="center"/>
      <protection/>
    </xf>
    <xf numFmtId="37" fontId="20" fillId="0" borderId="0" xfId="75" applyFont="1" applyAlignment="1">
      <alignment horizontal="center"/>
      <protection/>
    </xf>
    <xf numFmtId="219" fontId="8" fillId="0" borderId="44" xfId="0" applyNumberFormat="1" applyFont="1" applyBorder="1" applyAlignment="1">
      <alignment vertical="center" shrinkToFit="1"/>
    </xf>
    <xf numFmtId="219" fontId="8" fillId="0" borderId="28" xfId="0" applyNumberFormat="1" applyFont="1" applyBorder="1" applyAlignment="1">
      <alignment vertical="center" shrinkToFit="1"/>
    </xf>
    <xf numFmtId="37" fontId="8" fillId="0" borderId="53" xfId="75" applyFont="1" applyBorder="1" applyAlignment="1" applyProtection="1" quotePrefix="1">
      <alignment horizontal="distributed" vertical="top"/>
      <protection/>
    </xf>
    <xf numFmtId="182" fontId="8" fillId="0" borderId="54" xfId="0" applyNumberFormat="1" applyFont="1" applyBorder="1" applyAlignment="1">
      <alignment vertical="center" shrinkToFit="1"/>
    </xf>
    <xf numFmtId="219" fontId="8" fillId="0" borderId="54" xfId="0" applyNumberFormat="1" applyFont="1" applyBorder="1" applyAlignment="1">
      <alignment vertical="center" shrinkToFit="1"/>
    </xf>
    <xf numFmtId="183" fontId="8" fillId="0" borderId="55" xfId="0" applyNumberFormat="1" applyFont="1" applyBorder="1" applyAlignment="1">
      <alignment vertical="center"/>
    </xf>
    <xf numFmtId="37" fontId="8" fillId="0" borderId="56" xfId="75" applyFont="1" applyBorder="1" applyAlignment="1" applyProtection="1">
      <alignment horizontal="center" vertical="center"/>
      <protection/>
    </xf>
    <xf numFmtId="183" fontId="8" fillId="0" borderId="57" xfId="0" applyNumberFormat="1" applyFont="1" applyBorder="1" applyAlignment="1">
      <alignment vertical="center"/>
    </xf>
    <xf numFmtId="183" fontId="8" fillId="0" borderId="58" xfId="0" applyNumberFormat="1" applyFont="1" applyBorder="1" applyAlignment="1">
      <alignment vertical="center"/>
    </xf>
    <xf numFmtId="178" fontId="8" fillId="0" borderId="26" xfId="49" applyNumberFormat="1" applyFont="1" applyBorder="1" applyAlignment="1" applyProtection="1">
      <alignment horizontal="distributed" vertical="center"/>
      <protection/>
    </xf>
    <xf numFmtId="178" fontId="19" fillId="0" borderId="0" xfId="49" applyNumberFormat="1" applyFont="1" applyAlignment="1">
      <alignment horizontal="center" vertical="center"/>
    </xf>
    <xf numFmtId="178" fontId="5" fillId="0" borderId="0" xfId="49" applyNumberFormat="1" applyFont="1" applyBorder="1" applyAlignment="1" applyProtection="1">
      <alignment horizontal="left" vertical="center"/>
      <protection/>
    </xf>
    <xf numFmtId="178" fontId="8" fillId="0" borderId="0" xfId="49" applyNumberFormat="1" applyFont="1" applyBorder="1" applyAlignment="1" applyProtection="1" quotePrefix="1">
      <alignment horizontal="left" vertical="center"/>
      <protection/>
    </xf>
    <xf numFmtId="178" fontId="5" fillId="0" borderId="0" xfId="49" applyNumberFormat="1" applyFont="1" applyBorder="1" applyAlignment="1" applyProtection="1" quotePrefix="1">
      <alignment horizontal="left" vertical="center"/>
      <protection/>
    </xf>
    <xf numFmtId="37" fontId="5" fillId="0" borderId="0" xfId="75" applyFont="1" applyAlignment="1" applyProtection="1" quotePrefix="1">
      <alignment horizontal="left" vertical="center"/>
      <protection/>
    </xf>
    <xf numFmtId="0" fontId="8" fillId="0" borderId="36" xfId="64" applyFont="1" applyBorder="1" applyAlignment="1" applyProtection="1" quotePrefix="1">
      <alignment horizontal="center" vertical="center"/>
      <protection/>
    </xf>
    <xf numFmtId="0" fontId="8" fillId="0" borderId="0" xfId="64" applyFont="1" applyFill="1" applyBorder="1" applyAlignment="1" applyProtection="1">
      <alignment horizontal="left" vertical="center"/>
      <protection/>
    </xf>
    <xf numFmtId="0" fontId="8" fillId="0" borderId="0" xfId="64" applyFont="1" applyAlignment="1" applyProtection="1">
      <alignment horizontal="left" vertical="center"/>
      <protection/>
    </xf>
    <xf numFmtId="0" fontId="8" fillId="0" borderId="11" xfId="64" applyFont="1" applyFill="1" applyBorder="1" applyAlignment="1" applyProtection="1">
      <alignment horizontal="center" vertical="center"/>
      <protection/>
    </xf>
    <xf numFmtId="187" fontId="8" fillId="0" borderId="39" xfId="64" applyNumberFormat="1" applyFont="1" applyFill="1" applyBorder="1" applyAlignment="1">
      <alignment vertical="center" shrinkToFit="1"/>
      <protection/>
    </xf>
    <xf numFmtId="0" fontId="21" fillId="0" borderId="0" xfId="64" applyFont="1" applyAlignment="1">
      <alignment horizontal="center" vertical="center"/>
      <protection/>
    </xf>
    <xf numFmtId="37" fontId="5" fillId="0" borderId="0" xfId="76" applyFont="1" applyBorder="1" applyAlignment="1" applyProtection="1">
      <alignment horizontal="center"/>
      <protection/>
    </xf>
    <xf numFmtId="193" fontId="5" fillId="0" borderId="0" xfId="76" applyNumberFormat="1" applyFont="1" applyBorder="1" applyProtection="1">
      <alignment/>
      <protection/>
    </xf>
    <xf numFmtId="37" fontId="5" fillId="0" borderId="0" xfId="76" applyFont="1" applyBorder="1">
      <alignment/>
      <protection/>
    </xf>
    <xf numFmtId="37" fontId="5" fillId="0" borderId="0" xfId="77" applyNumberFormat="1" applyFont="1" applyBorder="1" applyProtection="1">
      <alignment/>
      <protection/>
    </xf>
    <xf numFmtId="37" fontId="8" fillId="0" borderId="0" xfId="76" applyFont="1" applyBorder="1" applyAlignment="1" applyProtection="1" quotePrefix="1">
      <alignment horizontal="left" vertical="center"/>
      <protection/>
    </xf>
    <xf numFmtId="37" fontId="8" fillId="0" borderId="0" xfId="76" applyFont="1" applyBorder="1" applyAlignment="1" applyProtection="1">
      <alignment horizontal="center" vertical="center"/>
      <protection/>
    </xf>
    <xf numFmtId="193" fontId="8" fillId="0" borderId="0" xfId="76" applyNumberFormat="1" applyFont="1" applyBorder="1" applyAlignment="1" applyProtection="1">
      <alignment vertical="center"/>
      <protection/>
    </xf>
    <xf numFmtId="37" fontId="8" fillId="0" borderId="0" xfId="77" applyNumberFormat="1" applyFont="1" applyBorder="1" applyAlignment="1" applyProtection="1">
      <alignment vertical="center"/>
      <protection/>
    </xf>
    <xf numFmtId="37" fontId="5" fillId="0" borderId="0" xfId="76" applyFont="1" applyBorder="1" applyAlignment="1" applyProtection="1" quotePrefix="1">
      <alignment horizontal="left" vertical="center"/>
      <protection/>
    </xf>
    <xf numFmtId="37" fontId="5" fillId="0" borderId="38" xfId="76" applyFont="1" applyFill="1" applyBorder="1" applyAlignment="1" applyProtection="1">
      <alignment horizontal="left" vertical="center"/>
      <protection/>
    </xf>
    <xf numFmtId="37" fontId="5" fillId="0" borderId="41" xfId="76" applyFont="1" applyFill="1" applyBorder="1" applyAlignment="1">
      <alignment vertical="center"/>
      <protection/>
    </xf>
    <xf numFmtId="37" fontId="23" fillId="0" borderId="40" xfId="76" applyFont="1" applyFill="1" applyBorder="1" applyAlignment="1">
      <alignment horizontal="right" vertical="center"/>
      <protection/>
    </xf>
    <xf numFmtId="37" fontId="23" fillId="0" borderId="40" xfId="76" applyFont="1" applyFill="1" applyBorder="1" applyAlignment="1" applyProtection="1">
      <alignment horizontal="right" vertical="center"/>
      <protection/>
    </xf>
    <xf numFmtId="37" fontId="23" fillId="0" borderId="42" xfId="76" applyFont="1" applyFill="1" applyBorder="1" applyAlignment="1">
      <alignment horizontal="right" vertical="center"/>
      <protection/>
    </xf>
    <xf numFmtId="37" fontId="5" fillId="0" borderId="23" xfId="76" applyFont="1" applyBorder="1" applyAlignment="1" applyProtection="1" quotePrefix="1">
      <alignment horizontal="left" vertical="center"/>
      <protection/>
    </xf>
    <xf numFmtId="0" fontId="14" fillId="0" borderId="0" xfId="68" applyBorder="1">
      <alignment/>
      <protection/>
    </xf>
    <xf numFmtId="37" fontId="8" fillId="0" borderId="36" xfId="76" applyFont="1" applyFill="1" applyBorder="1" applyAlignment="1" applyProtection="1" quotePrefix="1">
      <alignment horizontal="left" vertical="center"/>
      <protection/>
    </xf>
    <xf numFmtId="0" fontId="5" fillId="0" borderId="23" xfId="69" applyFont="1" applyFill="1" applyBorder="1" applyAlignment="1" applyProtection="1" quotePrefix="1">
      <alignment horizontal="left" vertical="center"/>
      <protection/>
    </xf>
    <xf numFmtId="0" fontId="5" fillId="0" borderId="23" xfId="78" applyFont="1" applyBorder="1" applyAlignment="1" applyProtection="1" quotePrefix="1">
      <alignment horizontal="left" vertical="center"/>
      <protection/>
    </xf>
    <xf numFmtId="0" fontId="8" fillId="0" borderId="0" xfId="78" applyFont="1" applyAlignment="1">
      <alignment vertical="center"/>
      <protection/>
    </xf>
    <xf numFmtId="0" fontId="8" fillId="0" borderId="35" xfId="78" applyFont="1" applyBorder="1" applyAlignment="1" applyProtection="1">
      <alignment horizontal="center" vertical="center"/>
      <protection/>
    </xf>
    <xf numFmtId="0" fontId="8" fillId="0" borderId="11" xfId="78" applyFont="1" applyBorder="1" applyAlignment="1" applyProtection="1" quotePrefix="1">
      <alignment vertical="center"/>
      <protection/>
    </xf>
    <xf numFmtId="0" fontId="8" fillId="0" borderId="13" xfId="78" applyFont="1" applyBorder="1" applyAlignment="1" applyProtection="1">
      <alignment vertical="center"/>
      <protection/>
    </xf>
    <xf numFmtId="37" fontId="5" fillId="0" borderId="0" xfId="76" applyFont="1" applyFill="1" applyAlignment="1" applyProtection="1" quotePrefix="1">
      <alignment horizontal="left" vertical="center"/>
      <protection/>
    </xf>
    <xf numFmtId="37" fontId="5" fillId="0" borderId="0" xfId="76" applyFont="1" applyFill="1" applyBorder="1" applyAlignment="1" applyProtection="1" quotePrefix="1">
      <alignment vertical="center"/>
      <protection/>
    </xf>
    <xf numFmtId="37" fontId="5" fillId="0" borderId="23" xfId="76" applyFont="1" applyFill="1" applyBorder="1" applyAlignment="1" applyProtection="1">
      <alignment horizontal="left" vertical="center"/>
      <protection/>
    </xf>
    <xf numFmtId="37" fontId="8" fillId="0" borderId="23" xfId="76" applyFont="1" applyFill="1" applyBorder="1" applyAlignment="1" applyProtection="1" quotePrefix="1">
      <alignment horizontal="left" vertical="center"/>
      <protection/>
    </xf>
    <xf numFmtId="37" fontId="8" fillId="0" borderId="23" xfId="76" applyFont="1" applyFill="1" applyBorder="1" applyAlignment="1" applyProtection="1" quotePrefix="1">
      <alignment horizontal="right" vertical="center"/>
      <protection/>
    </xf>
    <xf numFmtId="37" fontId="5" fillId="0" borderId="23" xfId="76" applyFont="1" applyFill="1" applyBorder="1" applyAlignment="1" applyProtection="1" quotePrefix="1">
      <alignment horizontal="left" vertical="center"/>
      <protection/>
    </xf>
    <xf numFmtId="37" fontId="5" fillId="0" borderId="23" xfId="76" applyFont="1" applyFill="1" applyBorder="1" applyAlignment="1" applyProtection="1" quotePrefix="1">
      <alignment horizontal="right" vertical="center"/>
      <protection/>
    </xf>
    <xf numFmtId="178" fontId="12" fillId="0" borderId="0" xfId="49" applyNumberFormat="1" applyFont="1" applyAlignment="1">
      <alignment/>
    </xf>
    <xf numFmtId="178" fontId="75" fillId="0" borderId="0" xfId="49" applyNumberFormat="1" applyFont="1" applyAlignment="1">
      <alignment/>
    </xf>
    <xf numFmtId="183" fontId="8" fillId="0" borderId="59" xfId="0" applyNumberFormat="1" applyFont="1" applyBorder="1" applyAlignment="1">
      <alignment vertical="center"/>
    </xf>
    <xf numFmtId="183" fontId="8" fillId="0" borderId="60" xfId="0" applyNumberFormat="1" applyFont="1" applyBorder="1" applyAlignment="1">
      <alignment vertical="center"/>
    </xf>
    <xf numFmtId="183" fontId="8" fillId="0" borderId="61" xfId="0" applyNumberFormat="1" applyFont="1" applyBorder="1" applyAlignment="1">
      <alignment vertical="center"/>
    </xf>
    <xf numFmtId="183" fontId="8" fillId="0" borderId="62" xfId="0" applyNumberFormat="1" applyFont="1" applyBorder="1" applyAlignment="1">
      <alignment vertical="center"/>
    </xf>
    <xf numFmtId="183" fontId="8" fillId="0" borderId="50" xfId="0" applyNumberFormat="1" applyFont="1" applyBorder="1" applyAlignment="1">
      <alignment vertical="center"/>
    </xf>
    <xf numFmtId="183" fontId="8" fillId="0" borderId="63" xfId="0" applyNumberFormat="1" applyFont="1" applyBorder="1" applyAlignment="1">
      <alignment vertical="center"/>
    </xf>
    <xf numFmtId="178" fontId="8" fillId="0" borderId="32" xfId="49" applyNumberFormat="1" applyFont="1" applyBorder="1" applyAlignment="1">
      <alignment horizontal="center" vertical="center"/>
    </xf>
    <xf numFmtId="178" fontId="8" fillId="0" borderId="32" xfId="49" applyNumberFormat="1" applyFont="1" applyBorder="1" applyAlignment="1">
      <alignment vertical="center"/>
    </xf>
    <xf numFmtId="178" fontId="8" fillId="0" borderId="32" xfId="49" applyNumberFormat="1" applyFont="1" applyBorder="1" applyAlignment="1">
      <alignment horizontal="center" vertical="center" wrapText="1"/>
    </xf>
    <xf numFmtId="178" fontId="24" fillId="0" borderId="32" xfId="49" applyNumberFormat="1" applyFont="1" applyBorder="1" applyAlignment="1">
      <alignment horizontal="center" vertical="center" wrapText="1"/>
    </xf>
    <xf numFmtId="0" fontId="76" fillId="0" borderId="0" xfId="62" applyFont="1" applyAlignment="1">
      <alignment vertical="center"/>
      <protection/>
    </xf>
    <xf numFmtId="0" fontId="75" fillId="0" borderId="0" xfId="64" applyFont="1">
      <alignment/>
      <protection/>
    </xf>
    <xf numFmtId="37" fontId="77" fillId="0" borderId="0" xfId="76" applyFont="1" applyAlignment="1">
      <alignment wrapText="1"/>
      <protection/>
    </xf>
    <xf numFmtId="37" fontId="78" fillId="0" borderId="0" xfId="76" applyFont="1" applyAlignment="1">
      <alignment horizontal="center" vertical="center"/>
      <protection/>
    </xf>
    <xf numFmtId="0" fontId="0" fillId="0" borderId="0" xfId="0" applyAlignment="1">
      <alignment horizontal="left" vertical="center" shrinkToFit="1"/>
    </xf>
    <xf numFmtId="0" fontId="0" fillId="0" borderId="0" xfId="0" applyAlignment="1">
      <alignment vertical="center" shrinkToFit="1"/>
    </xf>
    <xf numFmtId="0" fontId="27" fillId="0" borderId="0" xfId="0" applyFont="1" applyAlignment="1">
      <alignment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68" xfId="0" applyFont="1" applyBorder="1" applyAlignment="1">
      <alignment horizontal="center" vertical="center"/>
    </xf>
    <xf numFmtId="0" fontId="27" fillId="0" borderId="0" xfId="0" applyFont="1" applyAlignment="1">
      <alignment horizontal="center" vertical="center"/>
    </xf>
    <xf numFmtId="0" fontId="27" fillId="0" borderId="69" xfId="0" applyFont="1" applyBorder="1" applyAlignment="1">
      <alignment horizontal="left" vertical="center" shrinkToFit="1"/>
    </xf>
    <xf numFmtId="0" fontId="27" fillId="0" borderId="70" xfId="0" applyFont="1" applyBorder="1" applyAlignment="1">
      <alignment vertical="center" shrinkToFit="1"/>
    </xf>
    <xf numFmtId="0" fontId="27" fillId="0" borderId="71" xfId="0" applyFont="1" applyBorder="1" applyAlignment="1">
      <alignment vertical="center"/>
    </xf>
    <xf numFmtId="0" fontId="27" fillId="0" borderId="72" xfId="0" applyFont="1" applyBorder="1" applyAlignment="1">
      <alignment vertical="center"/>
    </xf>
    <xf numFmtId="0" fontId="27" fillId="0" borderId="73" xfId="0" applyFont="1" applyBorder="1" applyAlignment="1">
      <alignment vertical="center"/>
    </xf>
    <xf numFmtId="0" fontId="27" fillId="0" borderId="74" xfId="0" applyFont="1" applyBorder="1" applyAlignment="1">
      <alignment vertical="center"/>
    </xf>
    <xf numFmtId="0" fontId="27" fillId="0" borderId="75" xfId="0" applyFont="1" applyBorder="1" applyAlignment="1">
      <alignment vertical="center"/>
    </xf>
    <xf numFmtId="0" fontId="4" fillId="0" borderId="76" xfId="0" applyFont="1" applyBorder="1" applyAlignment="1">
      <alignment vertical="center" shrinkToFit="1"/>
    </xf>
    <xf numFmtId="38" fontId="4" fillId="0" borderId="77" xfId="49" applyFont="1" applyBorder="1" applyAlignment="1">
      <alignment vertical="center"/>
    </xf>
    <xf numFmtId="38" fontId="4" fillId="0" borderId="78" xfId="49" applyFont="1" applyBorder="1" applyAlignment="1">
      <alignment vertical="center"/>
    </xf>
    <xf numFmtId="217" fontId="4" fillId="0" borderId="78" xfId="49" applyNumberFormat="1" applyFont="1" applyBorder="1" applyAlignment="1">
      <alignment vertical="center"/>
    </xf>
    <xf numFmtId="216" fontId="4" fillId="0" borderId="79" xfId="42" applyNumberFormat="1" applyFont="1" applyBorder="1" applyAlignment="1">
      <alignment vertical="center" shrinkToFit="1"/>
    </xf>
    <xf numFmtId="216" fontId="4" fillId="0" borderId="79" xfId="42" applyNumberFormat="1" applyFont="1" applyBorder="1" applyAlignment="1">
      <alignment vertical="center"/>
    </xf>
    <xf numFmtId="38" fontId="4" fillId="0" borderId="80" xfId="49" applyFont="1" applyBorder="1" applyAlignment="1">
      <alignment vertical="center"/>
    </xf>
    <xf numFmtId="38" fontId="4" fillId="0" borderId="81" xfId="49" applyFont="1" applyBorder="1" applyAlignment="1">
      <alignment vertical="center"/>
    </xf>
    <xf numFmtId="217" fontId="4" fillId="0" borderId="78" xfId="49" applyNumberFormat="1" applyFont="1" applyBorder="1" applyAlignment="1">
      <alignment vertical="center" shrinkToFit="1"/>
    </xf>
    <xf numFmtId="0" fontId="4" fillId="0" borderId="77" xfId="0" applyFont="1" applyBorder="1" applyAlignment="1">
      <alignment horizontal="center" vertical="center" shrinkToFit="1"/>
    </xf>
    <xf numFmtId="38" fontId="4" fillId="33" borderId="64" xfId="49" applyFont="1" applyFill="1" applyBorder="1" applyAlignment="1">
      <alignment vertical="center" shrinkToFit="1"/>
    </xf>
    <xf numFmtId="38" fontId="4" fillId="33" borderId="65" xfId="49" applyFont="1" applyFill="1" applyBorder="1" applyAlignment="1">
      <alignment vertical="center" shrinkToFit="1"/>
    </xf>
    <xf numFmtId="217" fontId="4" fillId="33" borderId="65" xfId="49" applyNumberFormat="1" applyFont="1" applyFill="1" applyBorder="1" applyAlignment="1">
      <alignment vertical="center" shrinkToFit="1"/>
    </xf>
    <xf numFmtId="216" fontId="4" fillId="33" borderId="66" xfId="42" applyNumberFormat="1" applyFont="1" applyFill="1" applyBorder="1" applyAlignment="1">
      <alignment vertical="center" shrinkToFit="1"/>
    </xf>
    <xf numFmtId="38" fontId="4" fillId="33" borderId="67" xfId="49" applyFont="1" applyFill="1" applyBorder="1" applyAlignment="1">
      <alignment vertical="center" shrinkToFit="1"/>
    </xf>
    <xf numFmtId="0" fontId="12" fillId="0" borderId="0" xfId="0" applyFont="1" applyAlignment="1">
      <alignment vertical="center" shrinkToFit="1"/>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84" xfId="0" applyFont="1" applyBorder="1" applyAlignment="1">
      <alignment vertical="center"/>
    </xf>
    <xf numFmtId="0" fontId="27" fillId="0" borderId="85" xfId="0" applyFont="1" applyBorder="1" applyAlignment="1">
      <alignment vertical="center"/>
    </xf>
    <xf numFmtId="0" fontId="13" fillId="0" borderId="76" xfId="0" applyFont="1" applyBorder="1" applyAlignment="1">
      <alignment vertical="center" shrinkToFit="1"/>
    </xf>
    <xf numFmtId="38" fontId="13" fillId="0" borderId="77" xfId="49" applyFont="1" applyBorder="1" applyAlignment="1">
      <alignment vertical="center" shrinkToFit="1"/>
    </xf>
    <xf numFmtId="38" fontId="13" fillId="0" borderId="78" xfId="49" applyFont="1" applyBorder="1" applyAlignment="1">
      <alignment vertical="center" shrinkToFit="1"/>
    </xf>
    <xf numFmtId="217" fontId="13" fillId="0" borderId="78" xfId="49" applyNumberFormat="1" applyFont="1" applyBorder="1" applyAlignment="1">
      <alignment vertical="center" shrinkToFit="1"/>
    </xf>
    <xf numFmtId="216" fontId="13" fillId="0" borderId="79" xfId="42" applyNumberFormat="1" applyFont="1" applyBorder="1" applyAlignment="1">
      <alignment vertical="center" shrinkToFit="1"/>
    </xf>
    <xf numFmtId="216" fontId="13" fillId="0" borderId="81" xfId="42" applyNumberFormat="1" applyFont="1" applyBorder="1" applyAlignment="1">
      <alignment vertical="center" shrinkToFit="1"/>
    </xf>
    <xf numFmtId="38" fontId="13" fillId="0" borderId="86" xfId="49" applyFont="1" applyBorder="1" applyAlignment="1">
      <alignment vertical="center" shrinkToFit="1"/>
    </xf>
    <xf numFmtId="216" fontId="13" fillId="0" borderId="87" xfId="42" applyNumberFormat="1" applyFont="1" applyBorder="1" applyAlignment="1">
      <alignment vertical="center" shrinkToFit="1"/>
    </xf>
    <xf numFmtId="38" fontId="13" fillId="0" borderId="80" xfId="49" applyFont="1" applyBorder="1" applyAlignment="1">
      <alignment vertical="center" shrinkToFit="1"/>
    </xf>
    <xf numFmtId="0" fontId="13" fillId="0" borderId="77" xfId="0" applyFont="1" applyBorder="1" applyAlignment="1">
      <alignment horizontal="center" vertical="center" shrinkToFit="1"/>
    </xf>
    <xf numFmtId="38" fontId="13" fillId="33" borderId="64" xfId="49" applyFont="1" applyFill="1" applyBorder="1" applyAlignment="1">
      <alignment vertical="center" shrinkToFit="1"/>
    </xf>
    <xf numFmtId="38" fontId="13" fillId="33" borderId="65" xfId="49" applyFont="1" applyFill="1" applyBorder="1" applyAlignment="1">
      <alignment vertical="center" shrinkToFit="1"/>
    </xf>
    <xf numFmtId="217" fontId="13" fillId="33" borderId="65" xfId="49" applyNumberFormat="1" applyFont="1" applyFill="1" applyBorder="1" applyAlignment="1">
      <alignment vertical="center" shrinkToFit="1"/>
    </xf>
    <xf numFmtId="216" fontId="13" fillId="33" borderId="66" xfId="42" applyNumberFormat="1" applyFont="1" applyFill="1" applyBorder="1" applyAlignment="1">
      <alignment vertical="center" shrinkToFit="1"/>
    </xf>
    <xf numFmtId="216" fontId="13" fillId="33" borderId="68" xfId="42" applyNumberFormat="1" applyFont="1" applyFill="1" applyBorder="1" applyAlignment="1">
      <alignment vertical="center" shrinkToFit="1"/>
    </xf>
    <xf numFmtId="38" fontId="13" fillId="33" borderId="88" xfId="49" applyFont="1" applyFill="1" applyBorder="1" applyAlignment="1">
      <alignment vertical="center" shrinkToFit="1"/>
    </xf>
    <xf numFmtId="217" fontId="13" fillId="33" borderId="88" xfId="49" applyNumberFormat="1" applyFont="1" applyFill="1" applyBorder="1" applyAlignment="1">
      <alignment vertical="center" shrinkToFit="1"/>
    </xf>
    <xf numFmtId="216" fontId="13" fillId="33" borderId="89" xfId="42" applyNumberFormat="1" applyFont="1" applyFill="1" applyBorder="1" applyAlignment="1">
      <alignment vertical="center" shrinkToFit="1"/>
    </xf>
    <xf numFmtId="38" fontId="13" fillId="33" borderId="67" xfId="49" applyFont="1" applyFill="1" applyBorder="1" applyAlignment="1">
      <alignment vertical="center" shrinkToFit="1"/>
    </xf>
    <xf numFmtId="37" fontId="8" fillId="0" borderId="90" xfId="75" applyFont="1" applyBorder="1" applyAlignment="1" applyProtection="1" quotePrefix="1">
      <alignment horizontal="center" vertical="center"/>
      <protection/>
    </xf>
    <xf numFmtId="37" fontId="8" fillId="0" borderId="44" xfId="75" applyFont="1" applyBorder="1" applyAlignment="1" applyProtection="1" quotePrefix="1">
      <alignment horizontal="center" vertical="center"/>
      <protection/>
    </xf>
    <xf numFmtId="183" fontId="8" fillId="0" borderId="28" xfId="0" applyNumberFormat="1" applyFont="1" applyBorder="1" applyAlignment="1">
      <alignment horizontal="right" vertical="center"/>
    </xf>
    <xf numFmtId="177" fontId="8" fillId="0" borderId="12" xfId="49" applyNumberFormat="1" applyFont="1" applyFill="1" applyBorder="1" applyAlignment="1">
      <alignment vertical="center"/>
    </xf>
    <xf numFmtId="178" fontId="8" fillId="0" borderId="0" xfId="49" applyNumberFormat="1" applyFont="1" applyFill="1" applyAlignment="1">
      <alignment vertical="center"/>
    </xf>
    <xf numFmtId="178" fontId="8" fillId="0" borderId="27" xfId="49" applyNumberFormat="1" applyFont="1" applyFill="1" applyBorder="1" applyAlignment="1">
      <alignment vertical="center"/>
    </xf>
    <xf numFmtId="178" fontId="8" fillId="0" borderId="11" xfId="49" applyNumberFormat="1" applyFont="1" applyFill="1" applyBorder="1" applyAlignment="1">
      <alignment vertical="center"/>
    </xf>
    <xf numFmtId="177" fontId="8" fillId="0" borderId="11" xfId="49" applyNumberFormat="1" applyFont="1" applyFill="1" applyBorder="1" applyAlignment="1" applyProtection="1">
      <alignment horizontal="center" vertical="center"/>
      <protection/>
    </xf>
    <xf numFmtId="177" fontId="8" fillId="0" borderId="11" xfId="49" applyNumberFormat="1" applyFont="1" applyFill="1" applyBorder="1" applyAlignment="1">
      <alignment vertical="center"/>
    </xf>
    <xf numFmtId="177" fontId="8" fillId="0" borderId="25" xfId="49" applyNumberFormat="1" applyFont="1" applyFill="1" applyBorder="1" applyAlignment="1" applyProtection="1">
      <alignment horizontal="center" vertical="center"/>
      <protection/>
    </xf>
    <xf numFmtId="178" fontId="8" fillId="0" borderId="27" xfId="49" applyNumberFormat="1" applyFont="1" applyFill="1" applyBorder="1" applyAlignment="1" applyProtection="1">
      <alignment horizontal="left" vertical="center"/>
      <protection/>
    </xf>
    <xf numFmtId="178" fontId="8" fillId="0" borderId="11" xfId="49" applyNumberFormat="1" applyFont="1" applyFill="1" applyBorder="1" applyAlignment="1" applyProtection="1">
      <alignment horizontal="right" vertical="center"/>
      <protection/>
    </xf>
    <xf numFmtId="177" fontId="8" fillId="0" borderId="11" xfId="49" applyNumberFormat="1" applyFont="1" applyFill="1" applyBorder="1" applyAlignment="1" applyProtection="1" quotePrefix="1">
      <alignment horizontal="right" vertical="center"/>
      <protection/>
    </xf>
    <xf numFmtId="208" fontId="8" fillId="0" borderId="11" xfId="49" applyNumberFormat="1" applyFont="1" applyFill="1" applyBorder="1" applyAlignment="1" applyProtection="1">
      <alignment vertical="center"/>
      <protection/>
    </xf>
    <xf numFmtId="208" fontId="8" fillId="0" borderId="11" xfId="49" applyNumberFormat="1" applyFont="1" applyFill="1" applyBorder="1" applyAlignment="1" applyProtection="1">
      <alignment horizontal="right" vertical="center"/>
      <protection/>
    </xf>
    <xf numFmtId="224" fontId="8" fillId="0" borderId="15" xfId="0" applyNumberFormat="1" applyFont="1" applyFill="1" applyBorder="1" applyAlignment="1">
      <alignment vertical="center"/>
    </xf>
    <xf numFmtId="177" fontId="8" fillId="0" borderId="11" xfId="49" applyNumberFormat="1" applyFont="1" applyFill="1" applyBorder="1" applyAlignment="1" applyProtection="1">
      <alignment horizontal="right" vertical="center"/>
      <protection/>
    </xf>
    <xf numFmtId="183" fontId="8" fillId="0" borderId="25" xfId="0" applyNumberFormat="1" applyFont="1" applyFill="1" applyBorder="1" applyAlignment="1">
      <alignment vertical="center"/>
    </xf>
    <xf numFmtId="178" fontId="8" fillId="0" borderId="27" xfId="49" applyNumberFormat="1" applyFont="1" applyFill="1" applyBorder="1" applyAlignment="1" applyProtection="1">
      <alignment horizontal="distributed" vertical="center"/>
      <protection/>
    </xf>
    <xf numFmtId="178" fontId="8" fillId="0" borderId="11" xfId="49" applyNumberFormat="1" applyFont="1" applyFill="1" applyBorder="1" applyAlignment="1" applyProtection="1">
      <alignment vertical="center"/>
      <protection/>
    </xf>
    <xf numFmtId="177" fontId="8" fillId="0" borderId="15" xfId="49" applyNumberFormat="1" applyFont="1" applyFill="1" applyBorder="1" applyAlignment="1" applyProtection="1">
      <alignment vertical="center"/>
      <protection/>
    </xf>
    <xf numFmtId="177" fontId="8" fillId="0" borderId="25" xfId="49" applyNumberFormat="1" applyFont="1" applyFill="1" applyBorder="1" applyAlignment="1" applyProtection="1">
      <alignment vertical="center"/>
      <protection/>
    </xf>
    <xf numFmtId="208" fontId="8" fillId="0" borderId="11" xfId="49" applyNumberFormat="1" applyFont="1" applyFill="1" applyBorder="1" applyAlignment="1">
      <alignment vertical="center"/>
    </xf>
    <xf numFmtId="178" fontId="8" fillId="0" borderId="0" xfId="49" applyNumberFormat="1" applyFont="1" applyFill="1" applyAlignment="1">
      <alignment/>
    </xf>
    <xf numFmtId="182" fontId="8" fillId="0" borderId="15" xfId="0" applyNumberFormat="1" applyFont="1" applyFill="1" applyBorder="1" applyAlignment="1">
      <alignment vertical="center" shrinkToFit="1"/>
    </xf>
    <xf numFmtId="0" fontId="14" fillId="0" borderId="27" xfId="0" applyFont="1" applyFill="1" applyBorder="1" applyAlignment="1">
      <alignment horizontal="distributed" vertical="center"/>
    </xf>
    <xf numFmtId="208" fontId="8" fillId="0" borderId="15" xfId="0" applyNumberFormat="1" applyFont="1" applyFill="1" applyBorder="1" applyAlignment="1">
      <alignment vertical="center"/>
    </xf>
    <xf numFmtId="0" fontId="12" fillId="0" borderId="27" xfId="0" applyFont="1" applyFill="1" applyBorder="1" applyAlignment="1">
      <alignment horizontal="distributed" vertical="center"/>
    </xf>
    <xf numFmtId="178" fontId="8" fillId="0" borderId="24" xfId="49" applyNumberFormat="1" applyFont="1" applyFill="1" applyBorder="1" applyAlignment="1" applyProtection="1">
      <alignment horizontal="distributed" vertical="center"/>
      <protection/>
    </xf>
    <xf numFmtId="178" fontId="8" fillId="0" borderId="40" xfId="49" applyNumberFormat="1" applyFont="1" applyFill="1" applyBorder="1" applyAlignment="1" applyProtection="1">
      <alignment vertical="center" shrinkToFit="1"/>
      <protection/>
    </xf>
    <xf numFmtId="178" fontId="8" fillId="0" borderId="40" xfId="49" applyNumberFormat="1" applyFont="1" applyFill="1" applyBorder="1" applyAlignment="1" applyProtection="1">
      <alignment vertical="center"/>
      <protection/>
    </xf>
    <xf numFmtId="177" fontId="8" fillId="0" borderId="39" xfId="49" applyNumberFormat="1" applyFont="1" applyFill="1" applyBorder="1" applyAlignment="1" applyProtection="1" quotePrefix="1">
      <alignment horizontal="right" vertical="center"/>
      <protection/>
    </xf>
    <xf numFmtId="177" fontId="8" fillId="0" borderId="39" xfId="49" applyNumberFormat="1" applyFont="1" applyFill="1" applyBorder="1" applyAlignment="1" applyProtection="1">
      <alignment vertical="center"/>
      <protection/>
    </xf>
    <xf numFmtId="177" fontId="8" fillId="0" borderId="42" xfId="49" applyNumberFormat="1" applyFont="1" applyFill="1" applyBorder="1" applyAlignment="1" applyProtection="1">
      <alignment vertical="center"/>
      <protection/>
    </xf>
    <xf numFmtId="208" fontId="8" fillId="0" borderId="11" xfId="49" applyNumberFormat="1" applyFont="1" applyFill="1" applyBorder="1" applyAlignment="1" applyProtection="1">
      <alignment vertical="center" shrinkToFit="1"/>
      <protection/>
    </xf>
    <xf numFmtId="0" fontId="14" fillId="0" borderId="19" xfId="0" applyFont="1" applyFill="1" applyBorder="1" applyAlignment="1">
      <alignment vertical="center"/>
    </xf>
    <xf numFmtId="178" fontId="8" fillId="0" borderId="13" xfId="49" applyNumberFormat="1" applyFont="1" applyFill="1" applyBorder="1" applyAlignment="1" applyProtection="1">
      <alignment vertical="center"/>
      <protection/>
    </xf>
    <xf numFmtId="177" fontId="8" fillId="0" borderId="16" xfId="49" applyNumberFormat="1" applyFont="1" applyFill="1" applyBorder="1" applyAlignment="1" applyProtection="1">
      <alignment vertical="center"/>
      <protection/>
    </xf>
    <xf numFmtId="177" fontId="8" fillId="0" borderId="29" xfId="49" applyNumberFormat="1" applyFont="1" applyFill="1" applyBorder="1" applyAlignment="1" applyProtection="1">
      <alignment vertical="center"/>
      <protection/>
    </xf>
    <xf numFmtId="37" fontId="79" fillId="0" borderId="38" xfId="76" applyFont="1" applyFill="1" applyBorder="1" applyAlignment="1" applyProtection="1">
      <alignment horizontal="left" vertical="center"/>
      <protection/>
    </xf>
    <xf numFmtId="37" fontId="79" fillId="0" borderId="41" xfId="76" applyFont="1" applyFill="1" applyBorder="1" applyAlignment="1">
      <alignment vertical="center"/>
      <protection/>
    </xf>
    <xf numFmtId="182" fontId="80" fillId="0" borderId="21" xfId="66" applyNumberFormat="1" applyFont="1" applyBorder="1" applyAlignment="1">
      <alignment vertical="center"/>
      <protection/>
    </xf>
    <xf numFmtId="183" fontId="80" fillId="0" borderId="21" xfId="66" applyNumberFormat="1" applyFont="1" applyBorder="1" applyAlignment="1">
      <alignment vertical="center"/>
      <protection/>
    </xf>
    <xf numFmtId="183" fontId="80" fillId="0" borderId="28" xfId="66" applyNumberFormat="1" applyFont="1" applyBorder="1" applyAlignment="1">
      <alignment vertical="center"/>
      <protection/>
    </xf>
    <xf numFmtId="182" fontId="80" fillId="0" borderId="32" xfId="66" applyNumberFormat="1" applyFont="1" applyBorder="1" applyAlignment="1">
      <alignment vertical="center"/>
      <protection/>
    </xf>
    <xf numFmtId="182" fontId="80" fillId="0" borderId="32" xfId="66" applyNumberFormat="1" applyFont="1" applyFill="1" applyBorder="1" applyAlignment="1">
      <alignment vertical="center"/>
      <protection/>
    </xf>
    <xf numFmtId="182" fontId="80" fillId="0" borderId="21" xfId="66" applyNumberFormat="1" applyFont="1" applyFill="1" applyBorder="1" applyAlignment="1">
      <alignment vertical="center"/>
      <protection/>
    </xf>
    <xf numFmtId="37" fontId="80" fillId="0" borderId="27" xfId="76" applyFont="1" applyFill="1" applyBorder="1" applyAlignment="1" applyProtection="1">
      <alignment horizontal="center" vertical="center"/>
      <protection/>
    </xf>
    <xf numFmtId="37" fontId="81" fillId="0" borderId="30" xfId="76" applyFont="1" applyFill="1" applyBorder="1" applyAlignment="1" applyProtection="1" quotePrefix="1">
      <alignment horizontal="center" vertical="center"/>
      <protection/>
    </xf>
    <xf numFmtId="183" fontId="80" fillId="0" borderId="32" xfId="66" applyNumberFormat="1" applyFont="1" applyBorder="1" applyAlignment="1">
      <alignment vertical="center"/>
      <protection/>
    </xf>
    <xf numFmtId="183" fontId="80" fillId="0" borderId="34" xfId="66" applyNumberFormat="1" applyFont="1" applyBorder="1" applyAlignment="1">
      <alignment vertical="center"/>
      <protection/>
    </xf>
    <xf numFmtId="37" fontId="80" fillId="0" borderId="35" xfId="76" applyFont="1" applyFill="1" applyBorder="1" applyAlignment="1" applyProtection="1" quotePrefix="1">
      <alignment horizontal="center" vertical="center"/>
      <protection/>
    </xf>
    <xf numFmtId="37" fontId="81" fillId="0" borderId="13" xfId="76" applyFont="1" applyFill="1" applyBorder="1" applyAlignment="1" applyProtection="1" quotePrefix="1">
      <alignment horizontal="center" vertical="center"/>
      <protection/>
    </xf>
    <xf numFmtId="183" fontId="80" fillId="0" borderId="44" xfId="66" applyNumberFormat="1" applyFont="1" applyBorder="1" applyAlignment="1">
      <alignment vertical="center"/>
      <protection/>
    </xf>
    <xf numFmtId="183" fontId="80" fillId="0" borderId="47" xfId="66" applyNumberFormat="1" applyFont="1" applyBorder="1" applyAlignment="1">
      <alignment vertical="center"/>
      <protection/>
    </xf>
    <xf numFmtId="182" fontId="80" fillId="0" borderId="21" xfId="69" applyNumberFormat="1" applyFont="1" applyBorder="1" applyAlignment="1">
      <alignment vertical="center"/>
      <protection/>
    </xf>
    <xf numFmtId="183" fontId="80" fillId="0" borderId="21" xfId="69" applyNumberFormat="1" applyFont="1" applyBorder="1" applyAlignment="1">
      <alignment vertical="center"/>
      <protection/>
    </xf>
    <xf numFmtId="183" fontId="80" fillId="0" borderId="28" xfId="69" applyNumberFormat="1" applyFont="1" applyBorder="1" applyAlignment="1">
      <alignment vertical="center"/>
      <protection/>
    </xf>
    <xf numFmtId="182" fontId="80" fillId="0" borderId="32" xfId="69" applyNumberFormat="1" applyFont="1" applyBorder="1" applyAlignment="1">
      <alignment vertical="center"/>
      <protection/>
    </xf>
    <xf numFmtId="183" fontId="80" fillId="0" borderId="32" xfId="69" applyNumberFormat="1" applyFont="1" applyBorder="1" applyAlignment="1">
      <alignment vertical="center"/>
      <protection/>
    </xf>
    <xf numFmtId="183" fontId="80" fillId="0" borderId="34" xfId="69" applyNumberFormat="1" applyFont="1" applyBorder="1" applyAlignment="1">
      <alignment vertical="center"/>
      <protection/>
    </xf>
    <xf numFmtId="182" fontId="80" fillId="0" borderId="32" xfId="69" applyNumberFormat="1" applyFont="1" applyFill="1" applyBorder="1" applyAlignment="1">
      <alignment vertical="center"/>
      <protection/>
    </xf>
    <xf numFmtId="37" fontId="80" fillId="0" borderId="30" xfId="76" applyFont="1" applyFill="1" applyBorder="1" applyAlignment="1" applyProtection="1" quotePrefix="1">
      <alignment horizontal="center" vertical="center"/>
      <protection/>
    </xf>
    <xf numFmtId="37" fontId="80" fillId="0" borderId="13" xfId="76" applyFont="1" applyFill="1" applyBorder="1" applyAlignment="1" applyProtection="1" quotePrefix="1">
      <alignment horizontal="center" vertical="center"/>
      <protection/>
    </xf>
    <xf numFmtId="183" fontId="80" fillId="0" borderId="44" xfId="69" applyNumberFormat="1" applyFont="1" applyBorder="1" applyAlignment="1">
      <alignment vertical="center"/>
      <protection/>
    </xf>
    <xf numFmtId="0" fontId="80" fillId="0" borderId="32" xfId="78" applyFont="1" applyBorder="1" applyAlignment="1" applyProtection="1" quotePrefix="1">
      <alignment horizontal="center" vertical="center"/>
      <protection/>
    </xf>
    <xf numFmtId="0" fontId="80" fillId="0" borderId="91" xfId="78" applyFont="1" applyBorder="1" applyAlignment="1" applyProtection="1" quotePrefix="1">
      <alignment horizontal="center" vertical="center"/>
      <protection/>
    </xf>
    <xf numFmtId="0" fontId="80" fillId="0" borderId="92" xfId="78" applyFont="1" applyBorder="1" applyAlignment="1" applyProtection="1" quotePrefix="1">
      <alignment horizontal="center" vertical="center"/>
      <protection/>
    </xf>
    <xf numFmtId="182" fontId="80" fillId="0" borderId="39" xfId="70" applyNumberFormat="1" applyFont="1" applyBorder="1" applyAlignment="1">
      <alignment vertical="center"/>
      <protection/>
    </xf>
    <xf numFmtId="182" fontId="80" fillId="0" borderId="39" xfId="70" applyNumberFormat="1" applyFont="1" applyFill="1" applyBorder="1" applyAlignment="1">
      <alignment vertical="center"/>
      <protection/>
    </xf>
    <xf numFmtId="183" fontId="80" fillId="0" borderId="39" xfId="70" applyNumberFormat="1" applyFont="1" applyBorder="1" applyAlignment="1">
      <alignment vertical="center"/>
      <protection/>
    </xf>
    <xf numFmtId="183" fontId="80" fillId="0" borderId="41" xfId="70" applyNumberFormat="1" applyFont="1" applyBorder="1" applyAlignment="1">
      <alignment vertical="center"/>
      <protection/>
    </xf>
    <xf numFmtId="183" fontId="80" fillId="0" borderId="59" xfId="70" applyNumberFormat="1" applyFont="1" applyBorder="1" applyAlignment="1">
      <alignment vertical="center"/>
      <protection/>
    </xf>
    <xf numFmtId="182" fontId="80" fillId="0" borderId="15" xfId="70" applyNumberFormat="1" applyFont="1" applyBorder="1" applyAlignment="1">
      <alignment vertical="center"/>
      <protection/>
    </xf>
    <xf numFmtId="182" fontId="80" fillId="0" borderId="15" xfId="70" applyNumberFormat="1" applyFont="1" applyFill="1" applyBorder="1" applyAlignment="1">
      <alignment vertical="center"/>
      <protection/>
    </xf>
    <xf numFmtId="41" fontId="80" fillId="0" borderId="15" xfId="70" applyNumberFormat="1" applyFont="1" applyFill="1" applyBorder="1" applyAlignment="1">
      <alignment vertical="center"/>
      <protection/>
    </xf>
    <xf numFmtId="183" fontId="80" fillId="0" borderId="15" xfId="70" applyNumberFormat="1" applyFont="1" applyBorder="1" applyAlignment="1">
      <alignment vertical="center"/>
      <protection/>
    </xf>
    <xf numFmtId="183" fontId="80" fillId="0" borderId="0" xfId="70" applyNumberFormat="1" applyFont="1" applyBorder="1" applyAlignment="1">
      <alignment vertical="center"/>
      <protection/>
    </xf>
    <xf numFmtId="183" fontId="80" fillId="0" borderId="60" xfId="70" applyNumberFormat="1" applyFont="1" applyBorder="1" applyAlignment="1">
      <alignment vertical="center"/>
      <protection/>
    </xf>
    <xf numFmtId="182" fontId="80" fillId="0" borderId="21" xfId="70" applyNumberFormat="1" applyFont="1" applyBorder="1" applyAlignment="1">
      <alignment vertical="center"/>
      <protection/>
    </xf>
    <xf numFmtId="182" fontId="80" fillId="0" borderId="21" xfId="70" applyNumberFormat="1" applyFont="1" applyFill="1" applyBorder="1" applyAlignment="1">
      <alignment vertical="center"/>
      <protection/>
    </xf>
    <xf numFmtId="183" fontId="80" fillId="0" borderId="21" xfId="70" applyNumberFormat="1" applyFont="1" applyBorder="1" applyAlignment="1">
      <alignment vertical="center"/>
      <protection/>
    </xf>
    <xf numFmtId="183" fontId="80" fillId="0" borderId="23" xfId="70" applyNumberFormat="1" applyFont="1" applyBorder="1" applyAlignment="1">
      <alignment vertical="center"/>
      <protection/>
    </xf>
    <xf numFmtId="183" fontId="80" fillId="0" borderId="93" xfId="70" applyNumberFormat="1" applyFont="1" applyBorder="1" applyAlignment="1">
      <alignment vertical="center"/>
      <protection/>
    </xf>
    <xf numFmtId="182" fontId="80" fillId="0" borderId="16" xfId="70" applyNumberFormat="1" applyFont="1" applyBorder="1" applyAlignment="1">
      <alignment vertical="center"/>
      <protection/>
    </xf>
    <xf numFmtId="182" fontId="80" fillId="0" borderId="16" xfId="70" applyNumberFormat="1" applyFont="1" applyFill="1" applyBorder="1" applyAlignment="1">
      <alignment vertical="center"/>
      <protection/>
    </xf>
    <xf numFmtId="183" fontId="80" fillId="0" borderId="16" xfId="70" applyNumberFormat="1" applyFont="1" applyBorder="1" applyAlignment="1">
      <alignment vertical="center"/>
      <protection/>
    </xf>
    <xf numFmtId="183" fontId="80" fillId="0" borderId="10" xfId="70" applyNumberFormat="1" applyFont="1" applyBorder="1" applyAlignment="1">
      <alignment vertical="center"/>
      <protection/>
    </xf>
    <xf numFmtId="183" fontId="80" fillId="0" borderId="94" xfId="70" applyNumberFormat="1" applyFont="1" applyBorder="1" applyAlignment="1">
      <alignment vertical="center"/>
      <protection/>
    </xf>
    <xf numFmtId="0" fontId="80" fillId="0" borderId="37" xfId="78" applyFont="1" applyBorder="1" applyAlignment="1">
      <alignment vertical="center"/>
      <protection/>
    </xf>
    <xf numFmtId="0" fontId="80" fillId="0" borderId="23" xfId="78" applyFont="1" applyBorder="1" applyAlignment="1">
      <alignment vertical="center"/>
      <protection/>
    </xf>
    <xf numFmtId="0" fontId="80" fillId="0" borderId="33" xfId="78" applyFont="1" applyBorder="1" applyAlignment="1" applyProtection="1" quotePrefix="1">
      <alignment horizontal="center" vertical="center"/>
      <protection/>
    </xf>
    <xf numFmtId="182" fontId="80" fillId="0" borderId="32" xfId="71" applyNumberFormat="1" applyFont="1" applyBorder="1" applyAlignment="1">
      <alignment vertical="center"/>
      <protection/>
    </xf>
    <xf numFmtId="182" fontId="80" fillId="0" borderId="32" xfId="71" applyNumberFormat="1" applyFont="1" applyFill="1" applyBorder="1" applyAlignment="1">
      <alignment vertical="center"/>
      <protection/>
    </xf>
    <xf numFmtId="183" fontId="80" fillId="0" borderId="32" xfId="71" applyNumberFormat="1" applyFont="1" applyBorder="1" applyAlignment="1">
      <alignment vertical="center"/>
      <protection/>
    </xf>
    <xf numFmtId="183" fontId="80" fillId="0" borderId="92" xfId="71" applyNumberFormat="1" applyFont="1" applyBorder="1" applyAlignment="1">
      <alignment vertical="center"/>
      <protection/>
    </xf>
    <xf numFmtId="0" fontId="80" fillId="0" borderId="20" xfId="78" applyFont="1" applyBorder="1" applyAlignment="1" applyProtection="1" quotePrefix="1">
      <alignment horizontal="distributed" vertical="center"/>
      <protection/>
    </xf>
    <xf numFmtId="0" fontId="80" fillId="0" borderId="11" xfId="78" applyFont="1" applyBorder="1" applyAlignment="1" applyProtection="1" quotePrefix="1">
      <alignment horizontal="center" vertical="center"/>
      <protection/>
    </xf>
    <xf numFmtId="182" fontId="80" fillId="0" borderId="15" xfId="71" applyNumberFormat="1" applyFont="1" applyBorder="1" applyAlignment="1">
      <alignment vertical="center"/>
      <protection/>
    </xf>
    <xf numFmtId="182" fontId="80" fillId="0" borderId="15" xfId="71" applyNumberFormat="1" applyFont="1" applyFill="1" applyBorder="1" applyAlignment="1">
      <alignment vertical="center"/>
      <protection/>
    </xf>
    <xf numFmtId="183" fontId="80" fillId="0" borderId="15" xfId="71" applyNumberFormat="1" applyFont="1" applyBorder="1" applyAlignment="1">
      <alignment vertical="center"/>
      <protection/>
    </xf>
    <xf numFmtId="183" fontId="80" fillId="0" borderId="39" xfId="71" applyNumberFormat="1" applyFont="1" applyBorder="1" applyAlignment="1">
      <alignment vertical="center"/>
      <protection/>
    </xf>
    <xf numFmtId="183" fontId="80" fillId="0" borderId="42" xfId="71" applyNumberFormat="1" applyFont="1" applyBorder="1" applyAlignment="1">
      <alignment vertical="center"/>
      <protection/>
    </xf>
    <xf numFmtId="183" fontId="80" fillId="0" borderId="25" xfId="71" applyNumberFormat="1" applyFont="1" applyBorder="1" applyAlignment="1">
      <alignment vertical="center"/>
      <protection/>
    </xf>
    <xf numFmtId="183" fontId="80" fillId="0" borderId="15" xfId="71" applyNumberFormat="1" applyFont="1" applyBorder="1" applyAlignment="1">
      <alignment horizontal="right" vertical="center"/>
      <protection/>
    </xf>
    <xf numFmtId="183" fontId="80" fillId="0" borderId="0" xfId="71" applyNumberFormat="1" applyFont="1" applyBorder="1" applyAlignment="1">
      <alignment vertical="center"/>
      <protection/>
    </xf>
    <xf numFmtId="183" fontId="80" fillId="0" borderId="60" xfId="71" applyNumberFormat="1" applyFont="1" applyBorder="1" applyAlignment="1">
      <alignment vertical="center"/>
      <protection/>
    </xf>
    <xf numFmtId="0" fontId="80" fillId="0" borderId="21" xfId="78" applyFont="1" applyBorder="1" applyAlignment="1" applyProtection="1" quotePrefix="1">
      <alignment horizontal="center" vertical="center"/>
      <protection/>
    </xf>
    <xf numFmtId="182" fontId="80" fillId="0" borderId="21" xfId="71" applyNumberFormat="1" applyFont="1" applyBorder="1" applyAlignment="1">
      <alignment vertical="center"/>
      <protection/>
    </xf>
    <xf numFmtId="182" fontId="80" fillId="0" borderId="21" xfId="71" applyNumberFormat="1" applyFont="1" applyFill="1" applyBorder="1" applyAlignment="1">
      <alignment vertical="center"/>
      <protection/>
    </xf>
    <xf numFmtId="183" fontId="80" fillId="0" borderId="21" xfId="71" applyNumberFormat="1" applyFont="1" applyBorder="1" applyAlignment="1">
      <alignment vertical="center"/>
      <protection/>
    </xf>
    <xf numFmtId="183" fontId="80" fillId="0" borderId="25" xfId="71" applyNumberFormat="1" applyFont="1" applyBorder="1" applyAlignment="1">
      <alignment horizontal="right" vertical="center"/>
      <protection/>
    </xf>
    <xf numFmtId="0" fontId="80" fillId="0" borderId="27" xfId="78" applyFont="1" applyBorder="1" applyAlignment="1" applyProtection="1" quotePrefix="1">
      <alignment horizontal="left" vertical="center"/>
      <protection/>
    </xf>
    <xf numFmtId="0" fontId="80" fillId="0" borderId="0" xfId="78" applyFont="1" applyBorder="1" applyAlignment="1">
      <alignment vertical="center"/>
      <protection/>
    </xf>
    <xf numFmtId="183" fontId="80" fillId="0" borderId="15" xfId="71" applyNumberFormat="1" applyFont="1" applyFill="1" applyBorder="1" applyAlignment="1">
      <alignment vertical="center"/>
      <protection/>
    </xf>
    <xf numFmtId="0" fontId="80" fillId="0" borderId="35" xfId="78" applyFont="1" applyBorder="1" applyAlignment="1" applyProtection="1" quotePrefix="1">
      <alignment horizontal="left" vertical="center"/>
      <protection/>
    </xf>
    <xf numFmtId="0" fontId="80" fillId="0" borderId="10" xfId="78" applyFont="1" applyBorder="1" applyAlignment="1">
      <alignment vertical="center"/>
      <protection/>
    </xf>
    <xf numFmtId="183" fontId="80" fillId="0" borderId="16" xfId="71" applyNumberFormat="1" applyFont="1" applyBorder="1" applyAlignment="1">
      <alignment vertical="center"/>
      <protection/>
    </xf>
    <xf numFmtId="183" fontId="80" fillId="0" borderId="29" xfId="71" applyNumberFormat="1" applyFont="1" applyBorder="1" applyAlignment="1">
      <alignment vertical="center"/>
      <protection/>
    </xf>
    <xf numFmtId="183" fontId="80" fillId="0" borderId="39" xfId="72" applyNumberFormat="1" applyFont="1" applyBorder="1" applyAlignment="1">
      <alignment vertical="center"/>
      <protection/>
    </xf>
    <xf numFmtId="183" fontId="80" fillId="0" borderId="41" xfId="72" applyNumberFormat="1" applyFont="1" applyBorder="1" applyAlignment="1">
      <alignment vertical="center"/>
      <protection/>
    </xf>
    <xf numFmtId="183" fontId="80" fillId="0" borderId="40" xfId="72" applyNumberFormat="1" applyFont="1" applyBorder="1" applyAlignment="1">
      <alignment vertical="center"/>
      <protection/>
    </xf>
    <xf numFmtId="183" fontId="80" fillId="0" borderId="15" xfId="72" applyNumberFormat="1" applyFont="1" applyBorder="1" applyAlignment="1">
      <alignment vertical="center"/>
      <protection/>
    </xf>
    <xf numFmtId="183" fontId="80" fillId="0" borderId="0" xfId="72" applyNumberFormat="1" applyFont="1" applyBorder="1" applyAlignment="1">
      <alignment vertical="center"/>
      <protection/>
    </xf>
    <xf numFmtId="183" fontId="80" fillId="0" borderId="11" xfId="72" applyNumberFormat="1" applyFont="1" applyBorder="1" applyAlignment="1">
      <alignment vertical="center"/>
      <protection/>
    </xf>
    <xf numFmtId="183" fontId="80" fillId="0" borderId="21" xfId="72" applyNumberFormat="1" applyFont="1" applyBorder="1" applyAlignment="1">
      <alignment vertical="center"/>
      <protection/>
    </xf>
    <xf numFmtId="183" fontId="80" fillId="0" borderId="23" xfId="72" applyNumberFormat="1" applyFont="1" applyBorder="1" applyAlignment="1">
      <alignment vertical="center"/>
      <protection/>
    </xf>
    <xf numFmtId="183" fontId="80" fillId="0" borderId="30" xfId="72" applyNumberFormat="1" applyFont="1" applyBorder="1" applyAlignment="1">
      <alignment vertical="center"/>
      <protection/>
    </xf>
    <xf numFmtId="183" fontId="80" fillId="0" borderId="16" xfId="72" applyNumberFormat="1" applyFont="1" applyBorder="1" applyAlignment="1">
      <alignment vertical="center"/>
      <protection/>
    </xf>
    <xf numFmtId="183" fontId="80" fillId="0" borderId="10" xfId="72" applyNumberFormat="1" applyFont="1" applyBorder="1" applyAlignment="1">
      <alignment vertical="center"/>
      <protection/>
    </xf>
    <xf numFmtId="183" fontId="80" fillId="0" borderId="13" xfId="72" applyNumberFormat="1" applyFont="1" applyBorder="1" applyAlignment="1">
      <alignment vertical="center"/>
      <protection/>
    </xf>
    <xf numFmtId="0" fontId="80" fillId="0" borderId="30" xfId="78" applyFont="1" applyBorder="1" applyAlignment="1" applyProtection="1" quotePrefix="1">
      <alignment horizontal="center" vertical="center"/>
      <protection/>
    </xf>
    <xf numFmtId="0" fontId="80" fillId="0" borderId="23" xfId="78" applyFont="1" applyBorder="1" applyAlignment="1" applyProtection="1" quotePrefix="1">
      <alignment horizontal="center" vertical="center"/>
      <protection/>
    </xf>
    <xf numFmtId="0" fontId="80" fillId="0" borderId="34" xfId="78" applyFont="1" applyBorder="1" applyAlignment="1" applyProtection="1" quotePrefix="1">
      <alignment horizontal="center" vertical="center"/>
      <protection/>
    </xf>
    <xf numFmtId="182" fontId="80" fillId="0" borderId="39" xfId="72" applyNumberFormat="1" applyFont="1" applyBorder="1" applyAlignment="1">
      <alignment vertical="center"/>
      <protection/>
    </xf>
    <xf numFmtId="183" fontId="80" fillId="0" borderId="42" xfId="72" applyNumberFormat="1" applyFont="1" applyBorder="1" applyAlignment="1">
      <alignment vertical="center"/>
      <protection/>
    </xf>
    <xf numFmtId="182" fontId="80" fillId="0" borderId="15" xfId="72" applyNumberFormat="1" applyFont="1" applyBorder="1" applyAlignment="1">
      <alignment vertical="center"/>
      <protection/>
    </xf>
    <xf numFmtId="183" fontId="80" fillId="0" borderId="25" xfId="72" applyNumberFormat="1" applyFont="1" applyBorder="1" applyAlignment="1">
      <alignment vertical="center"/>
      <protection/>
    </xf>
    <xf numFmtId="183" fontId="80" fillId="0" borderId="28" xfId="72" applyNumberFormat="1" applyFont="1" applyBorder="1" applyAlignment="1">
      <alignment vertical="center"/>
      <protection/>
    </xf>
    <xf numFmtId="182" fontId="80" fillId="0" borderId="16" xfId="72" applyNumberFormat="1" applyFont="1" applyBorder="1" applyAlignment="1">
      <alignment vertical="center"/>
      <protection/>
    </xf>
    <xf numFmtId="183" fontId="80" fillId="0" borderId="29" xfId="72" applyNumberFormat="1" applyFont="1" applyBorder="1" applyAlignment="1">
      <alignment vertical="center"/>
      <protection/>
    </xf>
    <xf numFmtId="0" fontId="14" fillId="0" borderId="0" xfId="73" applyFont="1" applyFill="1">
      <alignment/>
      <protection/>
    </xf>
    <xf numFmtId="0" fontId="82" fillId="0" borderId="0" xfId="74" applyFont="1">
      <alignment/>
      <protection/>
    </xf>
    <xf numFmtId="178" fontId="82" fillId="0" borderId="0" xfId="49" applyNumberFormat="1" applyFont="1" applyAlignment="1">
      <alignment/>
    </xf>
    <xf numFmtId="37" fontId="80" fillId="0" borderId="0" xfId="76" applyFont="1">
      <alignment/>
      <protection/>
    </xf>
    <xf numFmtId="37" fontId="80" fillId="0" borderId="0" xfId="76" applyFont="1" applyAlignment="1" applyProtection="1" quotePrefix="1">
      <alignment horizontal="left"/>
      <protection/>
    </xf>
    <xf numFmtId="0" fontId="81" fillId="0" borderId="23" xfId="74" applyFont="1" applyFill="1" applyBorder="1" applyAlignment="1" applyProtection="1">
      <alignment horizontal="left" vertical="center"/>
      <protection/>
    </xf>
    <xf numFmtId="0" fontId="80" fillId="0" borderId="23" xfId="74" applyFont="1" applyFill="1" applyBorder="1">
      <alignment/>
      <protection/>
    </xf>
    <xf numFmtId="37" fontId="80" fillId="0" borderId="23" xfId="76" applyFont="1" applyFill="1" applyBorder="1" applyAlignment="1" applyProtection="1" quotePrefix="1">
      <alignment horizontal="left"/>
      <protection/>
    </xf>
    <xf numFmtId="37" fontId="80" fillId="0" borderId="23" xfId="76" applyFont="1" applyFill="1" applyBorder="1" applyAlignment="1" applyProtection="1" quotePrefix="1">
      <alignment horizontal="right"/>
      <protection/>
    </xf>
    <xf numFmtId="37" fontId="83" fillId="0" borderId="0" xfId="76" applyFont="1" applyFill="1">
      <alignment/>
      <protection/>
    </xf>
    <xf numFmtId="37" fontId="83" fillId="0" borderId="0" xfId="76" applyFont="1">
      <alignment/>
      <protection/>
    </xf>
    <xf numFmtId="37" fontId="80" fillId="0" borderId="37" xfId="76" applyFont="1" applyFill="1" applyBorder="1" applyAlignment="1">
      <alignment vertical="center"/>
      <protection/>
    </xf>
    <xf numFmtId="37" fontId="80" fillId="0" borderId="49" xfId="76" applyFont="1" applyFill="1" applyBorder="1" applyAlignment="1" applyProtection="1" quotePrefix="1">
      <alignment horizontal="right" vertical="center"/>
      <protection/>
    </xf>
    <xf numFmtId="37" fontId="83" fillId="0" borderId="0" xfId="76" applyFont="1" applyFill="1" applyAlignment="1">
      <alignment vertical="center"/>
      <protection/>
    </xf>
    <xf numFmtId="37" fontId="83" fillId="0" borderId="0" xfId="76" applyFont="1" applyAlignment="1">
      <alignment vertical="center"/>
      <protection/>
    </xf>
    <xf numFmtId="37" fontId="80" fillId="0" borderId="36" xfId="76" applyFont="1" applyFill="1" applyBorder="1" applyAlignment="1" applyProtection="1" quotePrefix="1">
      <alignment horizontal="left" vertical="center"/>
      <protection/>
    </xf>
    <xf numFmtId="37" fontId="80" fillId="0" borderId="23" xfId="76" applyFont="1" applyFill="1" applyBorder="1" applyAlignment="1">
      <alignment vertical="center"/>
      <protection/>
    </xf>
    <xf numFmtId="37" fontId="80" fillId="0" borderId="30" xfId="76" applyFont="1" applyFill="1" applyBorder="1" applyAlignment="1" applyProtection="1">
      <alignment horizontal="center" vertical="center"/>
      <protection/>
    </xf>
    <xf numFmtId="37" fontId="81" fillId="0" borderId="38" xfId="76" applyFont="1" applyFill="1" applyBorder="1" applyAlignment="1" applyProtection="1">
      <alignment horizontal="left" vertical="center"/>
      <protection/>
    </xf>
    <xf numFmtId="37" fontId="81" fillId="0" borderId="41" xfId="76" applyFont="1" applyFill="1" applyBorder="1" applyAlignment="1">
      <alignment vertical="center"/>
      <protection/>
    </xf>
    <xf numFmtId="37" fontId="84" fillId="0" borderId="40" xfId="76" applyFont="1" applyFill="1" applyBorder="1" applyAlignment="1">
      <alignment horizontal="right" vertical="center"/>
      <protection/>
    </xf>
    <xf numFmtId="37" fontId="84" fillId="0" borderId="40" xfId="76" applyFont="1" applyFill="1" applyBorder="1" applyAlignment="1" applyProtection="1">
      <alignment horizontal="right" vertical="center"/>
      <protection/>
    </xf>
    <xf numFmtId="37" fontId="84" fillId="0" borderId="42" xfId="76" applyFont="1" applyFill="1" applyBorder="1" applyAlignment="1">
      <alignment horizontal="right" vertical="center"/>
      <protection/>
    </xf>
    <xf numFmtId="0" fontId="80" fillId="0" borderId="0" xfId="66" applyFont="1" applyFill="1" applyAlignment="1">
      <alignment vertical="center"/>
      <protection/>
    </xf>
    <xf numFmtId="0" fontId="80" fillId="0" borderId="0" xfId="66" applyFont="1" applyAlignment="1">
      <alignment vertical="center"/>
      <protection/>
    </xf>
    <xf numFmtId="0" fontId="83" fillId="0" borderId="0" xfId="66" applyFont="1">
      <alignment/>
      <protection/>
    </xf>
    <xf numFmtId="37" fontId="82" fillId="0" borderId="0" xfId="76" applyFont="1" applyAlignment="1">
      <alignment vertical="center"/>
      <protection/>
    </xf>
    <xf numFmtId="183" fontId="80" fillId="0" borderId="21" xfId="74" applyNumberFormat="1" applyFont="1" applyBorder="1" applyAlignment="1">
      <alignment vertical="center"/>
      <protection/>
    </xf>
    <xf numFmtId="183" fontId="80" fillId="0" borderId="28" xfId="74" applyNumberFormat="1" applyFont="1" applyBorder="1" applyAlignment="1">
      <alignment vertical="center"/>
      <protection/>
    </xf>
    <xf numFmtId="182" fontId="80" fillId="0" borderId="32" xfId="74" applyNumberFormat="1" applyFont="1" applyBorder="1" applyAlignment="1">
      <alignment vertical="center"/>
      <protection/>
    </xf>
    <xf numFmtId="182" fontId="80" fillId="0" borderId="32" xfId="74" applyNumberFormat="1" applyFont="1" applyFill="1" applyBorder="1" applyAlignment="1">
      <alignment vertical="center"/>
      <protection/>
    </xf>
    <xf numFmtId="183" fontId="80" fillId="0" borderId="32" xfId="74" applyNumberFormat="1" applyFont="1" applyBorder="1" applyAlignment="1">
      <alignment vertical="center"/>
      <protection/>
    </xf>
    <xf numFmtId="183" fontId="80" fillId="0" borderId="34" xfId="74" applyNumberFormat="1" applyFont="1" applyBorder="1" applyAlignment="1">
      <alignment vertical="center"/>
      <protection/>
    </xf>
    <xf numFmtId="183" fontId="80" fillId="0" borderId="32" xfId="74" applyNumberFormat="1" applyFont="1" applyBorder="1" applyAlignment="1">
      <alignment horizontal="right" vertical="center"/>
      <protection/>
    </xf>
    <xf numFmtId="183" fontId="80" fillId="0" borderId="44" xfId="74" applyNumberFormat="1" applyFont="1" applyBorder="1" applyAlignment="1">
      <alignment vertical="center"/>
      <protection/>
    </xf>
    <xf numFmtId="183" fontId="80" fillId="0" borderId="44" xfId="74" applyNumberFormat="1" applyFont="1" applyBorder="1" applyAlignment="1">
      <alignment horizontal="right" vertical="center"/>
      <protection/>
    </xf>
    <xf numFmtId="38" fontId="12" fillId="0" borderId="95" xfId="49" applyFont="1" applyBorder="1" applyAlignment="1">
      <alignment horizontal="center" vertical="center"/>
    </xf>
    <xf numFmtId="178" fontId="8" fillId="0" borderId="96" xfId="49" applyNumberFormat="1" applyFont="1" applyBorder="1" applyAlignment="1" applyProtection="1">
      <alignment horizontal="distributed" vertical="center"/>
      <protection/>
    </xf>
    <xf numFmtId="178" fontId="8" fillId="0" borderId="19" xfId="49" applyNumberFormat="1" applyFont="1" applyBorder="1" applyAlignment="1" applyProtection="1">
      <alignment horizontal="center" vertical="center"/>
      <protection/>
    </xf>
    <xf numFmtId="182" fontId="8" fillId="0" borderId="39" xfId="0" applyNumberFormat="1" applyFont="1" applyFill="1" applyBorder="1" applyAlignment="1">
      <alignment vertical="center"/>
    </xf>
    <xf numFmtId="182" fontId="8" fillId="0" borderId="21" xfId="0" applyNumberFormat="1" applyFont="1" applyFill="1" applyBorder="1" applyAlignment="1">
      <alignment vertical="center"/>
    </xf>
    <xf numFmtId="182" fontId="8" fillId="0" borderId="16" xfId="0" applyNumberFormat="1" applyFont="1" applyFill="1" applyBorder="1" applyAlignment="1">
      <alignment vertical="center"/>
    </xf>
    <xf numFmtId="183" fontId="80" fillId="0" borderId="21" xfId="71" applyNumberFormat="1" applyFont="1" applyBorder="1" applyAlignment="1">
      <alignment horizontal="right" vertical="center"/>
      <protection/>
    </xf>
    <xf numFmtId="182" fontId="80" fillId="0" borderId="32" xfId="63" applyNumberFormat="1" applyFont="1" applyFill="1" applyBorder="1" applyAlignment="1">
      <alignment vertical="center"/>
      <protection/>
    </xf>
    <xf numFmtId="182" fontId="80" fillId="0" borderId="34" xfId="63" applyNumberFormat="1" applyFont="1" applyFill="1" applyBorder="1" applyAlignment="1">
      <alignment vertical="center"/>
      <protection/>
    </xf>
    <xf numFmtId="0" fontId="12" fillId="0" borderId="0" xfId="64" applyFont="1" applyAlignment="1">
      <alignment vertical="center"/>
      <protection/>
    </xf>
    <xf numFmtId="230" fontId="8" fillId="0" borderId="28" xfId="64" applyNumberFormat="1" applyFont="1" applyFill="1" applyBorder="1" applyAlignment="1">
      <alignment vertical="center" shrinkToFit="1"/>
      <protection/>
    </xf>
    <xf numFmtId="230" fontId="8" fillId="0" borderId="34" xfId="64" applyNumberFormat="1" applyFont="1" applyFill="1" applyBorder="1" applyAlignment="1">
      <alignment vertical="center" shrinkToFit="1"/>
      <protection/>
    </xf>
    <xf numFmtId="230" fontId="8" fillId="0" borderId="47" xfId="64" applyNumberFormat="1" applyFont="1" applyFill="1" applyBorder="1" applyAlignment="1">
      <alignment vertical="center" shrinkToFit="1"/>
      <protection/>
    </xf>
    <xf numFmtId="38" fontId="5" fillId="0" borderId="0" xfId="49" applyFont="1" applyFill="1" applyBorder="1" applyAlignment="1" applyProtection="1" quotePrefix="1">
      <alignment horizontal="left" vertical="center"/>
      <protection locked="0"/>
    </xf>
    <xf numFmtId="182" fontId="5" fillId="0" borderId="16" xfId="0" applyNumberFormat="1" applyFont="1" applyBorder="1" applyAlignment="1">
      <alignment horizontal="right" vertical="center" shrinkToFit="1"/>
    </xf>
    <xf numFmtId="183" fontId="5" fillId="0" borderId="16" xfId="0" applyNumberFormat="1" applyFont="1" applyBorder="1" applyAlignment="1">
      <alignment horizontal="right" vertical="center" shrinkToFit="1"/>
    </xf>
    <xf numFmtId="49" fontId="29" fillId="0" borderId="0" xfId="51" applyNumberFormat="1" applyFont="1" applyAlignment="1">
      <alignment horizontal="right" vertical="center" shrinkToFit="1"/>
    </xf>
    <xf numFmtId="49" fontId="29" fillId="0" borderId="0" xfId="51" applyNumberFormat="1" applyFont="1" applyAlignment="1">
      <alignment horizontal="left" vertical="center" shrinkToFit="1"/>
    </xf>
    <xf numFmtId="0" fontId="8" fillId="0" borderId="23" xfId="0" applyFont="1" applyBorder="1" applyAlignment="1" applyProtection="1" quotePrefix="1">
      <alignment horizontal="right" vertical="center"/>
      <protection/>
    </xf>
    <xf numFmtId="182" fontId="8" fillId="0" borderId="21" xfId="0" applyNumberFormat="1" applyFont="1" applyBorder="1" applyAlignment="1">
      <alignment horizontal="right" vertical="center"/>
    </xf>
    <xf numFmtId="177" fontId="8" fillId="0" borderId="0" xfId="0" applyNumberFormat="1" applyFont="1" applyBorder="1" applyAlignment="1" applyProtection="1" quotePrefix="1">
      <alignment horizontal="right" vertical="center"/>
      <protection/>
    </xf>
    <xf numFmtId="177" fontId="8" fillId="0" borderId="23" xfId="0" applyNumberFormat="1" applyFont="1" applyBorder="1" applyAlignment="1" applyProtection="1" quotePrefix="1">
      <alignment horizontal="right" vertical="center"/>
      <protection/>
    </xf>
    <xf numFmtId="0" fontId="5" fillId="0" borderId="10" xfId="0" applyFont="1" applyBorder="1" applyAlignment="1" applyProtection="1" quotePrefix="1">
      <alignment horizontal="left" vertical="center"/>
      <protection/>
    </xf>
    <xf numFmtId="37" fontId="12" fillId="0" borderId="0" xfId="75" applyFont="1" applyAlignment="1">
      <alignment vertical="center"/>
      <protection/>
    </xf>
    <xf numFmtId="37" fontId="8" fillId="0" borderId="0" xfId="75" applyFont="1" applyAlignment="1">
      <alignment horizontal="right" vertical="center"/>
      <protection/>
    </xf>
    <xf numFmtId="182" fontId="8" fillId="0" borderId="57" xfId="0" applyNumberFormat="1" applyFont="1" applyBorder="1" applyAlignment="1">
      <alignment vertical="center" shrinkToFit="1"/>
    </xf>
    <xf numFmtId="182" fontId="8" fillId="0" borderId="16" xfId="0" applyNumberFormat="1" applyFont="1" applyBorder="1" applyAlignment="1">
      <alignment vertical="center" shrinkToFit="1"/>
    </xf>
    <xf numFmtId="37" fontId="19" fillId="0" borderId="0" xfId="75" applyFont="1" applyBorder="1" applyAlignment="1">
      <alignment horizontal="center" vertical="center"/>
      <protection/>
    </xf>
    <xf numFmtId="39" fontId="8" fillId="0" borderId="27" xfId="75" applyNumberFormat="1" applyFont="1" applyBorder="1" applyAlignment="1">
      <alignment vertical="center"/>
      <protection/>
    </xf>
    <xf numFmtId="178" fontId="8" fillId="0" borderId="0" xfId="49" applyNumberFormat="1" applyFont="1" applyBorder="1" applyAlignment="1" applyProtection="1" quotePrefix="1">
      <alignment horizontal="right" vertical="center"/>
      <protection/>
    </xf>
    <xf numFmtId="177" fontId="8" fillId="0" borderId="0" xfId="49" applyNumberFormat="1" applyFont="1" applyBorder="1" applyAlignment="1" applyProtection="1" quotePrefix="1">
      <alignment horizontal="right" vertical="center"/>
      <protection/>
    </xf>
    <xf numFmtId="178" fontId="8" fillId="0" borderId="23" xfId="49" applyNumberFormat="1" applyFont="1" applyBorder="1" applyAlignment="1" applyProtection="1" quotePrefix="1">
      <alignment horizontal="right" vertical="center"/>
      <protection/>
    </xf>
    <xf numFmtId="178" fontId="8" fillId="0" borderId="0" xfId="49" applyNumberFormat="1" applyFont="1" applyBorder="1" applyAlignment="1" applyProtection="1">
      <alignment horizontal="left" vertical="center"/>
      <protection/>
    </xf>
    <xf numFmtId="178" fontId="8" fillId="0" borderId="24" xfId="49" applyNumberFormat="1" applyFont="1" applyBorder="1" applyAlignment="1" applyProtection="1">
      <alignment horizontal="distributed" vertical="center"/>
      <protection/>
    </xf>
    <xf numFmtId="178" fontId="8" fillId="0" borderId="19" xfId="49" applyNumberFormat="1" applyFont="1" applyBorder="1" applyAlignment="1" applyProtection="1">
      <alignment horizontal="centerContinuous" vertical="center"/>
      <protection/>
    </xf>
    <xf numFmtId="178" fontId="8" fillId="0" borderId="0" xfId="49" applyNumberFormat="1" applyFont="1" applyAlignment="1">
      <alignment horizontal="right" vertical="center"/>
    </xf>
    <xf numFmtId="0" fontId="8" fillId="0" borderId="0" xfId="62" applyFont="1" applyAlignment="1" applyProtection="1" quotePrefix="1">
      <alignment horizontal="left" vertical="center"/>
      <protection/>
    </xf>
    <xf numFmtId="0" fontId="5" fillId="0" borderId="0" xfId="62" applyFont="1" applyBorder="1" applyAlignment="1" applyProtection="1" quotePrefix="1">
      <alignment horizontal="left" vertical="center"/>
      <protection/>
    </xf>
    <xf numFmtId="0" fontId="5" fillId="0" borderId="10" xfId="62" applyFont="1" applyBorder="1" applyAlignment="1" applyProtection="1" quotePrefix="1">
      <alignment horizontal="left" vertical="center"/>
      <protection/>
    </xf>
    <xf numFmtId="0" fontId="8" fillId="0" borderId="0" xfId="63" applyFont="1" applyAlignment="1" quotePrefix="1">
      <alignment horizontal="left" vertical="center"/>
      <protection/>
    </xf>
    <xf numFmtId="37" fontId="5" fillId="0" borderId="0" xfId="76" applyFont="1" applyBorder="1" applyAlignment="1" applyProtection="1">
      <alignment horizontal="center" vertical="center"/>
      <protection/>
    </xf>
    <xf numFmtId="37" fontId="5" fillId="0" borderId="11" xfId="76" applyFont="1" applyBorder="1" applyAlignment="1" applyProtection="1">
      <alignment horizontal="center" vertical="center"/>
      <protection/>
    </xf>
    <xf numFmtId="187" fontId="8" fillId="0" borderId="0" xfId="65" applyNumberFormat="1" applyFont="1" applyBorder="1" applyAlignment="1">
      <alignment vertical="center"/>
      <protection/>
    </xf>
    <xf numFmtId="183" fontId="8" fillId="0" borderId="0" xfId="65" applyNumberFormat="1" applyFont="1" applyBorder="1" applyAlignment="1">
      <alignment vertical="center"/>
      <protection/>
    </xf>
    <xf numFmtId="187" fontId="8" fillId="0" borderId="0" xfId="65" applyNumberFormat="1" applyFont="1" applyFill="1" applyBorder="1" applyAlignment="1">
      <alignment vertical="center"/>
      <protection/>
    </xf>
    <xf numFmtId="0" fontId="8" fillId="0" borderId="0" xfId="78" applyFont="1" applyBorder="1" applyAlignment="1">
      <alignment horizontal="right" vertical="center"/>
      <protection/>
    </xf>
    <xf numFmtId="38" fontId="13" fillId="33" borderId="97" xfId="49" applyFont="1" applyFill="1" applyBorder="1" applyAlignment="1">
      <alignment vertical="center" shrinkToFit="1"/>
    </xf>
    <xf numFmtId="38" fontId="13" fillId="33" borderId="86" xfId="49" applyFont="1" applyFill="1" applyBorder="1" applyAlignment="1">
      <alignment vertical="center" shrinkToFit="1"/>
    </xf>
    <xf numFmtId="38" fontId="8" fillId="0" borderId="11" xfId="49" applyFont="1" applyFill="1" applyBorder="1" applyAlignment="1" applyProtection="1" quotePrefix="1">
      <alignment horizontal="left" vertical="center"/>
      <protection locked="0"/>
    </xf>
    <xf numFmtId="38" fontId="8" fillId="0" borderId="15" xfId="49" applyFont="1" applyFill="1" applyBorder="1" applyAlignment="1" applyProtection="1" quotePrefix="1">
      <alignment horizontal="left" vertical="center"/>
      <protection locked="0"/>
    </xf>
    <xf numFmtId="38" fontId="8" fillId="0" borderId="15" xfId="49" applyFont="1" applyFill="1" applyBorder="1" applyAlignment="1" quotePrefix="1">
      <alignment horizontal="center" vertical="center"/>
    </xf>
    <xf numFmtId="38" fontId="8" fillId="0" borderId="48" xfId="49" applyFont="1" applyFill="1" applyBorder="1" applyAlignment="1" applyProtection="1" quotePrefix="1">
      <alignment horizontal="center" vertical="center"/>
      <protection locked="0"/>
    </xf>
    <xf numFmtId="38" fontId="8" fillId="0" borderId="25" xfId="49" applyFont="1" applyFill="1" applyBorder="1" applyAlignment="1" applyProtection="1" quotePrefix="1">
      <alignment horizontal="center" vertical="center"/>
      <protection locked="0"/>
    </xf>
    <xf numFmtId="38" fontId="8" fillId="0" borderId="29" xfId="49" applyFont="1" applyFill="1" applyBorder="1" applyAlignment="1" applyProtection="1" quotePrefix="1">
      <alignment horizontal="center" vertical="center"/>
      <protection locked="0"/>
    </xf>
    <xf numFmtId="38" fontId="8" fillId="0" borderId="11" xfId="49" applyFont="1" applyFill="1" applyBorder="1" applyAlignment="1" quotePrefix="1">
      <alignment horizontal="center" vertical="center"/>
    </xf>
    <xf numFmtId="0" fontId="8" fillId="0" borderId="15" xfId="0" applyFont="1" applyBorder="1" applyAlignment="1" quotePrefix="1">
      <alignment horizontal="center" vertical="center"/>
    </xf>
    <xf numFmtId="38" fontId="8" fillId="0" borderId="12" xfId="49" applyFont="1" applyFill="1" applyBorder="1" applyAlignment="1" quotePrefix="1">
      <alignment horizontal="center" vertical="center"/>
    </xf>
    <xf numFmtId="38" fontId="8" fillId="0" borderId="48" xfId="49" applyFont="1" applyFill="1" applyBorder="1" applyAlignment="1" quotePrefix="1">
      <alignment horizontal="center" vertical="center"/>
    </xf>
    <xf numFmtId="38" fontId="8" fillId="0" borderId="29" xfId="49" applyFont="1" applyFill="1" applyBorder="1" applyAlignment="1" applyProtection="1" quotePrefix="1">
      <alignment horizontal="right" vertical="center"/>
      <protection locked="0"/>
    </xf>
    <xf numFmtId="0" fontId="5" fillId="0" borderId="36" xfId="0" applyFont="1" applyBorder="1" applyAlignment="1" applyProtection="1" quotePrefix="1">
      <alignment horizontal="left" vertical="center"/>
      <protection/>
    </xf>
    <xf numFmtId="0" fontId="5" fillId="0" borderId="37" xfId="0" applyFont="1" applyBorder="1" applyAlignment="1" applyProtection="1" quotePrefix="1">
      <alignment horizontal="right" vertical="center"/>
      <protection/>
    </xf>
    <xf numFmtId="0" fontId="5" fillId="0" borderId="14" xfId="0" applyFont="1" applyBorder="1" applyAlignment="1" applyProtection="1" quotePrefix="1">
      <alignment horizontal="left" vertical="center"/>
      <protection/>
    </xf>
    <xf numFmtId="0" fontId="5" fillId="0" borderId="14" xfId="0" applyFont="1" applyBorder="1" applyAlignment="1" applyProtection="1" quotePrefix="1">
      <alignment horizontal="center" vertical="center"/>
      <protection/>
    </xf>
    <xf numFmtId="0" fontId="5" fillId="0" borderId="48" xfId="0" applyFont="1" applyBorder="1" applyAlignment="1" applyProtection="1" quotePrefix="1">
      <alignment horizontal="center" vertical="center"/>
      <protection/>
    </xf>
    <xf numFmtId="0" fontId="5" fillId="0" borderId="28" xfId="0" applyFont="1" applyBorder="1" applyAlignment="1" applyProtection="1" quotePrefix="1">
      <alignment horizontal="center" vertical="center"/>
      <protection/>
    </xf>
    <xf numFmtId="0" fontId="5" fillId="0" borderId="12" xfId="0" applyFont="1" applyBorder="1" applyAlignment="1" applyProtection="1" quotePrefix="1">
      <alignment horizontal="left" vertical="center"/>
      <protection/>
    </xf>
    <xf numFmtId="0" fontId="5" fillId="0" borderId="12" xfId="0" applyFont="1" applyBorder="1" applyAlignment="1" applyProtection="1" quotePrefix="1">
      <alignment horizontal="center" vertical="center"/>
      <protection/>
    </xf>
    <xf numFmtId="0" fontId="8" fillId="0" borderId="37" xfId="0" applyFont="1" applyBorder="1" applyAlignment="1" applyProtection="1" quotePrefix="1">
      <alignment horizontal="right" vertical="center"/>
      <protection/>
    </xf>
    <xf numFmtId="0" fontId="8" fillId="0" borderId="36" xfId="0" applyFont="1" applyBorder="1" applyAlignment="1" applyProtection="1" quotePrefix="1">
      <alignment horizontal="left" vertical="center"/>
      <protection/>
    </xf>
    <xf numFmtId="37" fontId="8" fillId="0" borderId="44" xfId="75" applyFont="1" applyBorder="1" applyAlignment="1" quotePrefix="1">
      <alignment horizontal="center" vertical="center"/>
      <protection/>
    </xf>
    <xf numFmtId="37" fontId="8" fillId="0" borderId="13" xfId="75" applyFont="1" applyBorder="1" applyAlignment="1" applyProtection="1" quotePrefix="1">
      <alignment horizontal="center" vertical="center"/>
      <protection/>
    </xf>
    <xf numFmtId="37" fontId="8" fillId="0" borderId="29" xfId="75" applyFont="1" applyBorder="1" applyAlignment="1" applyProtection="1" quotePrefix="1">
      <alignment horizontal="center" vertical="center"/>
      <protection/>
    </xf>
    <xf numFmtId="178" fontId="8" fillId="0" borderId="37" xfId="49" applyNumberFormat="1" applyFont="1" applyBorder="1" applyAlignment="1" applyProtection="1" quotePrefix="1">
      <alignment horizontal="right" vertical="center"/>
      <protection/>
    </xf>
    <xf numFmtId="178" fontId="8" fillId="0" borderId="36" xfId="49" applyNumberFormat="1" applyFont="1" applyBorder="1" applyAlignment="1" applyProtection="1" quotePrefix="1">
      <alignment horizontal="left" vertical="center"/>
      <protection/>
    </xf>
    <xf numFmtId="178" fontId="8" fillId="0" borderId="37" xfId="49" applyNumberFormat="1" applyFont="1" applyFill="1" applyBorder="1" applyAlignment="1" applyProtection="1" quotePrefix="1">
      <alignment horizontal="right" vertical="center"/>
      <protection/>
    </xf>
    <xf numFmtId="178" fontId="8" fillId="0" borderId="36" xfId="49" applyNumberFormat="1" applyFont="1" applyFill="1" applyBorder="1" applyAlignment="1" applyProtection="1" quotePrefix="1">
      <alignment horizontal="left" vertical="center"/>
      <protection/>
    </xf>
    <xf numFmtId="178" fontId="8" fillId="0" borderId="11" xfId="49" applyNumberFormat="1" applyFont="1" applyFill="1" applyBorder="1" applyAlignment="1" applyProtection="1" quotePrefix="1">
      <alignment horizontal="center" vertical="center"/>
      <protection/>
    </xf>
    <xf numFmtId="177" fontId="8" fillId="0" borderId="11" xfId="49" applyNumberFormat="1" applyFont="1" applyFill="1" applyBorder="1" applyAlignment="1" applyProtection="1" quotePrefix="1">
      <alignment horizontal="center" vertical="center"/>
      <protection/>
    </xf>
    <xf numFmtId="177" fontId="8" fillId="0" borderId="30" xfId="49" applyNumberFormat="1" applyFont="1" applyFill="1" applyBorder="1" applyAlignment="1" applyProtection="1" quotePrefix="1">
      <alignment horizontal="center" vertical="center"/>
      <protection/>
    </xf>
    <xf numFmtId="177" fontId="8" fillId="0" borderId="28" xfId="49" applyNumberFormat="1" applyFont="1" applyFill="1" applyBorder="1" applyAlignment="1" applyProtection="1" quotePrefix="1">
      <alignment horizontal="center" vertical="center"/>
      <protection/>
    </xf>
    <xf numFmtId="177" fontId="8" fillId="0" borderId="25" xfId="49" applyNumberFormat="1" applyFont="1" applyFill="1" applyBorder="1" applyAlignment="1" applyProtection="1" quotePrefix="1">
      <alignment horizontal="center" vertical="center"/>
      <protection/>
    </xf>
    <xf numFmtId="178" fontId="8" fillId="0" borderId="98" xfId="49" applyNumberFormat="1" applyFont="1" applyBorder="1" applyAlignment="1" applyProtection="1" quotePrefix="1">
      <alignment horizontal="right" vertical="center"/>
      <protection/>
    </xf>
    <xf numFmtId="178" fontId="8" fillId="0" borderId="96" xfId="49" applyNumberFormat="1" applyFont="1" applyBorder="1" applyAlignment="1" applyProtection="1" quotePrefix="1">
      <alignment horizontal="left" vertical="center"/>
      <protection/>
    </xf>
    <xf numFmtId="178" fontId="8" fillId="0" borderId="91" xfId="49" applyNumberFormat="1" applyFont="1" applyFill="1" applyBorder="1" applyAlignment="1" quotePrefix="1">
      <alignment horizontal="center" vertical="center"/>
    </xf>
    <xf numFmtId="178" fontId="8" fillId="0" borderId="32" xfId="49" applyNumberFormat="1" applyFont="1" applyFill="1" applyBorder="1" applyAlignment="1" quotePrefix="1">
      <alignment horizontal="center" vertical="center"/>
    </xf>
    <xf numFmtId="178" fontId="80" fillId="0" borderId="91" xfId="49" applyNumberFormat="1" applyFont="1" applyFill="1" applyBorder="1" applyAlignment="1" quotePrefix="1">
      <alignment horizontal="center" vertical="center"/>
    </xf>
    <xf numFmtId="178" fontId="80" fillId="0" borderId="34" xfId="49" applyNumberFormat="1" applyFont="1" applyFill="1" applyBorder="1" applyAlignment="1" quotePrefix="1">
      <alignment horizontal="center" vertical="center"/>
    </xf>
    <xf numFmtId="0" fontId="8" fillId="0" borderId="49" xfId="62" applyFont="1" applyBorder="1" applyAlignment="1" quotePrefix="1">
      <alignment horizontal="right" vertical="center"/>
      <protection/>
    </xf>
    <xf numFmtId="0" fontId="8" fillId="0" borderId="12" xfId="62" applyFont="1" applyFill="1" applyBorder="1" applyAlignment="1" applyProtection="1" quotePrefix="1">
      <alignment horizontal="center" vertical="center"/>
      <protection/>
    </xf>
    <xf numFmtId="0" fontId="8" fillId="0" borderId="11" xfId="62" applyFont="1" applyFill="1" applyBorder="1" applyAlignment="1" applyProtection="1" quotePrefix="1">
      <alignment horizontal="center" vertical="center"/>
      <protection/>
    </xf>
    <xf numFmtId="0" fontId="8" fillId="0" borderId="25" xfId="62" applyFont="1" applyFill="1" applyBorder="1" applyAlignment="1" applyProtection="1" quotePrefix="1">
      <alignment horizontal="center" vertical="center"/>
      <protection/>
    </xf>
    <xf numFmtId="0" fontId="8" fillId="0" borderId="49" xfId="63" applyFont="1" applyBorder="1" applyAlignment="1" applyProtection="1" quotePrefix="1">
      <alignment horizontal="right" vertical="center"/>
      <protection/>
    </xf>
    <xf numFmtId="0" fontId="8" fillId="0" borderId="11" xfId="63" applyFont="1" applyBorder="1" applyAlignment="1" applyProtection="1" quotePrefix="1">
      <alignment horizontal="center" vertical="center"/>
      <protection/>
    </xf>
    <xf numFmtId="0" fontId="8" fillId="0" borderId="25" xfId="63" applyFont="1" applyBorder="1" applyAlignment="1" applyProtection="1" quotePrefix="1">
      <alignment horizontal="center" vertical="center"/>
      <protection/>
    </xf>
    <xf numFmtId="0" fontId="8" fillId="0" borderId="49" xfId="64" applyFont="1" applyBorder="1" applyAlignment="1" applyProtection="1" quotePrefix="1">
      <alignment horizontal="right" vertical="center"/>
      <protection/>
    </xf>
    <xf numFmtId="0" fontId="8" fillId="0" borderId="11" xfId="64" applyFont="1" applyBorder="1" applyAlignment="1" applyProtection="1" quotePrefix="1">
      <alignment horizontal="center" vertical="center"/>
      <protection/>
    </xf>
    <xf numFmtId="0" fontId="8" fillId="0" borderId="12" xfId="64" applyFont="1" applyBorder="1" applyAlignment="1" applyProtection="1" quotePrefix="1">
      <alignment horizontal="center" vertical="center"/>
      <protection/>
    </xf>
    <xf numFmtId="0" fontId="8" fillId="0" borderId="48" xfId="64" applyFont="1" applyBorder="1" applyAlignment="1" applyProtection="1" quotePrefix="1">
      <alignment horizontal="center" vertical="center"/>
      <protection/>
    </xf>
    <xf numFmtId="0" fontId="8" fillId="0" borderId="25" xfId="64" applyFont="1" applyBorder="1" applyAlignment="1" applyProtection="1" quotePrefix="1">
      <alignment horizontal="center" vertical="center"/>
      <protection/>
    </xf>
    <xf numFmtId="37" fontId="5" fillId="0" borderId="49" xfId="76" applyFont="1" applyBorder="1" applyAlignment="1" applyProtection="1" quotePrefix="1">
      <alignment horizontal="right" vertical="center"/>
      <protection/>
    </xf>
    <xf numFmtId="37" fontId="5" fillId="0" borderId="36" xfId="76" applyFont="1" applyBorder="1" applyAlignment="1" applyProtection="1" quotePrefix="1">
      <alignment horizontal="left" vertical="center"/>
      <protection/>
    </xf>
    <xf numFmtId="37" fontId="5" fillId="0" borderId="30" xfId="76" applyFont="1" applyBorder="1" applyAlignment="1" applyProtection="1" quotePrefix="1">
      <alignment horizontal="center" vertical="center"/>
      <protection/>
    </xf>
    <xf numFmtId="37" fontId="5" fillId="0" borderId="28" xfId="76" applyFont="1" applyBorder="1" applyAlignment="1" applyProtection="1" quotePrefix="1">
      <alignment horizontal="center" vertical="center"/>
      <protection/>
    </xf>
    <xf numFmtId="37" fontId="5" fillId="0" borderId="49" xfId="76" applyFont="1" applyFill="1" applyBorder="1" applyAlignment="1" applyProtection="1" quotePrefix="1">
      <alignment horizontal="right" vertical="center"/>
      <protection/>
    </xf>
    <xf numFmtId="37" fontId="5" fillId="0" borderId="36" xfId="76" applyFont="1" applyFill="1" applyBorder="1" applyAlignment="1" applyProtection="1" quotePrefix="1">
      <alignment horizontal="left" vertical="center"/>
      <protection/>
    </xf>
    <xf numFmtId="37" fontId="5" fillId="0" borderId="12" xfId="76" applyFont="1" applyFill="1" applyBorder="1" applyAlignment="1" applyProtection="1" quotePrefix="1">
      <alignment horizontal="center" vertical="center"/>
      <protection/>
    </xf>
    <xf numFmtId="37" fontId="5" fillId="0" borderId="30" xfId="76" applyFont="1" applyFill="1" applyBorder="1" applyAlignment="1" quotePrefix="1">
      <alignment horizontal="center" vertical="center"/>
      <protection/>
    </xf>
    <xf numFmtId="37" fontId="5" fillId="0" borderId="30" xfId="76" applyFont="1" applyFill="1" applyBorder="1" applyAlignment="1" applyProtection="1" quotePrefix="1">
      <alignment horizontal="center" vertical="center"/>
      <protection/>
    </xf>
    <xf numFmtId="37" fontId="5" fillId="0" borderId="48" xfId="76" applyFont="1" applyFill="1" applyBorder="1" applyAlignment="1" applyProtection="1" quotePrefix="1">
      <alignment horizontal="center" vertical="center"/>
      <protection/>
    </xf>
    <xf numFmtId="37" fontId="5" fillId="0" borderId="28" xfId="76" applyFont="1" applyFill="1" applyBorder="1" applyAlignment="1" quotePrefix="1">
      <alignment horizontal="center" vertical="center"/>
      <protection/>
    </xf>
    <xf numFmtId="37" fontId="5" fillId="0" borderId="99" xfId="76" applyFont="1" applyFill="1" applyBorder="1" applyAlignment="1" quotePrefix="1">
      <alignment horizontal="right" vertical="center"/>
      <protection/>
    </xf>
    <xf numFmtId="37" fontId="5" fillId="0" borderId="14" xfId="77" applyFont="1" applyFill="1" applyBorder="1" applyAlignment="1" applyProtection="1" quotePrefix="1">
      <alignment horizontal="center" vertical="center"/>
      <protection/>
    </xf>
    <xf numFmtId="37" fontId="5" fillId="0" borderId="15" xfId="77" applyFont="1" applyFill="1" applyBorder="1" applyAlignment="1" applyProtection="1" quotePrefix="1">
      <alignment horizontal="center" vertical="center"/>
      <protection/>
    </xf>
    <xf numFmtId="37" fontId="5" fillId="0" borderId="11" xfId="77" applyFont="1" applyFill="1" applyBorder="1" applyAlignment="1" applyProtection="1" quotePrefix="1">
      <alignment horizontal="center" vertical="center"/>
      <protection/>
    </xf>
    <xf numFmtId="37" fontId="5" fillId="0" borderId="30" xfId="77" applyFont="1" applyFill="1" applyBorder="1" applyAlignment="1" applyProtection="1" quotePrefix="1">
      <alignment horizontal="center" vertical="center"/>
      <protection/>
    </xf>
    <xf numFmtId="37" fontId="8" fillId="0" borderId="30" xfId="76" applyFont="1" applyBorder="1" applyAlignment="1" applyProtection="1" quotePrefix="1">
      <alignment horizontal="center" vertical="center"/>
      <protection/>
    </xf>
    <xf numFmtId="37" fontId="8" fillId="0" borderId="28" xfId="76" applyFont="1" applyBorder="1" applyAlignment="1" applyProtection="1" quotePrefix="1">
      <alignment horizontal="center" vertical="center"/>
      <protection/>
    </xf>
    <xf numFmtId="37" fontId="8" fillId="0" borderId="12" xfId="76" applyFont="1" applyFill="1" applyBorder="1" applyAlignment="1" applyProtection="1" quotePrefix="1">
      <alignment horizontal="center" vertical="center"/>
      <protection/>
    </xf>
    <xf numFmtId="37" fontId="8" fillId="0" borderId="30" xfId="76" applyFont="1" applyFill="1" applyBorder="1" applyAlignment="1" quotePrefix="1">
      <alignment horizontal="center" vertical="center"/>
      <protection/>
    </xf>
    <xf numFmtId="37" fontId="8" fillId="0" borderId="30" xfId="76" applyFont="1" applyFill="1" applyBorder="1" applyAlignment="1" applyProtection="1" quotePrefix="1">
      <alignment horizontal="center" vertical="center"/>
      <protection/>
    </xf>
    <xf numFmtId="0" fontId="8" fillId="0" borderId="49" xfId="78" applyFont="1" applyBorder="1" applyAlignment="1" applyProtection="1" quotePrefix="1">
      <alignment horizontal="right" vertical="center"/>
      <protection/>
    </xf>
    <xf numFmtId="0" fontId="8" fillId="0" borderId="36" xfId="78" applyFont="1" applyBorder="1" applyAlignment="1" applyProtection="1" quotePrefix="1">
      <alignment horizontal="left" vertical="center"/>
      <protection/>
    </xf>
    <xf numFmtId="0" fontId="80" fillId="0" borderId="49" xfId="78" applyFont="1" applyBorder="1" applyAlignment="1" applyProtection="1" quotePrefix="1">
      <alignment horizontal="right" vertical="center"/>
      <protection/>
    </xf>
    <xf numFmtId="0" fontId="80" fillId="0" borderId="36" xfId="78" applyFont="1" applyBorder="1" applyAlignment="1" applyProtection="1" quotePrefix="1">
      <alignment horizontal="left" vertical="center"/>
      <protection/>
    </xf>
    <xf numFmtId="37" fontId="8" fillId="0" borderId="28" xfId="76" applyFont="1" applyFill="1" applyBorder="1" applyAlignment="1" applyProtection="1" quotePrefix="1">
      <alignment horizontal="center" vertical="center"/>
      <protection/>
    </xf>
    <xf numFmtId="37" fontId="80" fillId="0" borderId="12" xfId="76" applyFont="1" applyFill="1" applyBorder="1" applyAlignment="1" applyProtection="1" quotePrefix="1">
      <alignment horizontal="center" vertical="center"/>
      <protection/>
    </xf>
    <xf numFmtId="37" fontId="80" fillId="0" borderId="30" xfId="76" applyFont="1" applyFill="1" applyBorder="1" applyAlignment="1" quotePrefix="1">
      <alignment horizontal="center" vertical="center"/>
      <protection/>
    </xf>
    <xf numFmtId="37" fontId="80" fillId="0" borderId="48" xfId="76" applyFont="1" applyFill="1" applyBorder="1" applyAlignment="1" applyProtection="1" quotePrefix="1">
      <alignment horizontal="center" vertical="center"/>
      <protection/>
    </xf>
    <xf numFmtId="37" fontId="80" fillId="0" borderId="28" xfId="76" applyFont="1" applyFill="1" applyBorder="1" applyAlignment="1" quotePrefix="1">
      <alignment horizontal="center" vertical="center"/>
      <protection/>
    </xf>
    <xf numFmtId="0" fontId="5" fillId="0" borderId="27" xfId="0" applyFont="1" applyBorder="1" applyAlignment="1" applyProtection="1">
      <alignment horizontal="distributed" vertical="center" wrapText="1"/>
      <protection/>
    </xf>
    <xf numFmtId="0" fontId="5" fillId="0" borderId="36" xfId="0" applyFont="1" applyBorder="1" applyAlignment="1" applyProtection="1">
      <alignment horizontal="distributed" vertical="center" wrapText="1"/>
      <protection/>
    </xf>
    <xf numFmtId="0" fontId="5" fillId="0" borderId="26" xfId="0" applyFont="1" applyBorder="1" applyAlignment="1" applyProtection="1">
      <alignment horizontal="distributed" vertical="center" wrapText="1"/>
      <protection/>
    </xf>
    <xf numFmtId="0" fontId="5" fillId="0" borderId="96" xfId="0" applyFont="1" applyBorder="1" applyAlignment="1" applyProtection="1">
      <alignment horizontal="distributed" vertical="center" wrapText="1"/>
      <protection/>
    </xf>
    <xf numFmtId="37" fontId="8" fillId="0" borderId="35" xfId="75" applyFont="1" applyBorder="1" applyAlignment="1" applyProtection="1" quotePrefix="1">
      <alignment horizontal="left" vertical="center"/>
      <protection/>
    </xf>
    <xf numFmtId="37" fontId="8" fillId="0" borderId="49" xfId="75" applyFont="1" applyBorder="1" applyAlignment="1" applyProtection="1" quotePrefix="1">
      <alignment horizontal="right" vertical="center"/>
      <protection/>
    </xf>
    <xf numFmtId="0" fontId="0" fillId="0" borderId="27" xfId="0" applyBorder="1" applyAlignment="1">
      <alignment horizontal="distributed" vertical="center"/>
    </xf>
    <xf numFmtId="183" fontId="8" fillId="0" borderId="15" xfId="0" applyNumberFormat="1" applyFont="1" applyFill="1" applyBorder="1" applyAlignment="1">
      <alignment horizontal="right" vertical="center"/>
    </xf>
    <xf numFmtId="37" fontId="5" fillId="0" borderId="25" xfId="77" applyFont="1" applyFill="1" applyBorder="1" applyAlignment="1" applyProtection="1" quotePrefix="1">
      <alignment horizontal="center" vertical="center"/>
      <protection/>
    </xf>
    <xf numFmtId="37" fontId="8" fillId="0" borderId="0" xfId="77" applyFont="1" applyFill="1" applyAlignment="1" applyProtection="1" quotePrefix="1">
      <alignment horizontal="left" vertical="center"/>
      <protection/>
    </xf>
    <xf numFmtId="37" fontId="76" fillId="0" borderId="0" xfId="77" applyFont="1" applyFill="1" applyAlignment="1" applyProtection="1">
      <alignment horizontal="left" vertical="center"/>
      <protection/>
    </xf>
    <xf numFmtId="178" fontId="8" fillId="0" borderId="30" xfId="49" applyNumberFormat="1" applyFont="1" applyFill="1" applyBorder="1" applyAlignment="1" applyProtection="1" quotePrefix="1">
      <alignment horizontal="center" vertical="center"/>
      <protection/>
    </xf>
    <xf numFmtId="0" fontId="8" fillId="0" borderId="30" xfId="64" applyFont="1" applyBorder="1" applyAlignment="1" applyProtection="1" quotePrefix="1">
      <alignment horizontal="right" vertical="center"/>
      <protection/>
    </xf>
    <xf numFmtId="0" fontId="8" fillId="0" borderId="30" xfId="64" applyFont="1" applyBorder="1" applyAlignment="1" quotePrefix="1">
      <alignment horizontal="right" vertical="center"/>
      <protection/>
    </xf>
    <xf numFmtId="0" fontId="8" fillId="0" borderId="28" xfId="64" applyFont="1" applyBorder="1" applyAlignment="1" applyProtection="1" quotePrefix="1">
      <alignment horizontal="right" vertical="center"/>
      <protection/>
    </xf>
    <xf numFmtId="37" fontId="12" fillId="0" borderId="0" xfId="75" applyFont="1" applyAlignment="1" quotePrefix="1">
      <alignment vertical="center"/>
      <protection/>
    </xf>
    <xf numFmtId="0" fontId="8" fillId="0" borderId="0" xfId="78" applyFont="1" applyAlignment="1" quotePrefix="1">
      <alignment vertical="center"/>
      <protection/>
    </xf>
    <xf numFmtId="38" fontId="13" fillId="0" borderId="0" xfId="49" applyFont="1" applyAlignment="1">
      <alignment vertical="center"/>
    </xf>
    <xf numFmtId="38" fontId="8" fillId="0" borderId="16" xfId="49" applyFont="1" applyFill="1" applyBorder="1" applyAlignment="1" quotePrefix="1">
      <alignment horizontal="center" vertical="center"/>
    </xf>
    <xf numFmtId="182" fontId="5" fillId="0" borderId="100" xfId="49" applyNumberFormat="1" applyFont="1" applyFill="1" applyBorder="1" applyAlignment="1">
      <alignment vertical="center"/>
    </xf>
    <xf numFmtId="182" fontId="5" fillId="0" borderId="101" xfId="49" applyNumberFormat="1" applyFont="1" applyFill="1" applyBorder="1" applyAlignment="1">
      <alignment vertical="center"/>
    </xf>
    <xf numFmtId="38" fontId="8" fillId="0" borderId="100" xfId="49" applyFont="1" applyFill="1" applyBorder="1" applyAlignment="1">
      <alignment horizontal="center" vertical="center"/>
    </xf>
    <xf numFmtId="38" fontId="8" fillId="0" borderId="101" xfId="49" applyFont="1" applyFill="1" applyBorder="1" applyAlignment="1">
      <alignment horizontal="center" vertical="center"/>
    </xf>
    <xf numFmtId="183" fontId="5" fillId="0" borderId="102" xfId="49" applyNumberFormat="1" applyFont="1" applyFill="1" applyBorder="1" applyAlignment="1">
      <alignment horizontal="right" vertical="center"/>
    </xf>
    <xf numFmtId="182" fontId="5" fillId="0" borderId="101" xfId="49" applyNumberFormat="1" applyFont="1" applyFill="1" applyBorder="1" applyAlignment="1">
      <alignment horizontal="right" vertical="center"/>
    </xf>
    <xf numFmtId="38" fontId="8" fillId="0" borderId="103" xfId="49" applyFont="1" applyFill="1" applyBorder="1" applyAlignment="1">
      <alignment horizontal="center" vertical="center"/>
    </xf>
    <xf numFmtId="183" fontId="5" fillId="0" borderId="104" xfId="49" applyNumberFormat="1" applyFont="1" applyFill="1" applyBorder="1" applyAlignment="1">
      <alignment horizontal="right" vertical="center"/>
    </xf>
    <xf numFmtId="182" fontId="5" fillId="0" borderId="29" xfId="0" applyNumberFormat="1" applyFont="1" applyBorder="1" applyAlignment="1">
      <alignment horizontal="right" vertical="center" shrinkToFit="1"/>
    </xf>
    <xf numFmtId="183" fontId="5" fillId="0" borderId="100" xfId="42" applyNumberFormat="1" applyFont="1" applyFill="1" applyBorder="1" applyAlignment="1">
      <alignment vertical="center"/>
    </xf>
    <xf numFmtId="183" fontId="5" fillId="0" borderId="101" xfId="42" applyNumberFormat="1" applyFont="1" applyFill="1" applyBorder="1" applyAlignment="1">
      <alignment vertical="center"/>
    </xf>
    <xf numFmtId="183" fontId="5" fillId="0" borderId="101" xfId="49" applyNumberFormat="1" applyFont="1" applyFill="1" applyBorder="1" applyAlignment="1">
      <alignment vertical="center"/>
    </xf>
    <xf numFmtId="38" fontId="8" fillId="0" borderId="105" xfId="49" applyFont="1" applyFill="1" applyBorder="1" applyAlignment="1">
      <alignment horizontal="center" vertical="center"/>
    </xf>
    <xf numFmtId="182" fontId="5" fillId="0" borderId="105" xfId="49" applyNumberFormat="1" applyFont="1" applyFill="1" applyBorder="1" applyAlignment="1">
      <alignment vertical="center"/>
    </xf>
    <xf numFmtId="183" fontId="5" fillId="0" borderId="105" xfId="42" applyNumberFormat="1" applyFont="1" applyFill="1" applyBorder="1" applyAlignment="1">
      <alignment vertical="center"/>
    </xf>
    <xf numFmtId="38" fontId="8" fillId="0" borderId="102" xfId="49" applyFont="1" applyFill="1" applyBorder="1" applyAlignment="1">
      <alignment horizontal="center" vertical="center"/>
    </xf>
    <xf numFmtId="183" fontId="5" fillId="0" borderId="102" xfId="42" applyNumberFormat="1" applyFont="1" applyFill="1" applyBorder="1" applyAlignment="1">
      <alignment vertical="center"/>
    </xf>
    <xf numFmtId="183" fontId="5" fillId="0" borderId="102" xfId="42" applyNumberFormat="1" applyFont="1" applyFill="1" applyBorder="1" applyAlignment="1">
      <alignment horizontal="right" vertical="center"/>
    </xf>
    <xf numFmtId="38" fontId="8" fillId="0" borderId="104" xfId="49" applyFont="1" applyFill="1" applyBorder="1" applyAlignment="1">
      <alignment horizontal="center" vertical="center"/>
    </xf>
    <xf numFmtId="183" fontId="5" fillId="0" borderId="104" xfId="42" applyNumberFormat="1" applyFont="1" applyFill="1" applyBorder="1" applyAlignment="1">
      <alignment horizontal="right" vertical="center"/>
    </xf>
    <xf numFmtId="182" fontId="5" fillId="0" borderId="103" xfId="49" applyNumberFormat="1" applyFont="1" applyFill="1" applyBorder="1" applyAlignment="1">
      <alignment vertical="center"/>
    </xf>
    <xf numFmtId="183" fontId="5" fillId="0" borderId="103" xfId="42" applyNumberFormat="1" applyFont="1" applyFill="1" applyBorder="1" applyAlignment="1">
      <alignment vertical="center"/>
    </xf>
    <xf numFmtId="38" fontId="13" fillId="0" borderId="0" xfId="49" applyFont="1" applyFill="1" applyAlignment="1">
      <alignment vertical="center"/>
    </xf>
    <xf numFmtId="182" fontId="5" fillId="0" borderId="100" xfId="49" applyNumberFormat="1" applyFont="1" applyFill="1" applyBorder="1" applyAlignment="1">
      <alignment horizontal="right" vertical="center"/>
    </xf>
    <xf numFmtId="182" fontId="5" fillId="0" borderId="106" xfId="0" applyNumberFormat="1" applyFont="1" applyBorder="1" applyAlignment="1">
      <alignment horizontal="right" vertical="center"/>
    </xf>
    <xf numFmtId="182" fontId="5" fillId="0" borderId="107" xfId="0" applyNumberFormat="1" applyFont="1" applyBorder="1" applyAlignment="1">
      <alignment horizontal="right" vertical="center"/>
    </xf>
    <xf numFmtId="182" fontId="5" fillId="0" borderId="103" xfId="49" applyNumberFormat="1" applyFont="1" applyFill="1" applyBorder="1" applyAlignment="1">
      <alignment horizontal="right" vertical="center"/>
    </xf>
    <xf numFmtId="182" fontId="5" fillId="0" borderId="105" xfId="49" applyNumberFormat="1" applyFont="1" applyFill="1" applyBorder="1" applyAlignment="1">
      <alignment horizontal="right" vertical="center"/>
    </xf>
    <xf numFmtId="182" fontId="8" fillId="0" borderId="15" xfId="0" applyNumberFormat="1" applyFont="1" applyBorder="1" applyAlignment="1">
      <alignment horizontal="right" vertical="center"/>
    </xf>
    <xf numFmtId="214" fontId="0" fillId="0" borderId="0" xfId="42" applyNumberFormat="1" applyFont="1" applyAlignment="1">
      <alignment/>
    </xf>
    <xf numFmtId="0" fontId="8" fillId="0" borderId="25" xfId="0" applyNumberFormat="1" applyFont="1" applyBorder="1" applyAlignment="1">
      <alignment horizontal="right" vertical="center"/>
    </xf>
    <xf numFmtId="182" fontId="76" fillId="0" borderId="21" xfId="0" applyNumberFormat="1" applyFont="1" applyBorder="1" applyAlignment="1">
      <alignment vertical="center"/>
    </xf>
    <xf numFmtId="208" fontId="8" fillId="0" borderId="15" xfId="49" applyNumberFormat="1" applyFont="1" applyFill="1" applyBorder="1" applyAlignment="1" applyProtection="1">
      <alignment vertical="center" shrinkToFit="1"/>
      <protection/>
    </xf>
    <xf numFmtId="178" fontId="8" fillId="0" borderId="0" xfId="49" applyNumberFormat="1" applyFont="1" applyFill="1" applyAlignment="1">
      <alignment horizontal="center" vertical="center"/>
    </xf>
    <xf numFmtId="182" fontId="8" fillId="0" borderId="25" xfId="0" applyNumberFormat="1" applyFont="1" applyFill="1" applyBorder="1" applyAlignment="1">
      <alignment vertical="center"/>
    </xf>
    <xf numFmtId="182" fontId="8" fillId="0" borderId="28" xfId="0" applyNumberFormat="1" applyFont="1" applyFill="1" applyBorder="1" applyAlignment="1">
      <alignment vertical="center"/>
    </xf>
    <xf numFmtId="182" fontId="8" fillId="0" borderId="29" xfId="0" applyNumberFormat="1" applyFont="1" applyFill="1" applyBorder="1" applyAlignment="1">
      <alignment vertical="center"/>
    </xf>
    <xf numFmtId="230" fontId="8" fillId="0" borderId="42" xfId="64" applyNumberFormat="1" applyFont="1" applyFill="1" applyBorder="1" applyAlignment="1">
      <alignment vertical="center" shrinkToFit="1"/>
      <protection/>
    </xf>
    <xf numFmtId="0" fontId="14" fillId="0" borderId="0" xfId="64" applyBorder="1">
      <alignment/>
      <protection/>
    </xf>
    <xf numFmtId="182" fontId="8" fillId="0" borderId="15" xfId="65" applyNumberFormat="1" applyFont="1" applyFill="1" applyBorder="1" applyAlignment="1">
      <alignment vertical="center"/>
      <protection/>
    </xf>
    <xf numFmtId="183" fontId="8" fillId="0" borderId="15" xfId="65" applyNumberFormat="1" applyFont="1" applyFill="1" applyBorder="1" applyAlignment="1">
      <alignment vertical="center"/>
      <protection/>
    </xf>
    <xf numFmtId="0" fontId="8" fillId="0" borderId="0" xfId="0" applyFont="1" applyAlignment="1">
      <alignment horizontal="left" vertical="center"/>
    </xf>
    <xf numFmtId="187" fontId="8" fillId="0" borderId="42" xfId="65" applyNumberFormat="1" applyFont="1" applyFill="1" applyBorder="1" applyAlignment="1">
      <alignment vertical="center"/>
      <protection/>
    </xf>
    <xf numFmtId="38" fontId="12" fillId="0" borderId="32" xfId="49" applyFont="1" applyBorder="1" applyAlignment="1">
      <alignment horizontal="center" vertical="center"/>
    </xf>
    <xf numFmtId="38" fontId="12" fillId="0" borderId="21" xfId="49" applyFont="1" applyBorder="1" applyAlignment="1">
      <alignment horizontal="center" vertical="center"/>
    </xf>
    <xf numFmtId="38" fontId="12" fillId="0" borderId="90" xfId="49" applyFont="1" applyBorder="1" applyAlignment="1">
      <alignment horizontal="center" vertical="center"/>
    </xf>
    <xf numFmtId="38" fontId="12" fillId="0" borderId="39" xfId="49" applyFont="1" applyBorder="1" applyAlignment="1">
      <alignment horizontal="center" vertical="center"/>
    </xf>
    <xf numFmtId="38" fontId="12" fillId="0" borderId="108" xfId="49" applyFont="1" applyBorder="1" applyAlignment="1">
      <alignment horizontal="center" vertical="center" wrapText="1"/>
    </xf>
    <xf numFmtId="38" fontId="8" fillId="0" borderId="14" xfId="49" applyFont="1" applyFill="1" applyBorder="1" applyAlignment="1" applyProtection="1" quotePrefix="1">
      <alignment horizontal="center" vertical="center"/>
      <protection locked="0"/>
    </xf>
    <xf numFmtId="38" fontId="8" fillId="0" borderId="15" xfId="49" applyFont="1" applyFill="1" applyBorder="1" applyAlignment="1" applyProtection="1" quotePrefix="1">
      <alignment horizontal="center" vertical="center"/>
      <protection locked="0"/>
    </xf>
    <xf numFmtId="38" fontId="8" fillId="0" borderId="16" xfId="49" applyFont="1" applyFill="1" applyBorder="1" applyAlignment="1" applyProtection="1" quotePrefix="1">
      <alignment horizontal="center" vertical="center"/>
      <protection locked="0"/>
    </xf>
    <xf numFmtId="38" fontId="8" fillId="0" borderId="98" xfId="49" applyFont="1" applyFill="1" applyBorder="1" applyAlignment="1" quotePrefix="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38" fontId="12" fillId="0" borderId="32" xfId="49" applyFont="1" applyFill="1" applyBorder="1" applyAlignment="1">
      <alignment horizontal="center" vertical="center"/>
    </xf>
    <xf numFmtId="38" fontId="12" fillId="0" borderId="108" xfId="49" applyFont="1" applyFill="1" applyBorder="1" applyAlignment="1">
      <alignment horizontal="center" vertical="center"/>
    </xf>
    <xf numFmtId="38" fontId="12" fillId="0" borderId="90" xfId="49" applyFont="1" applyFill="1" applyBorder="1" applyAlignment="1">
      <alignment horizontal="center" vertical="center"/>
    </xf>
    <xf numFmtId="38" fontId="12" fillId="0" borderId="39" xfId="49" applyFont="1" applyFill="1" applyBorder="1" applyAlignment="1">
      <alignment horizontal="center" vertical="center"/>
    </xf>
    <xf numFmtId="38" fontId="12" fillId="0" borderId="21" xfId="49" applyFont="1" applyFill="1" applyBorder="1" applyAlignment="1">
      <alignment horizontal="center" vertical="center"/>
    </xf>
    <xf numFmtId="38" fontId="8" fillId="0" borderId="14" xfId="49" applyFont="1" applyFill="1" applyBorder="1" applyAlignment="1" applyProtection="1" quotePrefix="1">
      <alignment horizontal="center" vertical="center" wrapText="1"/>
      <protection locked="0"/>
    </xf>
    <xf numFmtId="38" fontId="8" fillId="0" borderId="15" xfId="49" applyFont="1" applyFill="1" applyBorder="1" applyAlignment="1" applyProtection="1" quotePrefix="1">
      <alignment horizontal="center" vertical="center" wrapText="1"/>
      <protection locked="0"/>
    </xf>
    <xf numFmtId="38" fontId="8" fillId="0" borderId="16" xfId="49" applyFont="1" applyFill="1" applyBorder="1" applyAlignment="1" applyProtection="1" quotePrefix="1">
      <alignment horizontal="center" vertical="center" wrapText="1"/>
      <protection locked="0"/>
    </xf>
    <xf numFmtId="0" fontId="14" fillId="0" borderId="26" xfId="0" applyFont="1" applyBorder="1" applyAlignment="1">
      <alignment horizontal="center" vertical="center"/>
    </xf>
    <xf numFmtId="0" fontId="14" fillId="0" borderId="19" xfId="0" applyFont="1" applyBorder="1" applyAlignment="1">
      <alignment horizontal="center" vertical="center"/>
    </xf>
    <xf numFmtId="38" fontId="12" fillId="0" borderId="57" xfId="49" applyFont="1" applyFill="1" applyBorder="1" applyAlignment="1">
      <alignment horizontal="center" vertical="center" wrapText="1"/>
    </xf>
    <xf numFmtId="38" fontId="12" fillId="0" borderId="15" xfId="49" applyFont="1" applyFill="1" applyBorder="1" applyAlignment="1">
      <alignment horizontal="center" vertical="center" wrapText="1"/>
    </xf>
    <xf numFmtId="38" fontId="12" fillId="0" borderId="54" xfId="49" applyFont="1" applyFill="1" applyBorder="1" applyAlignment="1">
      <alignment horizontal="center" vertical="center" wrapText="1"/>
    </xf>
    <xf numFmtId="0" fontId="5" fillId="0" borderId="26" xfId="0" applyFont="1" applyBorder="1" applyAlignment="1" applyProtection="1">
      <alignment horizontal="distributed" vertical="center"/>
      <protection/>
    </xf>
    <xf numFmtId="0" fontId="0" fillId="0" borderId="26" xfId="0" applyBorder="1" applyAlignment="1">
      <alignment horizontal="distributed" vertical="center"/>
    </xf>
    <xf numFmtId="178" fontId="8" fillId="0" borderId="14" xfId="0" applyNumberFormat="1" applyFont="1" applyBorder="1" applyAlignment="1" applyProtection="1" quotePrefix="1">
      <alignment horizontal="center" vertical="center"/>
      <protection/>
    </xf>
    <xf numFmtId="178" fontId="8" fillId="0" borderId="21" xfId="0" applyNumberFormat="1" applyFont="1" applyBorder="1" applyAlignment="1" applyProtection="1" quotePrefix="1">
      <alignment horizontal="center" vertical="center"/>
      <protection/>
    </xf>
    <xf numFmtId="0" fontId="8" fillId="0" borderId="109" xfId="0" applyFont="1" applyBorder="1" applyAlignment="1" applyProtection="1" quotePrefix="1">
      <alignment horizontal="center" vertical="center"/>
      <protection/>
    </xf>
    <xf numFmtId="0" fontId="0" fillId="0" borderId="18" xfId="0" applyBorder="1" applyAlignment="1">
      <alignment vertical="center"/>
    </xf>
    <xf numFmtId="0" fontId="0" fillId="0" borderId="110" xfId="0" applyBorder="1" applyAlignment="1">
      <alignment vertical="center"/>
    </xf>
    <xf numFmtId="0" fontId="14" fillId="0" borderId="21" xfId="0" applyFont="1" applyBorder="1" applyAlignment="1">
      <alignment vertical="center"/>
    </xf>
    <xf numFmtId="37" fontId="8" fillId="0" borderId="14" xfId="75" applyFont="1" applyBorder="1" applyAlignment="1" applyProtection="1" quotePrefix="1">
      <alignment horizontal="center" vertical="center"/>
      <protection/>
    </xf>
    <xf numFmtId="0" fontId="14" fillId="0" borderId="16" xfId="0" applyFont="1" applyBorder="1" applyAlignment="1">
      <alignment vertical="center"/>
    </xf>
    <xf numFmtId="37" fontId="8" fillId="0" borderId="109" xfId="75" applyFont="1" applyBorder="1" applyAlignment="1" applyProtection="1" quotePrefix="1">
      <alignment horizontal="center" vertical="center"/>
      <protection/>
    </xf>
    <xf numFmtId="37" fontId="8" fillId="0" borderId="18" xfId="75" applyFont="1" applyBorder="1" applyAlignment="1" applyProtection="1">
      <alignment horizontal="center" vertical="center"/>
      <protection/>
    </xf>
    <xf numFmtId="37" fontId="8" fillId="0" borderId="17" xfId="75" applyFont="1" applyBorder="1" applyAlignment="1" applyProtection="1">
      <alignment horizontal="center" vertical="center"/>
      <protection/>
    </xf>
    <xf numFmtId="37" fontId="8" fillId="0" borderId="18" xfId="75" applyFont="1" applyBorder="1" applyAlignment="1" applyProtection="1" quotePrefix="1">
      <alignment horizontal="center" vertical="center"/>
      <protection/>
    </xf>
    <xf numFmtId="37" fontId="8" fillId="0" borderId="110" xfId="75" applyFont="1" applyBorder="1" applyAlignment="1" applyProtection="1" quotePrefix="1">
      <alignment horizontal="center" vertical="center"/>
      <protection/>
    </xf>
    <xf numFmtId="37" fontId="8" fillId="0" borderId="26" xfId="75" applyFont="1" applyBorder="1" applyAlignment="1">
      <alignment horizontal="distributed" vertical="center" wrapText="1"/>
      <protection/>
    </xf>
    <xf numFmtId="178" fontId="8" fillId="0" borderId="14" xfId="49" applyNumberFormat="1" applyFont="1" applyBorder="1" applyAlignment="1" applyProtection="1" quotePrefix="1">
      <alignment horizontal="center" vertical="center"/>
      <protection/>
    </xf>
    <xf numFmtId="178" fontId="8" fillId="0" borderId="21" xfId="49" applyNumberFormat="1" applyFont="1" applyBorder="1" applyAlignment="1" applyProtection="1" quotePrefix="1">
      <alignment horizontal="center" vertical="center"/>
      <protection/>
    </xf>
    <xf numFmtId="178" fontId="8" fillId="0" borderId="39" xfId="49" applyNumberFormat="1" applyFont="1" applyFill="1" applyBorder="1" applyAlignment="1" applyProtection="1" quotePrefix="1">
      <alignment horizontal="center" vertical="center"/>
      <protection/>
    </xf>
    <xf numFmtId="178" fontId="8" fillId="0" borderId="15" xfId="49" applyNumberFormat="1" applyFont="1" applyFill="1" applyBorder="1" applyAlignment="1" applyProtection="1" quotePrefix="1">
      <alignment horizontal="center" vertical="center"/>
      <protection/>
    </xf>
    <xf numFmtId="178" fontId="8" fillId="0" borderId="26" xfId="49" applyNumberFormat="1" applyFont="1" applyFill="1" applyBorder="1" applyAlignment="1" applyProtection="1">
      <alignment horizontal="distributed" vertical="center"/>
      <protection/>
    </xf>
    <xf numFmtId="0" fontId="14" fillId="0" borderId="26" xfId="0" applyFont="1" applyFill="1" applyBorder="1" applyAlignment="1">
      <alignment horizontal="distributed" vertical="center"/>
    </xf>
    <xf numFmtId="178" fontId="8" fillId="0" borderId="26" xfId="49" applyNumberFormat="1" applyFont="1" applyFill="1" applyBorder="1" applyAlignment="1" applyProtection="1">
      <alignment horizontal="center" vertical="center"/>
      <protection/>
    </xf>
    <xf numFmtId="0" fontId="0" fillId="0" borderId="26" xfId="0" applyFill="1" applyBorder="1" applyAlignment="1">
      <alignment horizontal="distributed" vertical="center"/>
    </xf>
    <xf numFmtId="0" fontId="12" fillId="0" borderId="26" xfId="0" applyFont="1" applyFill="1" applyBorder="1" applyAlignment="1">
      <alignment horizontal="distributed" vertical="center"/>
    </xf>
    <xf numFmtId="178" fontId="8" fillId="0" borderId="0" xfId="49" applyNumberFormat="1" applyFont="1" applyFill="1" applyAlignment="1">
      <alignment horizontal="center" vertical="center"/>
    </xf>
    <xf numFmtId="177" fontId="8" fillId="0" borderId="109" xfId="49" applyNumberFormat="1" applyFont="1" applyFill="1" applyBorder="1" applyAlignment="1" applyProtection="1" quotePrefix="1">
      <alignment horizontal="center" vertical="center"/>
      <protection/>
    </xf>
    <xf numFmtId="177" fontId="8" fillId="0" borderId="17" xfId="49" applyNumberFormat="1" applyFont="1" applyFill="1" applyBorder="1" applyAlignment="1" applyProtection="1" quotePrefix="1">
      <alignment horizontal="center" vertical="center"/>
      <protection/>
    </xf>
    <xf numFmtId="177" fontId="8" fillId="0" borderId="110" xfId="49" applyNumberFormat="1" applyFont="1" applyFill="1" applyBorder="1" applyAlignment="1" applyProtection="1" quotePrefix="1">
      <alignment horizontal="center" vertical="center"/>
      <protection/>
    </xf>
    <xf numFmtId="178" fontId="8" fillId="0" borderId="109" xfId="49" applyNumberFormat="1" applyFont="1" applyFill="1" applyBorder="1" applyAlignment="1" applyProtection="1" quotePrefix="1">
      <alignment horizontal="center" vertical="center"/>
      <protection/>
    </xf>
    <xf numFmtId="178" fontId="8" fillId="0" borderId="18" xfId="49" applyNumberFormat="1" applyFont="1" applyFill="1" applyBorder="1" applyAlignment="1" applyProtection="1" quotePrefix="1">
      <alignment horizontal="center" vertical="center"/>
      <protection/>
    </xf>
    <xf numFmtId="178" fontId="8" fillId="0" borderId="17" xfId="49" applyNumberFormat="1" applyFont="1" applyFill="1" applyBorder="1" applyAlignment="1" applyProtection="1" quotePrefix="1">
      <alignment horizontal="center" vertical="center"/>
      <protection/>
    </xf>
    <xf numFmtId="178" fontId="8" fillId="0" borderId="12" xfId="49" applyNumberFormat="1" applyFont="1" applyBorder="1" applyAlignment="1" applyProtection="1" quotePrefix="1">
      <alignment horizontal="center" vertical="center"/>
      <protection/>
    </xf>
    <xf numFmtId="0" fontId="14" fillId="0" borderId="30" xfId="0" applyFont="1" applyBorder="1" applyAlignment="1">
      <alignment vertical="center"/>
    </xf>
    <xf numFmtId="178" fontId="8" fillId="0" borderId="111" xfId="49" applyNumberFormat="1" applyFont="1" applyBorder="1" applyAlignment="1" applyProtection="1" quotePrefix="1">
      <alignment horizontal="center" vertical="center"/>
      <protection/>
    </xf>
    <xf numFmtId="0" fontId="14" fillId="0" borderId="93" xfId="0" applyFont="1" applyBorder="1" applyAlignment="1">
      <alignment vertical="center"/>
    </xf>
    <xf numFmtId="178" fontId="8" fillId="0" borderId="48" xfId="49" applyNumberFormat="1" applyFont="1" applyBorder="1" applyAlignment="1" applyProtection="1" quotePrefix="1">
      <alignment horizontal="center" vertical="center"/>
      <protection/>
    </xf>
    <xf numFmtId="0" fontId="14" fillId="0" borderId="28" xfId="0" applyFont="1" applyBorder="1" applyAlignment="1">
      <alignment vertical="center"/>
    </xf>
    <xf numFmtId="178" fontId="8" fillId="0" borderId="109" xfId="49" applyNumberFormat="1" applyFont="1" applyFill="1" applyBorder="1" applyAlignment="1" quotePrefix="1">
      <alignment horizontal="center" vertical="center"/>
    </xf>
    <xf numFmtId="178" fontId="8" fillId="0" borderId="17" xfId="49" applyNumberFormat="1" applyFont="1" applyFill="1" applyBorder="1" applyAlignment="1">
      <alignment horizontal="center" vertical="center"/>
    </xf>
    <xf numFmtId="178" fontId="80" fillId="0" borderId="18" xfId="49" applyNumberFormat="1" applyFont="1" applyFill="1" applyBorder="1" applyAlignment="1" quotePrefix="1">
      <alignment horizontal="center" vertical="center"/>
    </xf>
    <xf numFmtId="178" fontId="80" fillId="0" borderId="110" xfId="49" applyNumberFormat="1" applyFont="1" applyFill="1" applyBorder="1" applyAlignment="1">
      <alignment horizontal="center" vertical="center"/>
    </xf>
    <xf numFmtId="0" fontId="14" fillId="0" borderId="14" xfId="0" applyFont="1" applyBorder="1" applyAlignment="1" quotePrefix="1">
      <alignment horizontal="center" vertical="center"/>
    </xf>
    <xf numFmtId="0" fontId="14" fillId="0" borderId="21" xfId="0" applyFont="1" applyBorder="1" applyAlignment="1">
      <alignment horizontal="center" vertical="center"/>
    </xf>
    <xf numFmtId="178" fontId="8" fillId="0" borderId="32" xfId="49" applyNumberFormat="1" applyFont="1" applyBorder="1" applyAlignment="1">
      <alignment horizontal="center" vertical="center"/>
    </xf>
    <xf numFmtId="0" fontId="14" fillId="0" borderId="48" xfId="0" applyFont="1" applyBorder="1" applyAlignment="1" quotePrefix="1">
      <alignment horizontal="center" vertical="center"/>
    </xf>
    <xf numFmtId="0" fontId="14" fillId="0" borderId="28" xfId="0" applyFont="1" applyBorder="1" applyAlignment="1">
      <alignment horizontal="center" vertical="center"/>
    </xf>
    <xf numFmtId="0" fontId="14" fillId="0" borderId="12" xfId="0" applyFont="1" applyBorder="1" applyAlignment="1" quotePrefix="1">
      <alignment horizontal="center" vertical="center"/>
    </xf>
    <xf numFmtId="0" fontId="14" fillId="0" borderId="30" xfId="0" applyFont="1" applyBorder="1" applyAlignment="1">
      <alignment horizontal="center" vertical="center"/>
    </xf>
    <xf numFmtId="0" fontId="8" fillId="0" borderId="26" xfId="62" applyFont="1" applyBorder="1" applyAlignment="1" applyProtection="1" quotePrefix="1">
      <alignment horizontal="center" vertical="center"/>
      <protection/>
    </xf>
    <xf numFmtId="0" fontId="14" fillId="0" borderId="19" xfId="62" applyBorder="1" applyAlignment="1">
      <alignment vertical="center"/>
      <protection/>
    </xf>
    <xf numFmtId="0" fontId="8" fillId="0" borderId="24" xfId="62" applyFont="1" applyBorder="1" applyAlignment="1" applyProtection="1" quotePrefix="1">
      <alignment horizontal="center" vertical="center"/>
      <protection/>
    </xf>
    <xf numFmtId="0" fontId="8" fillId="0" borderId="96" xfId="62" applyFont="1" applyBorder="1" applyAlignment="1" applyProtection="1" quotePrefix="1">
      <alignment horizontal="center" vertical="center"/>
      <protection/>
    </xf>
    <xf numFmtId="0" fontId="8" fillId="0" borderId="38" xfId="63" applyFont="1" applyBorder="1" applyAlignment="1" applyProtection="1" quotePrefix="1">
      <alignment horizontal="center" vertical="center"/>
      <protection/>
    </xf>
    <xf numFmtId="0" fontId="14" fillId="0" borderId="62" xfId="63" applyBorder="1" applyAlignment="1">
      <alignment vertical="center"/>
      <protection/>
    </xf>
    <xf numFmtId="0" fontId="14" fillId="0" borderId="36" xfId="63" applyBorder="1" applyAlignment="1">
      <alignment vertical="center"/>
      <protection/>
    </xf>
    <xf numFmtId="0" fontId="14" fillId="0" borderId="51" xfId="63" applyBorder="1" applyAlignment="1">
      <alignment vertical="center"/>
      <protection/>
    </xf>
    <xf numFmtId="0" fontId="8" fillId="0" borderId="24" xfId="64" applyFont="1" applyFill="1" applyBorder="1" applyAlignment="1" applyProtection="1" quotePrefix="1">
      <alignment horizontal="center" vertical="center"/>
      <protection/>
    </xf>
    <xf numFmtId="0" fontId="8" fillId="0" borderId="26" xfId="64" applyFont="1" applyFill="1" applyBorder="1" applyAlignment="1" applyProtection="1" quotePrefix="1">
      <alignment horizontal="center" vertical="center"/>
      <protection/>
    </xf>
    <xf numFmtId="0" fontId="8" fillId="0" borderId="96" xfId="64" applyFont="1" applyFill="1" applyBorder="1" applyAlignment="1" applyProtection="1" quotePrefix="1">
      <alignment horizontal="center" vertical="center"/>
      <protection/>
    </xf>
    <xf numFmtId="0" fontId="8" fillId="0" borderId="19" xfId="64" applyFont="1" applyFill="1" applyBorder="1" applyAlignment="1" applyProtection="1" quotePrefix="1">
      <alignment horizontal="center" vertical="center"/>
      <protection/>
    </xf>
    <xf numFmtId="37" fontId="5" fillId="0" borderId="109" xfId="76" applyFont="1" applyBorder="1" applyAlignment="1" applyProtection="1" quotePrefix="1">
      <alignment horizontal="center" vertical="center"/>
      <protection/>
    </xf>
    <xf numFmtId="37" fontId="5" fillId="0" borderId="18" xfId="76" applyFont="1" applyBorder="1" applyAlignment="1" applyProtection="1">
      <alignment horizontal="center" vertical="center"/>
      <protection/>
    </xf>
    <xf numFmtId="37" fontId="5" fillId="0" borderId="110" xfId="76" applyFont="1" applyBorder="1" applyAlignment="1" applyProtection="1">
      <alignment horizontal="center" vertical="center"/>
      <protection/>
    </xf>
    <xf numFmtId="37" fontId="5" fillId="0" borderId="27" xfId="76" applyFont="1" applyFill="1" applyBorder="1" applyAlignment="1" applyProtection="1" quotePrefix="1">
      <alignment horizontal="center" vertical="center"/>
      <protection/>
    </xf>
    <xf numFmtId="0" fontId="14" fillId="0" borderId="50" xfId="65" applyFill="1" applyBorder="1" applyAlignment="1">
      <alignment vertical="center"/>
      <protection/>
    </xf>
    <xf numFmtId="0" fontId="14" fillId="0" borderId="35" xfId="65" applyFill="1" applyBorder="1" applyAlignment="1">
      <alignment vertical="center"/>
      <protection/>
    </xf>
    <xf numFmtId="0" fontId="14" fillId="0" borderId="52" xfId="65" applyFill="1" applyBorder="1" applyAlignment="1">
      <alignment vertical="center"/>
      <protection/>
    </xf>
    <xf numFmtId="37" fontId="5" fillId="0" borderId="14" xfId="76" applyFont="1" applyBorder="1" applyAlignment="1" applyProtection="1" quotePrefix="1">
      <alignment horizontal="center" vertical="center"/>
      <protection/>
    </xf>
    <xf numFmtId="0" fontId="14" fillId="0" borderId="21" xfId="65" applyBorder="1" applyAlignment="1">
      <alignment vertical="center"/>
      <protection/>
    </xf>
    <xf numFmtId="37" fontId="5" fillId="0" borderId="38" xfId="76" applyFont="1" applyBorder="1" applyAlignment="1" applyProtection="1" quotePrefix="1">
      <alignment horizontal="center" vertical="center"/>
      <protection/>
    </xf>
    <xf numFmtId="0" fontId="14" fillId="0" borderId="62" xfId="65" applyFont="1" applyBorder="1" applyAlignment="1">
      <alignment vertical="center"/>
      <protection/>
    </xf>
    <xf numFmtId="0" fontId="14" fillId="0" borderId="36" xfId="65" applyFont="1" applyBorder="1" applyAlignment="1">
      <alignment vertical="center"/>
      <protection/>
    </xf>
    <xf numFmtId="0" fontId="14" fillId="0" borderId="51" xfId="65" applyFont="1" applyBorder="1" applyAlignment="1">
      <alignment vertical="center"/>
      <protection/>
    </xf>
    <xf numFmtId="37" fontId="5" fillId="0" borderId="27" xfId="76" applyFont="1" applyBorder="1" applyAlignment="1" applyProtection="1" quotePrefix="1">
      <alignment horizontal="center" vertical="center"/>
      <protection/>
    </xf>
    <xf numFmtId="0" fontId="14" fillId="0" borderId="50" xfId="65" applyFont="1" applyBorder="1" applyAlignment="1">
      <alignment vertical="center"/>
      <protection/>
    </xf>
    <xf numFmtId="0" fontId="14" fillId="0" borderId="27" xfId="65" applyFont="1" applyBorder="1" applyAlignment="1">
      <alignment vertical="center"/>
      <protection/>
    </xf>
    <xf numFmtId="37" fontId="5" fillId="0" borderId="38" xfId="76" applyFont="1" applyFill="1" applyBorder="1" applyAlignment="1" applyProtection="1" quotePrefix="1">
      <alignment horizontal="center" vertical="center"/>
      <protection/>
    </xf>
    <xf numFmtId="0" fontId="14" fillId="0" borderId="62" xfId="65" applyFont="1" applyFill="1" applyBorder="1" applyAlignment="1">
      <alignment vertical="center"/>
      <protection/>
    </xf>
    <xf numFmtId="0" fontId="14" fillId="0" borderId="36" xfId="65" applyFont="1" applyFill="1" applyBorder="1" applyAlignment="1">
      <alignment vertical="center"/>
      <protection/>
    </xf>
    <xf numFmtId="0" fontId="14" fillId="0" borderId="51" xfId="65" applyFont="1" applyFill="1" applyBorder="1" applyAlignment="1">
      <alignment vertical="center"/>
      <protection/>
    </xf>
    <xf numFmtId="37" fontId="81" fillId="0" borderId="36" xfId="76" applyFont="1" applyFill="1" applyBorder="1" applyAlignment="1" applyProtection="1" quotePrefix="1">
      <alignment horizontal="center" vertical="center"/>
      <protection/>
    </xf>
    <xf numFmtId="37" fontId="81" fillId="0" borderId="51" xfId="76" applyFont="1" applyFill="1" applyBorder="1" applyAlignment="1" applyProtection="1" quotePrefix="1">
      <alignment horizontal="center" vertical="center"/>
      <protection/>
    </xf>
    <xf numFmtId="37" fontId="81" fillId="0" borderId="112" xfId="76" applyFont="1" applyFill="1" applyBorder="1" applyAlignment="1" applyProtection="1" quotePrefix="1">
      <alignment horizontal="center" vertical="center"/>
      <protection/>
    </xf>
    <xf numFmtId="37" fontId="81" fillId="0" borderId="20" xfId="76" applyFont="1" applyFill="1" applyBorder="1" applyAlignment="1" applyProtection="1" quotePrefix="1">
      <alignment horizontal="center" vertical="center"/>
      <protection/>
    </xf>
    <xf numFmtId="37" fontId="5" fillId="0" borderId="109" xfId="76" applyFont="1" applyFill="1" applyBorder="1" applyAlignment="1" applyProtection="1" quotePrefix="1">
      <alignment horizontal="center" vertical="center"/>
      <protection/>
    </xf>
    <xf numFmtId="37" fontId="5" fillId="0" borderId="18" xfId="76" applyFont="1" applyFill="1" applyBorder="1" applyAlignment="1" applyProtection="1">
      <alignment horizontal="center" vertical="center"/>
      <protection/>
    </xf>
    <xf numFmtId="37" fontId="5" fillId="0" borderId="17" xfId="76" applyFont="1" applyFill="1" applyBorder="1" applyAlignment="1" applyProtection="1">
      <alignment horizontal="center" vertical="center"/>
      <protection/>
    </xf>
    <xf numFmtId="37" fontId="8" fillId="0" borderId="109" xfId="76" applyFont="1" applyBorder="1" applyAlignment="1" applyProtection="1" quotePrefix="1">
      <alignment horizontal="center" vertical="center"/>
      <protection/>
    </xf>
    <xf numFmtId="37" fontId="8" fillId="0" borderId="18" xfId="76" applyFont="1" applyBorder="1" applyAlignment="1" applyProtection="1">
      <alignment horizontal="center" vertical="center"/>
      <protection/>
    </xf>
    <xf numFmtId="37" fontId="8" fillId="0" borderId="110" xfId="76" applyFont="1" applyBorder="1" applyAlignment="1" applyProtection="1">
      <alignment horizontal="center" vertical="center"/>
      <protection/>
    </xf>
    <xf numFmtId="37" fontId="8" fillId="0" borderId="14" xfId="76" applyFont="1" applyBorder="1" applyAlignment="1" applyProtection="1" quotePrefix="1">
      <alignment horizontal="center" vertical="center"/>
      <protection/>
    </xf>
    <xf numFmtId="0" fontId="14" fillId="0" borderId="21" xfId="68" applyFont="1" applyBorder="1" applyAlignment="1">
      <alignment vertical="center"/>
      <protection/>
    </xf>
    <xf numFmtId="0" fontId="14" fillId="0" borderId="62" xfId="65" applyBorder="1" applyAlignment="1">
      <alignment vertical="center"/>
      <protection/>
    </xf>
    <xf numFmtId="0" fontId="14" fillId="0" borderId="36" xfId="65" applyBorder="1" applyAlignment="1">
      <alignment vertical="center"/>
      <protection/>
    </xf>
    <xf numFmtId="0" fontId="14" fillId="0" borderId="51" xfId="65" applyBorder="1" applyAlignment="1">
      <alignment vertical="center"/>
      <protection/>
    </xf>
    <xf numFmtId="0" fontId="14" fillId="0" borderId="50" xfId="65" applyBorder="1" applyAlignment="1">
      <alignment vertical="center"/>
      <protection/>
    </xf>
    <xf numFmtId="0" fontId="14" fillId="0" borderId="27" xfId="65" applyBorder="1" applyAlignment="1">
      <alignment vertical="center"/>
      <protection/>
    </xf>
    <xf numFmtId="0" fontId="14" fillId="0" borderId="62" xfId="65" applyFill="1" applyBorder="1" applyAlignment="1">
      <alignment vertical="center"/>
      <protection/>
    </xf>
    <xf numFmtId="0" fontId="14" fillId="0" borderId="36" xfId="65" applyFill="1" applyBorder="1" applyAlignment="1">
      <alignment vertical="center"/>
      <protection/>
    </xf>
    <xf numFmtId="0" fontId="14" fillId="0" borderId="51" xfId="65" applyFill="1" applyBorder="1" applyAlignment="1">
      <alignment vertical="center"/>
      <protection/>
    </xf>
    <xf numFmtId="37" fontId="80" fillId="0" borderId="112" xfId="76" applyFont="1" applyFill="1" applyBorder="1" applyAlignment="1" applyProtection="1" quotePrefix="1">
      <alignment horizontal="center" vertical="center"/>
      <protection/>
    </xf>
    <xf numFmtId="0" fontId="83" fillId="0" borderId="20" xfId="69" applyFont="1" applyFill="1" applyBorder="1" applyAlignment="1">
      <alignment vertical="center"/>
      <protection/>
    </xf>
    <xf numFmtId="37" fontId="80" fillId="0" borderId="36" xfId="76" applyFont="1" applyFill="1" applyBorder="1" applyAlignment="1" applyProtection="1" quotePrefix="1">
      <alignment horizontal="center" vertical="center"/>
      <protection/>
    </xf>
    <xf numFmtId="0" fontId="83" fillId="0" borderId="51" xfId="69" applyFont="1" applyFill="1" applyBorder="1" applyAlignment="1">
      <alignment vertical="center"/>
      <protection/>
    </xf>
    <xf numFmtId="37" fontId="8" fillId="0" borderId="109" xfId="76" applyFont="1" applyFill="1" applyBorder="1" applyAlignment="1" applyProtection="1">
      <alignment horizontal="center" vertical="center"/>
      <protection/>
    </xf>
    <xf numFmtId="37" fontId="8" fillId="0" borderId="18" xfId="76" applyFont="1" applyFill="1" applyBorder="1" applyAlignment="1" applyProtection="1">
      <alignment horizontal="center" vertical="center"/>
      <protection/>
    </xf>
    <xf numFmtId="37" fontId="8" fillId="0" borderId="17" xfId="76" applyFont="1" applyFill="1" applyBorder="1" applyAlignment="1" applyProtection="1">
      <alignment horizontal="center" vertical="center"/>
      <protection/>
    </xf>
    <xf numFmtId="0" fontId="80" fillId="0" borderId="14" xfId="78" applyFont="1" applyBorder="1" applyAlignment="1" applyProtection="1" quotePrefix="1">
      <alignment horizontal="center" vertical="center"/>
      <protection/>
    </xf>
    <xf numFmtId="0" fontId="83" fillId="0" borderId="21" xfId="70" applyFont="1" applyBorder="1" applyAlignment="1">
      <alignment vertical="center"/>
      <protection/>
    </xf>
    <xf numFmtId="0" fontId="80" fillId="0" borderId="14" xfId="78" applyFont="1" applyFill="1" applyBorder="1" applyAlignment="1" applyProtection="1" quotePrefix="1">
      <alignment horizontal="center" vertical="center"/>
      <protection/>
    </xf>
    <xf numFmtId="0" fontId="83" fillId="0" borderId="21" xfId="70" applyFont="1" applyFill="1" applyBorder="1" applyAlignment="1">
      <alignment vertical="center"/>
      <protection/>
    </xf>
    <xf numFmtId="0" fontId="85" fillId="0" borderId="109" xfId="70" applyFont="1" applyBorder="1" applyAlignment="1" quotePrefix="1">
      <alignment horizontal="center" vertical="center"/>
      <protection/>
    </xf>
    <xf numFmtId="0" fontId="83" fillId="0" borderId="18" xfId="70" applyFont="1" applyBorder="1" applyAlignment="1">
      <alignment horizontal="center" vertical="center"/>
      <protection/>
    </xf>
    <xf numFmtId="0" fontId="83" fillId="0" borderId="110" xfId="70" applyFont="1" applyBorder="1" applyAlignment="1">
      <alignment horizontal="center" vertical="center"/>
      <protection/>
    </xf>
    <xf numFmtId="0" fontId="4" fillId="0" borderId="113"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114" xfId="0" applyFont="1" applyBorder="1" applyAlignment="1">
      <alignment horizontal="center" vertical="center" shrinkToFit="1"/>
    </xf>
    <xf numFmtId="0" fontId="4" fillId="33" borderId="115" xfId="0" applyFont="1" applyFill="1" applyBorder="1" applyAlignment="1">
      <alignment horizontal="center" vertical="center" shrinkToFit="1"/>
    </xf>
    <xf numFmtId="0" fontId="4" fillId="33" borderId="116" xfId="0" applyFont="1" applyFill="1" applyBorder="1" applyAlignment="1">
      <alignment horizontal="center" vertical="center" shrinkToFit="1"/>
    </xf>
    <xf numFmtId="0" fontId="27" fillId="0" borderId="69" xfId="0" applyFont="1" applyBorder="1" applyAlignment="1">
      <alignment horizontal="center" vertical="center"/>
    </xf>
    <xf numFmtId="0" fontId="27" fillId="0" borderId="117" xfId="0" applyFont="1" applyBorder="1" applyAlignment="1">
      <alignment horizontal="center" vertical="center"/>
    </xf>
    <xf numFmtId="0" fontId="27" fillId="0" borderId="118" xfId="0" applyFont="1" applyBorder="1" applyAlignment="1">
      <alignment horizontal="center" vertical="center"/>
    </xf>
    <xf numFmtId="0" fontId="27" fillId="0" borderId="77" xfId="0" applyFont="1" applyBorder="1" applyAlignment="1">
      <alignment horizontal="center"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0" borderId="40" xfId="0" applyFont="1" applyBorder="1" applyAlignment="1">
      <alignment horizontal="center" vertical="center"/>
    </xf>
    <xf numFmtId="0" fontId="27" fillId="0" borderId="62" xfId="0" applyFont="1" applyBorder="1" applyAlignment="1">
      <alignment horizontal="center" vertical="center"/>
    </xf>
    <xf numFmtId="0" fontId="27" fillId="0" borderId="119" xfId="0" applyFont="1" applyBorder="1" applyAlignment="1">
      <alignment horizontal="center" vertical="center"/>
    </xf>
    <xf numFmtId="0" fontId="27" fillId="0" borderId="70" xfId="0" applyFont="1" applyBorder="1" applyAlignment="1">
      <alignment horizontal="center" vertical="center"/>
    </xf>
    <xf numFmtId="38" fontId="27" fillId="0" borderId="120" xfId="49" applyFont="1" applyBorder="1" applyAlignment="1">
      <alignment horizontal="center" vertical="center" shrinkToFit="1"/>
    </xf>
    <xf numFmtId="38" fontId="27" fillId="0" borderId="114" xfId="49" applyFont="1" applyBorder="1" applyAlignment="1">
      <alignment horizontal="center" vertical="center" shrinkToFit="1"/>
    </xf>
    <xf numFmtId="38" fontId="27" fillId="0" borderId="121" xfId="49" applyFont="1" applyBorder="1" applyAlignment="1">
      <alignment horizontal="center" vertical="center" shrinkToFit="1"/>
    </xf>
    <xf numFmtId="38" fontId="27" fillId="0" borderId="118" xfId="49" applyFont="1" applyBorder="1" applyAlignment="1">
      <alignment horizontal="center" vertical="center" shrinkToFit="1"/>
    </xf>
    <xf numFmtId="38" fontId="27" fillId="0" borderId="79" xfId="49" applyFont="1" applyBorder="1" applyAlignment="1">
      <alignment horizontal="center" vertical="center" shrinkToFit="1"/>
    </xf>
    <xf numFmtId="38" fontId="27" fillId="0" borderId="66" xfId="49" applyFont="1" applyBorder="1" applyAlignment="1">
      <alignment horizontal="center" vertical="center" shrinkToFit="1"/>
    </xf>
    <xf numFmtId="0" fontId="80" fillId="0" borderId="38" xfId="78" applyFont="1" applyBorder="1" applyAlignment="1" applyProtection="1">
      <alignment horizontal="center" vertical="center"/>
      <protection/>
    </xf>
    <xf numFmtId="0" fontId="80" fillId="0" borderId="26" xfId="78" applyFont="1" applyBorder="1" applyAlignment="1" applyProtection="1">
      <alignment horizontal="center" vertical="center"/>
      <protection/>
    </xf>
    <xf numFmtId="0" fontId="80" fillId="0" borderId="96" xfId="78" applyFont="1" applyBorder="1" applyAlignment="1" applyProtection="1">
      <alignment horizontal="center" vertical="center"/>
      <protection/>
    </xf>
    <xf numFmtId="0" fontId="80" fillId="0" borderId="112" xfId="78" applyFont="1" applyBorder="1" applyAlignment="1" applyProtection="1">
      <alignment horizontal="center" vertical="center"/>
      <protection/>
    </xf>
    <xf numFmtId="0" fontId="80" fillId="0" borderId="20" xfId="78" applyFont="1" applyBorder="1" applyAlignment="1" applyProtection="1">
      <alignment horizontal="center" vertical="center"/>
      <protection/>
    </xf>
    <xf numFmtId="0" fontId="83" fillId="0" borderId="21" xfId="71" applyFont="1" applyBorder="1" applyAlignment="1">
      <alignment vertical="center"/>
      <protection/>
    </xf>
    <xf numFmtId="0" fontId="83" fillId="0" borderId="21" xfId="71" applyFont="1" applyFill="1" applyBorder="1" applyAlignment="1">
      <alignment vertical="center"/>
      <protection/>
    </xf>
    <xf numFmtId="0" fontId="85" fillId="0" borderId="109" xfId="71" applyFont="1" applyBorder="1" applyAlignment="1" quotePrefix="1">
      <alignment horizontal="center" vertical="center"/>
      <protection/>
    </xf>
    <xf numFmtId="0" fontId="83" fillId="0" borderId="18" xfId="71" applyFont="1" applyBorder="1" applyAlignment="1">
      <alignment horizontal="center" vertical="center"/>
      <protection/>
    </xf>
    <xf numFmtId="0" fontId="83" fillId="0" borderId="110" xfId="71" applyFont="1" applyBorder="1" applyAlignment="1">
      <alignment horizontal="center" vertical="center"/>
      <protection/>
    </xf>
    <xf numFmtId="0" fontId="13" fillId="0" borderId="113" xfId="0" applyFont="1" applyBorder="1" applyAlignment="1">
      <alignment horizontal="center" vertical="center" shrinkToFit="1"/>
    </xf>
    <xf numFmtId="0" fontId="13" fillId="0" borderId="114" xfId="0" applyFont="1" applyBorder="1" applyAlignment="1">
      <alignment horizontal="center" vertical="center" shrinkToFit="1"/>
    </xf>
    <xf numFmtId="0" fontId="13" fillId="0" borderId="71" xfId="0" applyFont="1" applyBorder="1" applyAlignment="1">
      <alignment horizontal="center" vertical="center" shrinkToFit="1"/>
    </xf>
    <xf numFmtId="0" fontId="13" fillId="33" borderId="115" xfId="0" applyFont="1" applyFill="1" applyBorder="1" applyAlignment="1">
      <alignment horizontal="center" vertical="center" shrinkToFit="1"/>
    </xf>
    <xf numFmtId="0" fontId="13" fillId="33" borderId="116" xfId="0" applyFont="1" applyFill="1" applyBorder="1" applyAlignment="1">
      <alignment horizontal="center" vertical="center" shrinkToFit="1"/>
    </xf>
    <xf numFmtId="0" fontId="27" fillId="0" borderId="122" xfId="0" applyFont="1" applyBorder="1" applyAlignment="1">
      <alignment horizontal="center" vertical="center"/>
    </xf>
    <xf numFmtId="0" fontId="27" fillId="0" borderId="81" xfId="0" applyFont="1" applyBorder="1" applyAlignment="1">
      <alignment horizontal="center" vertical="center"/>
    </xf>
    <xf numFmtId="0" fontId="27" fillId="0" borderId="123" xfId="0" applyFont="1" applyBorder="1" applyAlignment="1">
      <alignment horizontal="center" vertical="center"/>
    </xf>
    <xf numFmtId="0" fontId="27" fillId="0" borderId="124" xfId="0" applyFont="1" applyBorder="1" applyAlignment="1">
      <alignment horizontal="center" vertical="center"/>
    </xf>
    <xf numFmtId="0" fontId="27" fillId="0" borderId="125" xfId="0" applyFont="1" applyBorder="1" applyAlignment="1">
      <alignment horizontal="center" vertical="center"/>
    </xf>
    <xf numFmtId="0" fontId="27" fillId="0" borderId="86" xfId="0" applyFont="1" applyBorder="1" applyAlignment="1">
      <alignment horizontal="center" vertical="center"/>
    </xf>
    <xf numFmtId="0" fontId="27" fillId="0" borderId="87" xfId="0" applyFont="1" applyBorder="1" applyAlignment="1">
      <alignment horizontal="center" vertical="center"/>
    </xf>
    <xf numFmtId="0" fontId="27" fillId="0" borderId="126" xfId="0" applyFont="1" applyBorder="1" applyAlignment="1">
      <alignment horizontal="center" vertical="center"/>
    </xf>
    <xf numFmtId="0" fontId="27" fillId="0" borderId="80" xfId="0" applyFont="1" applyBorder="1" applyAlignment="1">
      <alignment horizontal="center" vertical="center"/>
    </xf>
    <xf numFmtId="0" fontId="83" fillId="0" borderId="21" xfId="72" applyFont="1" applyBorder="1" applyAlignment="1">
      <alignment vertical="center"/>
      <protection/>
    </xf>
    <xf numFmtId="0" fontId="85" fillId="0" borderId="18" xfId="71" applyFont="1" applyBorder="1" applyAlignment="1">
      <alignment horizontal="center" vertical="center"/>
      <protection/>
    </xf>
    <xf numFmtId="0" fontId="85" fillId="0" borderId="110" xfId="71" applyFont="1" applyBorder="1" applyAlignment="1">
      <alignment horizontal="center" vertical="center"/>
      <protection/>
    </xf>
    <xf numFmtId="37" fontId="8" fillId="0" borderId="109" xfId="76" applyFont="1" applyFill="1" applyBorder="1" applyAlignment="1" applyProtection="1" quotePrefix="1">
      <alignment horizontal="center" vertical="center"/>
      <protection/>
    </xf>
    <xf numFmtId="37" fontId="8" fillId="0" borderId="110" xfId="76" applyFont="1" applyFill="1" applyBorder="1" applyAlignment="1" applyProtection="1">
      <alignment horizontal="center" vertical="center"/>
      <protection/>
    </xf>
    <xf numFmtId="37" fontId="8" fillId="0" borderId="14" xfId="76" applyFont="1" applyFill="1" applyBorder="1" applyAlignment="1" applyProtection="1" quotePrefix="1">
      <alignment horizontal="center" vertical="center"/>
      <protection/>
    </xf>
    <xf numFmtId="0" fontId="14" fillId="0" borderId="21" xfId="73" applyFont="1" applyFill="1" applyBorder="1" applyAlignment="1">
      <alignment vertical="center"/>
      <protection/>
    </xf>
    <xf numFmtId="37" fontId="8" fillId="0" borderId="38" xfId="76" applyFont="1" applyFill="1" applyBorder="1" applyAlignment="1" applyProtection="1" quotePrefix="1">
      <alignment horizontal="center" vertical="center"/>
      <protection/>
    </xf>
    <xf numFmtId="0" fontId="14" fillId="0" borderId="62" xfId="73" applyFont="1" applyFill="1" applyBorder="1" applyAlignment="1">
      <alignment vertical="center"/>
      <protection/>
    </xf>
    <xf numFmtId="0" fontId="14" fillId="0" borderId="36" xfId="73" applyFont="1" applyFill="1" applyBorder="1" applyAlignment="1">
      <alignment vertical="center"/>
      <protection/>
    </xf>
    <xf numFmtId="0" fontId="14" fillId="0" borderId="51" xfId="73" applyFont="1" applyFill="1" applyBorder="1" applyAlignment="1">
      <alignment vertical="center"/>
      <protection/>
    </xf>
    <xf numFmtId="37" fontId="8" fillId="0" borderId="27" xfId="76" applyFont="1" applyFill="1" applyBorder="1" applyAlignment="1" applyProtection="1" quotePrefix="1">
      <alignment horizontal="center" vertical="center"/>
      <protection/>
    </xf>
    <xf numFmtId="0" fontId="14" fillId="0" borderId="50" xfId="73" applyFont="1" applyFill="1" applyBorder="1" applyAlignment="1">
      <alignment vertical="center"/>
      <protection/>
    </xf>
    <xf numFmtId="0" fontId="14" fillId="0" borderId="35" xfId="73" applyFont="1" applyFill="1" applyBorder="1" applyAlignment="1">
      <alignment vertical="center"/>
      <protection/>
    </xf>
    <xf numFmtId="0" fontId="14" fillId="0" borderId="52" xfId="73" applyFont="1" applyFill="1" applyBorder="1" applyAlignment="1">
      <alignment vertical="center"/>
      <protection/>
    </xf>
    <xf numFmtId="0" fontId="83" fillId="0" borderId="20" xfId="74" applyFont="1" applyFill="1" applyBorder="1" applyAlignment="1">
      <alignment vertical="center"/>
      <protection/>
    </xf>
    <xf numFmtId="0" fontId="83" fillId="0" borderId="51" xfId="74" applyFont="1" applyFill="1" applyBorder="1" applyAlignment="1">
      <alignment vertical="center"/>
      <protection/>
    </xf>
    <xf numFmtId="37" fontId="80" fillId="0" borderId="109" xfId="76" applyFont="1" applyFill="1" applyBorder="1" applyAlignment="1" applyProtection="1" quotePrefix="1">
      <alignment horizontal="center" vertical="center"/>
      <protection/>
    </xf>
    <xf numFmtId="37" fontId="80" fillId="0" borderId="18" xfId="76" applyFont="1" applyFill="1" applyBorder="1" applyAlignment="1" applyProtection="1">
      <alignment horizontal="center" vertical="center"/>
      <protection/>
    </xf>
    <xf numFmtId="37" fontId="80" fillId="0" borderId="17" xfId="76" applyFont="1" applyFill="1" applyBorder="1" applyAlignment="1" applyProtection="1">
      <alignment horizontal="center" vertical="center"/>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事業別表行列一覧"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020301m_a" xfId="62"/>
    <cellStyle name="標準_01020301m_b" xfId="63"/>
    <cellStyle name="標準_01020301m_c" xfId="64"/>
    <cellStyle name="標準_01020301m_d" xfId="65"/>
    <cellStyle name="標準_01020301m_e" xfId="66"/>
    <cellStyle name="標準_01020301m_f" xfId="67"/>
    <cellStyle name="標準_01020301n_a" xfId="68"/>
    <cellStyle name="標準_01020301n_b" xfId="69"/>
    <cellStyle name="標準_01020301o_a" xfId="70"/>
    <cellStyle name="標準_01020301p_a" xfId="71"/>
    <cellStyle name="標準_01020301p_b" xfId="72"/>
    <cellStyle name="標準_01020301q_a" xfId="73"/>
    <cellStyle name="標準_01020301q_b" xfId="74"/>
    <cellStyle name="標準_カのウ" xfId="75"/>
    <cellStyle name="標準_セソ" xfId="76"/>
    <cellStyle name="標準_セのカ" xfId="77"/>
    <cellStyle name="標準_タチ"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438150</xdr:rowOff>
    </xdr:from>
    <xdr:to>
      <xdr:col>1</xdr:col>
      <xdr:colOff>0</xdr:colOff>
      <xdr:row>6</xdr:row>
      <xdr:rowOff>9525</xdr:rowOff>
    </xdr:to>
    <xdr:sp>
      <xdr:nvSpPr>
        <xdr:cNvPr id="1" name="Line 1"/>
        <xdr:cNvSpPr>
          <a:spLocks/>
        </xdr:cNvSpPr>
      </xdr:nvSpPr>
      <xdr:spPr>
        <a:xfrm flipH="1" flipV="1">
          <a:off x="0" y="1752600"/>
          <a:ext cx="142875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8</xdr:row>
      <xdr:rowOff>0</xdr:rowOff>
    </xdr:to>
    <xdr:sp>
      <xdr:nvSpPr>
        <xdr:cNvPr id="1" name="Line 2"/>
        <xdr:cNvSpPr>
          <a:spLocks/>
        </xdr:cNvSpPr>
      </xdr:nvSpPr>
      <xdr:spPr>
        <a:xfrm flipH="1" flipV="1">
          <a:off x="0" y="1743075"/>
          <a:ext cx="1409700" cy="1714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xdr:nvSpPr>
        <xdr:cNvPr id="1" name="Line 1"/>
        <xdr:cNvSpPr>
          <a:spLocks/>
        </xdr:cNvSpPr>
      </xdr:nvSpPr>
      <xdr:spPr>
        <a:xfrm>
          <a:off x="0"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18</xdr:row>
      <xdr:rowOff>0</xdr:rowOff>
    </xdr:from>
    <xdr:to>
      <xdr:col>0</xdr:col>
      <xdr:colOff>0</xdr:colOff>
      <xdr:row>18</xdr:row>
      <xdr:rowOff>0</xdr:rowOff>
    </xdr:to>
    <xdr:sp>
      <xdr:nvSpPr>
        <xdr:cNvPr id="2" name="Line 2"/>
        <xdr:cNvSpPr>
          <a:spLocks/>
        </xdr:cNvSpPr>
      </xdr:nvSpPr>
      <xdr:spPr>
        <a:xfrm flipH="1" flipV="1">
          <a:off x="0"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0</xdr:colOff>
      <xdr:row>6</xdr:row>
      <xdr:rowOff>0</xdr:rowOff>
    </xdr:to>
    <xdr:sp>
      <xdr:nvSpPr>
        <xdr:cNvPr id="3" name="Line 3"/>
        <xdr:cNvSpPr>
          <a:spLocks/>
        </xdr:cNvSpPr>
      </xdr:nvSpPr>
      <xdr:spPr>
        <a:xfrm flipH="1" flipV="1">
          <a:off x="0" y="1714500"/>
          <a:ext cx="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4</xdr:row>
      <xdr:rowOff>0</xdr:rowOff>
    </xdr:from>
    <xdr:to>
      <xdr:col>1</xdr:col>
      <xdr:colOff>0</xdr:colOff>
      <xdr:row>6</xdr:row>
      <xdr:rowOff>9525</xdr:rowOff>
    </xdr:to>
    <xdr:sp>
      <xdr:nvSpPr>
        <xdr:cNvPr id="4" name="Freeform 4"/>
        <xdr:cNvSpPr>
          <a:spLocks/>
        </xdr:cNvSpPr>
      </xdr:nvSpPr>
      <xdr:spPr>
        <a:xfrm>
          <a:off x="9525" y="1714500"/>
          <a:ext cx="1400175" cy="866775"/>
        </a:xfrm>
        <a:custGeom>
          <a:pathLst>
            <a:path h="93" w="126">
              <a:moveTo>
                <a:pt x="0" y="0"/>
              </a:moveTo>
              <a:lnTo>
                <a:pt x="126" y="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18</xdr:row>
      <xdr:rowOff>0</xdr:rowOff>
    </xdr:from>
    <xdr:to>
      <xdr:col>1</xdr:col>
      <xdr:colOff>0</xdr:colOff>
      <xdr:row>20</xdr:row>
      <xdr:rowOff>9525</xdr:rowOff>
    </xdr:to>
    <xdr:sp>
      <xdr:nvSpPr>
        <xdr:cNvPr id="5" name="Freeform 4"/>
        <xdr:cNvSpPr>
          <a:spLocks/>
        </xdr:cNvSpPr>
      </xdr:nvSpPr>
      <xdr:spPr>
        <a:xfrm>
          <a:off x="9525" y="7696200"/>
          <a:ext cx="1400175" cy="866775"/>
        </a:xfrm>
        <a:custGeom>
          <a:pathLst>
            <a:path h="93" w="126">
              <a:moveTo>
                <a:pt x="0" y="0"/>
              </a:moveTo>
              <a:lnTo>
                <a:pt x="126" y="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xdr:nvSpPr>
        <xdr:cNvPr id="1" name="Line 1"/>
        <xdr:cNvSpPr>
          <a:spLocks/>
        </xdr:cNvSpPr>
      </xdr:nvSpPr>
      <xdr:spPr>
        <a:xfrm>
          <a:off x="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xdr:row>
      <xdr:rowOff>0</xdr:rowOff>
    </xdr:from>
    <xdr:to>
      <xdr:col>0</xdr:col>
      <xdr:colOff>0</xdr:colOff>
      <xdr:row>3</xdr:row>
      <xdr:rowOff>0</xdr:rowOff>
    </xdr:to>
    <xdr:sp>
      <xdr:nvSpPr>
        <xdr:cNvPr id="2" name="Line 2"/>
        <xdr:cNvSpPr>
          <a:spLocks/>
        </xdr:cNvSpPr>
      </xdr:nvSpPr>
      <xdr:spPr>
        <a:xfrm flipH="1" flipV="1">
          <a:off x="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H="1"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9525</xdr:rowOff>
    </xdr:from>
    <xdr:to>
      <xdr:col>1</xdr:col>
      <xdr:colOff>0</xdr:colOff>
      <xdr:row>6</xdr:row>
      <xdr:rowOff>0</xdr:rowOff>
    </xdr:to>
    <xdr:sp>
      <xdr:nvSpPr>
        <xdr:cNvPr id="4" name="Freeform 5"/>
        <xdr:cNvSpPr>
          <a:spLocks/>
        </xdr:cNvSpPr>
      </xdr:nvSpPr>
      <xdr:spPr>
        <a:xfrm>
          <a:off x="0" y="1724025"/>
          <a:ext cx="1409700" cy="847725"/>
        </a:xfrm>
        <a:custGeom>
          <a:pathLst>
            <a:path h="91" w="128">
              <a:moveTo>
                <a:pt x="0" y="0"/>
              </a:moveTo>
              <a:lnTo>
                <a:pt x="128" y="91"/>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xdr:nvSpPr>
        <xdr:cNvPr id="1" name="Line 1"/>
        <xdr:cNvSpPr>
          <a:spLocks/>
        </xdr:cNvSpPr>
      </xdr:nvSpPr>
      <xdr:spPr>
        <a:xfrm>
          <a:off x="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xdr:row>
      <xdr:rowOff>0</xdr:rowOff>
    </xdr:from>
    <xdr:to>
      <xdr:col>0</xdr:col>
      <xdr:colOff>0</xdr:colOff>
      <xdr:row>3</xdr:row>
      <xdr:rowOff>0</xdr:rowOff>
    </xdr:to>
    <xdr:sp>
      <xdr:nvSpPr>
        <xdr:cNvPr id="2" name="Line 2"/>
        <xdr:cNvSpPr>
          <a:spLocks/>
        </xdr:cNvSpPr>
      </xdr:nvSpPr>
      <xdr:spPr>
        <a:xfrm flipH="1" flipV="1">
          <a:off x="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H="1" flipV="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0</xdr:colOff>
      <xdr:row>0</xdr:row>
      <xdr:rowOff>0</xdr:rowOff>
    </xdr:to>
    <xdr:sp>
      <xdr:nvSpPr>
        <xdr:cNvPr id="4" name="Freeform 4"/>
        <xdr:cNvSpPr>
          <a:spLocks/>
        </xdr:cNvSpPr>
      </xdr:nvSpPr>
      <xdr:spPr>
        <a:xfrm>
          <a:off x="0" y="0"/>
          <a:ext cx="0" cy="0"/>
        </a:xfrm>
        <a:custGeom>
          <a:pathLst>
            <a:path h="93" w="126">
              <a:moveTo>
                <a:pt x="0" y="0"/>
              </a:moveTo>
              <a:lnTo>
                <a:pt x="126" y="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9525</xdr:rowOff>
    </xdr:from>
    <xdr:to>
      <xdr:col>0</xdr:col>
      <xdr:colOff>0</xdr:colOff>
      <xdr:row>6</xdr:row>
      <xdr:rowOff>0</xdr:rowOff>
    </xdr:to>
    <xdr:sp>
      <xdr:nvSpPr>
        <xdr:cNvPr id="5" name="Freeform 5"/>
        <xdr:cNvSpPr>
          <a:spLocks/>
        </xdr:cNvSpPr>
      </xdr:nvSpPr>
      <xdr:spPr>
        <a:xfrm>
          <a:off x="0" y="1724025"/>
          <a:ext cx="0" cy="847725"/>
        </a:xfrm>
        <a:custGeom>
          <a:pathLst>
            <a:path h="91" w="128">
              <a:moveTo>
                <a:pt x="0" y="0"/>
              </a:moveTo>
              <a:lnTo>
                <a:pt x="128" y="91"/>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9525</xdr:rowOff>
    </xdr:from>
    <xdr:to>
      <xdr:col>1</xdr:col>
      <xdr:colOff>0</xdr:colOff>
      <xdr:row>5</xdr:row>
      <xdr:rowOff>428625</xdr:rowOff>
    </xdr:to>
    <xdr:sp>
      <xdr:nvSpPr>
        <xdr:cNvPr id="6" name="Freeform 6"/>
        <xdr:cNvSpPr>
          <a:spLocks/>
        </xdr:cNvSpPr>
      </xdr:nvSpPr>
      <xdr:spPr>
        <a:xfrm>
          <a:off x="0" y="1724025"/>
          <a:ext cx="1409700" cy="847725"/>
        </a:xfrm>
        <a:custGeom>
          <a:pathLst>
            <a:path h="90" w="139">
              <a:moveTo>
                <a:pt x="139" y="90"/>
              </a:moveTo>
              <a:lnTo>
                <a:pt x="0" y="0"/>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0</xdr:colOff>
      <xdr:row>8</xdr:row>
      <xdr:rowOff>0</xdr:rowOff>
    </xdr:to>
    <xdr:sp>
      <xdr:nvSpPr>
        <xdr:cNvPr id="1" name="Line 1"/>
        <xdr:cNvSpPr>
          <a:spLocks/>
        </xdr:cNvSpPr>
      </xdr:nvSpPr>
      <xdr:spPr>
        <a:xfrm>
          <a:off x="0" y="2143125"/>
          <a:ext cx="1895475"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0</xdr:colOff>
      <xdr:row>5</xdr:row>
      <xdr:rowOff>0</xdr:rowOff>
    </xdr:from>
    <xdr:to>
      <xdr:col>9</xdr:col>
      <xdr:colOff>0</xdr:colOff>
      <xdr:row>7</xdr:row>
      <xdr:rowOff>0</xdr:rowOff>
    </xdr:to>
    <xdr:sp>
      <xdr:nvSpPr>
        <xdr:cNvPr id="2" name="Line 2"/>
        <xdr:cNvSpPr>
          <a:spLocks/>
        </xdr:cNvSpPr>
      </xdr:nvSpPr>
      <xdr:spPr>
        <a:xfrm>
          <a:off x="11029950" y="2143125"/>
          <a:ext cx="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9</xdr:col>
      <xdr:colOff>0</xdr:colOff>
      <xdr:row>4</xdr:row>
      <xdr:rowOff>0</xdr:rowOff>
    </xdr:to>
    <xdr:sp>
      <xdr:nvSpPr>
        <xdr:cNvPr id="1" name="Line 1"/>
        <xdr:cNvSpPr>
          <a:spLocks/>
        </xdr:cNvSpPr>
      </xdr:nvSpPr>
      <xdr:spPr>
        <a:xfrm>
          <a:off x="10248900" y="171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428625</xdr:rowOff>
    </xdr:from>
    <xdr:to>
      <xdr:col>2</xdr:col>
      <xdr:colOff>9525</xdr:colOff>
      <xdr:row>8</xdr:row>
      <xdr:rowOff>9525</xdr:rowOff>
    </xdr:to>
    <xdr:sp>
      <xdr:nvSpPr>
        <xdr:cNvPr id="2" name="Line 2"/>
        <xdr:cNvSpPr>
          <a:spLocks/>
        </xdr:cNvSpPr>
      </xdr:nvSpPr>
      <xdr:spPr>
        <a:xfrm flipH="1" flipV="1">
          <a:off x="0" y="2143125"/>
          <a:ext cx="1905000" cy="1295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9</xdr:col>
      <xdr:colOff>0</xdr:colOff>
      <xdr:row>4</xdr:row>
      <xdr:rowOff>0</xdr:rowOff>
    </xdr:to>
    <xdr:sp>
      <xdr:nvSpPr>
        <xdr:cNvPr id="1" name="Line 1"/>
        <xdr:cNvSpPr>
          <a:spLocks/>
        </xdr:cNvSpPr>
      </xdr:nvSpPr>
      <xdr:spPr>
        <a:xfrm>
          <a:off x="10991850" y="171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5</xdr:row>
      <xdr:rowOff>0</xdr:rowOff>
    </xdr:from>
    <xdr:to>
      <xdr:col>2</xdr:col>
      <xdr:colOff>9525</xdr:colOff>
      <xdr:row>8</xdr:row>
      <xdr:rowOff>0</xdr:rowOff>
    </xdr:to>
    <xdr:sp>
      <xdr:nvSpPr>
        <xdr:cNvPr id="2" name="Freeform 2"/>
        <xdr:cNvSpPr>
          <a:spLocks/>
        </xdr:cNvSpPr>
      </xdr:nvSpPr>
      <xdr:spPr>
        <a:xfrm>
          <a:off x="0" y="2143125"/>
          <a:ext cx="2152650" cy="1285875"/>
        </a:xfrm>
        <a:custGeom>
          <a:pathLst>
            <a:path h="81" w="179">
              <a:moveTo>
                <a:pt x="0" y="0"/>
              </a:moveTo>
              <a:lnTo>
                <a:pt x="179" y="81"/>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5</xdr:row>
      <xdr:rowOff>0</xdr:rowOff>
    </xdr:from>
    <xdr:to>
      <xdr:col>1</xdr:col>
      <xdr:colOff>0</xdr:colOff>
      <xdr:row>7</xdr:row>
      <xdr:rowOff>0</xdr:rowOff>
    </xdr:to>
    <xdr:sp>
      <xdr:nvSpPr>
        <xdr:cNvPr id="3" name="Freeform 3"/>
        <xdr:cNvSpPr>
          <a:spLocks/>
        </xdr:cNvSpPr>
      </xdr:nvSpPr>
      <xdr:spPr>
        <a:xfrm>
          <a:off x="9525" y="2143125"/>
          <a:ext cx="723900" cy="857250"/>
        </a:xfrm>
        <a:custGeom>
          <a:pathLst>
            <a:path h="58" w="43">
              <a:moveTo>
                <a:pt x="43" y="58"/>
              </a:moveTo>
              <a:lnTo>
                <a:pt x="0" y="0"/>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19050</xdr:rowOff>
    </xdr:from>
    <xdr:to>
      <xdr:col>2</xdr:col>
      <xdr:colOff>9525</xdr:colOff>
      <xdr:row>6</xdr:row>
      <xdr:rowOff>428625</xdr:rowOff>
    </xdr:to>
    <xdr:sp>
      <xdr:nvSpPr>
        <xdr:cNvPr id="1" name="Line 1"/>
        <xdr:cNvSpPr>
          <a:spLocks/>
        </xdr:cNvSpPr>
      </xdr:nvSpPr>
      <xdr:spPr>
        <a:xfrm>
          <a:off x="28575" y="2162175"/>
          <a:ext cx="1285875"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6</xdr:row>
      <xdr:rowOff>0</xdr:rowOff>
    </xdr:from>
    <xdr:to>
      <xdr:col>6</xdr:col>
      <xdr:colOff>876300</xdr:colOff>
      <xdr:row>6</xdr:row>
      <xdr:rowOff>0</xdr:rowOff>
    </xdr:to>
    <xdr:sp>
      <xdr:nvSpPr>
        <xdr:cNvPr id="1" name="Line 1"/>
        <xdr:cNvSpPr>
          <a:spLocks/>
        </xdr:cNvSpPr>
      </xdr:nvSpPr>
      <xdr:spPr>
        <a:xfrm>
          <a:off x="6953250" y="25717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5</xdr:row>
      <xdr:rowOff>0</xdr:rowOff>
    </xdr:from>
    <xdr:to>
      <xdr:col>2</xdr:col>
      <xdr:colOff>0</xdr:colOff>
      <xdr:row>7</xdr:row>
      <xdr:rowOff>0</xdr:rowOff>
    </xdr:to>
    <xdr:sp>
      <xdr:nvSpPr>
        <xdr:cNvPr id="2" name="Line 4"/>
        <xdr:cNvSpPr>
          <a:spLocks/>
        </xdr:cNvSpPr>
      </xdr:nvSpPr>
      <xdr:spPr>
        <a:xfrm>
          <a:off x="0" y="2143125"/>
          <a:ext cx="13049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428625</xdr:colOff>
      <xdr:row>6</xdr:row>
      <xdr:rowOff>0</xdr:rowOff>
    </xdr:from>
    <xdr:to>
      <xdr:col>7</xdr:col>
      <xdr:colOff>876300</xdr:colOff>
      <xdr:row>6</xdr:row>
      <xdr:rowOff>0</xdr:rowOff>
    </xdr:to>
    <xdr:sp>
      <xdr:nvSpPr>
        <xdr:cNvPr id="3" name="Line 1"/>
        <xdr:cNvSpPr>
          <a:spLocks/>
        </xdr:cNvSpPr>
      </xdr:nvSpPr>
      <xdr:spPr>
        <a:xfrm>
          <a:off x="8258175" y="25717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428625</xdr:colOff>
      <xdr:row>6</xdr:row>
      <xdr:rowOff>0</xdr:rowOff>
    </xdr:from>
    <xdr:to>
      <xdr:col>8</xdr:col>
      <xdr:colOff>876300</xdr:colOff>
      <xdr:row>6</xdr:row>
      <xdr:rowOff>0</xdr:rowOff>
    </xdr:to>
    <xdr:sp>
      <xdr:nvSpPr>
        <xdr:cNvPr id="4" name="Line 1"/>
        <xdr:cNvSpPr>
          <a:spLocks/>
        </xdr:cNvSpPr>
      </xdr:nvSpPr>
      <xdr:spPr>
        <a:xfrm>
          <a:off x="9563100" y="25717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3</xdr:col>
      <xdr:colOff>0</xdr:colOff>
      <xdr:row>8</xdr:row>
      <xdr:rowOff>0</xdr:rowOff>
    </xdr:to>
    <xdr:sp>
      <xdr:nvSpPr>
        <xdr:cNvPr id="1" name="Freeform 1"/>
        <xdr:cNvSpPr>
          <a:spLocks/>
        </xdr:cNvSpPr>
      </xdr:nvSpPr>
      <xdr:spPr>
        <a:xfrm>
          <a:off x="0" y="2143125"/>
          <a:ext cx="2667000" cy="1285875"/>
        </a:xfrm>
        <a:custGeom>
          <a:pathLst>
            <a:path h="106" w="223">
              <a:moveTo>
                <a:pt x="0" y="0"/>
              </a:moveTo>
              <a:lnTo>
                <a:pt x="223" y="106"/>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6</xdr:row>
      <xdr:rowOff>0</xdr:rowOff>
    </xdr:to>
    <xdr:sp>
      <xdr:nvSpPr>
        <xdr:cNvPr id="1" name="Line 1"/>
        <xdr:cNvSpPr>
          <a:spLocks/>
        </xdr:cNvSpPr>
      </xdr:nvSpPr>
      <xdr:spPr>
        <a:xfrm>
          <a:off x="0" y="1752600"/>
          <a:ext cx="14287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876300</xdr:colOff>
      <xdr:row>0</xdr:row>
      <xdr:rowOff>0</xdr:rowOff>
    </xdr:from>
    <xdr:to>
      <xdr:col>10</xdr:col>
      <xdr:colOff>0</xdr:colOff>
      <xdr:row>0</xdr:row>
      <xdr:rowOff>0</xdr:rowOff>
    </xdr:to>
    <xdr:sp>
      <xdr:nvSpPr>
        <xdr:cNvPr id="1" name="Line 2"/>
        <xdr:cNvSpPr>
          <a:spLocks/>
        </xdr:cNvSpPr>
      </xdr:nvSpPr>
      <xdr:spPr>
        <a:xfrm>
          <a:off x="8705850" y="0"/>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5</xdr:row>
      <xdr:rowOff>0</xdr:rowOff>
    </xdr:from>
    <xdr:to>
      <xdr:col>2</xdr:col>
      <xdr:colOff>0</xdr:colOff>
      <xdr:row>7</xdr:row>
      <xdr:rowOff>0</xdr:rowOff>
    </xdr:to>
    <xdr:sp>
      <xdr:nvSpPr>
        <xdr:cNvPr id="2" name="Line 1"/>
        <xdr:cNvSpPr>
          <a:spLocks/>
        </xdr:cNvSpPr>
      </xdr:nvSpPr>
      <xdr:spPr>
        <a:xfrm>
          <a:off x="0" y="2143125"/>
          <a:ext cx="13049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0</xdr:colOff>
      <xdr:row>7</xdr:row>
      <xdr:rowOff>0</xdr:rowOff>
    </xdr:to>
    <xdr:sp>
      <xdr:nvSpPr>
        <xdr:cNvPr id="1" name="Line 6"/>
        <xdr:cNvSpPr>
          <a:spLocks/>
        </xdr:cNvSpPr>
      </xdr:nvSpPr>
      <xdr:spPr>
        <a:xfrm>
          <a:off x="0" y="2143125"/>
          <a:ext cx="151447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381000</xdr:colOff>
      <xdr:row>6</xdr:row>
      <xdr:rowOff>0</xdr:rowOff>
    </xdr:from>
    <xdr:to>
      <xdr:col>6</xdr:col>
      <xdr:colOff>838200</xdr:colOff>
      <xdr:row>6</xdr:row>
      <xdr:rowOff>0</xdr:rowOff>
    </xdr:to>
    <xdr:sp>
      <xdr:nvSpPr>
        <xdr:cNvPr id="2" name="Line 1"/>
        <xdr:cNvSpPr>
          <a:spLocks/>
        </xdr:cNvSpPr>
      </xdr:nvSpPr>
      <xdr:spPr>
        <a:xfrm>
          <a:off x="6696075" y="25717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381000</xdr:colOff>
      <xdr:row>6</xdr:row>
      <xdr:rowOff>0</xdr:rowOff>
    </xdr:from>
    <xdr:to>
      <xdr:col>7</xdr:col>
      <xdr:colOff>838200</xdr:colOff>
      <xdr:row>6</xdr:row>
      <xdr:rowOff>0</xdr:rowOff>
    </xdr:to>
    <xdr:sp>
      <xdr:nvSpPr>
        <xdr:cNvPr id="3" name="Line 1"/>
        <xdr:cNvSpPr>
          <a:spLocks/>
        </xdr:cNvSpPr>
      </xdr:nvSpPr>
      <xdr:spPr>
        <a:xfrm>
          <a:off x="7896225" y="25717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381000</xdr:colOff>
      <xdr:row>6</xdr:row>
      <xdr:rowOff>0</xdr:rowOff>
    </xdr:from>
    <xdr:to>
      <xdr:col>8</xdr:col>
      <xdr:colOff>838200</xdr:colOff>
      <xdr:row>6</xdr:row>
      <xdr:rowOff>0</xdr:rowOff>
    </xdr:to>
    <xdr:sp>
      <xdr:nvSpPr>
        <xdr:cNvPr id="4" name="Line 1"/>
        <xdr:cNvSpPr>
          <a:spLocks/>
        </xdr:cNvSpPr>
      </xdr:nvSpPr>
      <xdr:spPr>
        <a:xfrm>
          <a:off x="9096375" y="25717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2</xdr:col>
      <xdr:colOff>28575</xdr:colOff>
      <xdr:row>7</xdr:row>
      <xdr:rowOff>9525</xdr:rowOff>
    </xdr:to>
    <xdr:sp>
      <xdr:nvSpPr>
        <xdr:cNvPr id="1" name="Line 3"/>
        <xdr:cNvSpPr>
          <a:spLocks/>
        </xdr:cNvSpPr>
      </xdr:nvSpPr>
      <xdr:spPr>
        <a:xfrm>
          <a:off x="0" y="2152650"/>
          <a:ext cx="269557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0</xdr:colOff>
      <xdr:row>7</xdr:row>
      <xdr:rowOff>0</xdr:rowOff>
    </xdr:to>
    <xdr:sp>
      <xdr:nvSpPr>
        <xdr:cNvPr id="1" name="Line 3"/>
        <xdr:cNvSpPr>
          <a:spLocks/>
        </xdr:cNvSpPr>
      </xdr:nvSpPr>
      <xdr:spPr>
        <a:xfrm>
          <a:off x="0" y="2143125"/>
          <a:ext cx="266700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2</xdr:col>
      <xdr:colOff>9525</xdr:colOff>
      <xdr:row>7</xdr:row>
      <xdr:rowOff>0</xdr:rowOff>
    </xdr:to>
    <xdr:sp>
      <xdr:nvSpPr>
        <xdr:cNvPr id="1" name="Line 3"/>
        <xdr:cNvSpPr>
          <a:spLocks/>
        </xdr:cNvSpPr>
      </xdr:nvSpPr>
      <xdr:spPr>
        <a:xfrm>
          <a:off x="0" y="2152650"/>
          <a:ext cx="215265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2</xdr:col>
      <xdr:colOff>9525</xdr:colOff>
      <xdr:row>8</xdr:row>
      <xdr:rowOff>0</xdr:rowOff>
    </xdr:to>
    <xdr:sp>
      <xdr:nvSpPr>
        <xdr:cNvPr id="1" name="Line 3"/>
        <xdr:cNvSpPr>
          <a:spLocks/>
        </xdr:cNvSpPr>
      </xdr:nvSpPr>
      <xdr:spPr>
        <a:xfrm>
          <a:off x="0" y="2571750"/>
          <a:ext cx="125730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6</xdr:row>
      <xdr:rowOff>0</xdr:rowOff>
    </xdr:from>
    <xdr:to>
      <xdr:col>9</xdr:col>
      <xdr:colOff>9525</xdr:colOff>
      <xdr:row>8</xdr:row>
      <xdr:rowOff>0</xdr:rowOff>
    </xdr:to>
    <xdr:sp>
      <xdr:nvSpPr>
        <xdr:cNvPr id="2" name="Line 3"/>
        <xdr:cNvSpPr>
          <a:spLocks/>
        </xdr:cNvSpPr>
      </xdr:nvSpPr>
      <xdr:spPr>
        <a:xfrm>
          <a:off x="7772400" y="2571750"/>
          <a:ext cx="125730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15</xdr:row>
      <xdr:rowOff>0</xdr:rowOff>
    </xdr:from>
    <xdr:to>
      <xdr:col>2</xdr:col>
      <xdr:colOff>9525</xdr:colOff>
      <xdr:row>17</xdr:row>
      <xdr:rowOff>0</xdr:rowOff>
    </xdr:to>
    <xdr:sp>
      <xdr:nvSpPr>
        <xdr:cNvPr id="3" name="Line 3"/>
        <xdr:cNvSpPr>
          <a:spLocks/>
        </xdr:cNvSpPr>
      </xdr:nvSpPr>
      <xdr:spPr>
        <a:xfrm>
          <a:off x="0" y="6429375"/>
          <a:ext cx="125730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15</xdr:row>
      <xdr:rowOff>0</xdr:rowOff>
    </xdr:from>
    <xdr:to>
      <xdr:col>9</xdr:col>
      <xdr:colOff>9525</xdr:colOff>
      <xdr:row>17</xdr:row>
      <xdr:rowOff>0</xdr:rowOff>
    </xdr:to>
    <xdr:sp>
      <xdr:nvSpPr>
        <xdr:cNvPr id="4" name="Line 3"/>
        <xdr:cNvSpPr>
          <a:spLocks/>
        </xdr:cNvSpPr>
      </xdr:nvSpPr>
      <xdr:spPr>
        <a:xfrm>
          <a:off x="7772400" y="6429375"/>
          <a:ext cx="125730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24</xdr:row>
      <xdr:rowOff>0</xdr:rowOff>
    </xdr:from>
    <xdr:to>
      <xdr:col>2</xdr:col>
      <xdr:colOff>9525</xdr:colOff>
      <xdr:row>26</xdr:row>
      <xdr:rowOff>0</xdr:rowOff>
    </xdr:to>
    <xdr:sp>
      <xdr:nvSpPr>
        <xdr:cNvPr id="5" name="Line 3"/>
        <xdr:cNvSpPr>
          <a:spLocks/>
        </xdr:cNvSpPr>
      </xdr:nvSpPr>
      <xdr:spPr>
        <a:xfrm>
          <a:off x="0" y="10287000"/>
          <a:ext cx="125730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7</xdr:row>
      <xdr:rowOff>0</xdr:rowOff>
    </xdr:from>
    <xdr:to>
      <xdr:col>6</xdr:col>
      <xdr:colOff>866775</xdr:colOff>
      <xdr:row>7</xdr:row>
      <xdr:rowOff>0</xdr:rowOff>
    </xdr:to>
    <xdr:sp>
      <xdr:nvSpPr>
        <xdr:cNvPr id="1" name="Line 3"/>
        <xdr:cNvSpPr>
          <a:spLocks/>
        </xdr:cNvSpPr>
      </xdr:nvSpPr>
      <xdr:spPr>
        <a:xfrm>
          <a:off x="6943725" y="30003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6</xdr:row>
      <xdr:rowOff>0</xdr:rowOff>
    </xdr:from>
    <xdr:to>
      <xdr:col>2</xdr:col>
      <xdr:colOff>0</xdr:colOff>
      <xdr:row>8</xdr:row>
      <xdr:rowOff>0</xdr:rowOff>
    </xdr:to>
    <xdr:sp>
      <xdr:nvSpPr>
        <xdr:cNvPr id="2" name="Line 6"/>
        <xdr:cNvSpPr>
          <a:spLocks/>
        </xdr:cNvSpPr>
      </xdr:nvSpPr>
      <xdr:spPr>
        <a:xfrm>
          <a:off x="0" y="2571750"/>
          <a:ext cx="13049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419100</xdr:colOff>
      <xdr:row>7</xdr:row>
      <xdr:rowOff>0</xdr:rowOff>
    </xdr:from>
    <xdr:to>
      <xdr:col>7</xdr:col>
      <xdr:colOff>866775</xdr:colOff>
      <xdr:row>7</xdr:row>
      <xdr:rowOff>0</xdr:rowOff>
    </xdr:to>
    <xdr:sp>
      <xdr:nvSpPr>
        <xdr:cNvPr id="3" name="Line 3"/>
        <xdr:cNvSpPr>
          <a:spLocks/>
        </xdr:cNvSpPr>
      </xdr:nvSpPr>
      <xdr:spPr>
        <a:xfrm>
          <a:off x="8248650" y="30003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419100</xdr:colOff>
      <xdr:row>7</xdr:row>
      <xdr:rowOff>0</xdr:rowOff>
    </xdr:from>
    <xdr:to>
      <xdr:col>8</xdr:col>
      <xdr:colOff>866775</xdr:colOff>
      <xdr:row>7</xdr:row>
      <xdr:rowOff>0</xdr:rowOff>
    </xdr:to>
    <xdr:sp>
      <xdr:nvSpPr>
        <xdr:cNvPr id="4" name="Line 3"/>
        <xdr:cNvSpPr>
          <a:spLocks/>
        </xdr:cNvSpPr>
      </xdr:nvSpPr>
      <xdr:spPr>
        <a:xfrm>
          <a:off x="9553575" y="30003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419100</xdr:colOff>
      <xdr:row>16</xdr:row>
      <xdr:rowOff>0</xdr:rowOff>
    </xdr:from>
    <xdr:to>
      <xdr:col>6</xdr:col>
      <xdr:colOff>866775</xdr:colOff>
      <xdr:row>16</xdr:row>
      <xdr:rowOff>0</xdr:rowOff>
    </xdr:to>
    <xdr:sp>
      <xdr:nvSpPr>
        <xdr:cNvPr id="5" name="Line 3"/>
        <xdr:cNvSpPr>
          <a:spLocks/>
        </xdr:cNvSpPr>
      </xdr:nvSpPr>
      <xdr:spPr>
        <a:xfrm>
          <a:off x="6943725" y="68580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15</xdr:row>
      <xdr:rowOff>0</xdr:rowOff>
    </xdr:from>
    <xdr:to>
      <xdr:col>2</xdr:col>
      <xdr:colOff>0</xdr:colOff>
      <xdr:row>17</xdr:row>
      <xdr:rowOff>0</xdr:rowOff>
    </xdr:to>
    <xdr:sp>
      <xdr:nvSpPr>
        <xdr:cNvPr id="6" name="Line 6"/>
        <xdr:cNvSpPr>
          <a:spLocks/>
        </xdr:cNvSpPr>
      </xdr:nvSpPr>
      <xdr:spPr>
        <a:xfrm>
          <a:off x="0" y="6429375"/>
          <a:ext cx="13049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419100</xdr:colOff>
      <xdr:row>16</xdr:row>
      <xdr:rowOff>0</xdr:rowOff>
    </xdr:from>
    <xdr:to>
      <xdr:col>7</xdr:col>
      <xdr:colOff>866775</xdr:colOff>
      <xdr:row>16</xdr:row>
      <xdr:rowOff>0</xdr:rowOff>
    </xdr:to>
    <xdr:sp>
      <xdr:nvSpPr>
        <xdr:cNvPr id="7" name="Line 3"/>
        <xdr:cNvSpPr>
          <a:spLocks/>
        </xdr:cNvSpPr>
      </xdr:nvSpPr>
      <xdr:spPr>
        <a:xfrm>
          <a:off x="8248650" y="68580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419100</xdr:colOff>
      <xdr:row>16</xdr:row>
      <xdr:rowOff>0</xdr:rowOff>
    </xdr:from>
    <xdr:to>
      <xdr:col>8</xdr:col>
      <xdr:colOff>866775</xdr:colOff>
      <xdr:row>16</xdr:row>
      <xdr:rowOff>0</xdr:rowOff>
    </xdr:to>
    <xdr:sp>
      <xdr:nvSpPr>
        <xdr:cNvPr id="8" name="Line 3"/>
        <xdr:cNvSpPr>
          <a:spLocks/>
        </xdr:cNvSpPr>
      </xdr:nvSpPr>
      <xdr:spPr>
        <a:xfrm>
          <a:off x="9553575" y="68580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419100</xdr:colOff>
      <xdr:row>25</xdr:row>
      <xdr:rowOff>0</xdr:rowOff>
    </xdr:from>
    <xdr:to>
      <xdr:col>6</xdr:col>
      <xdr:colOff>866775</xdr:colOff>
      <xdr:row>25</xdr:row>
      <xdr:rowOff>0</xdr:rowOff>
    </xdr:to>
    <xdr:sp>
      <xdr:nvSpPr>
        <xdr:cNvPr id="9" name="Line 3"/>
        <xdr:cNvSpPr>
          <a:spLocks/>
        </xdr:cNvSpPr>
      </xdr:nvSpPr>
      <xdr:spPr>
        <a:xfrm>
          <a:off x="6943725" y="107156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24</xdr:row>
      <xdr:rowOff>0</xdr:rowOff>
    </xdr:from>
    <xdr:to>
      <xdr:col>2</xdr:col>
      <xdr:colOff>0</xdr:colOff>
      <xdr:row>26</xdr:row>
      <xdr:rowOff>0</xdr:rowOff>
    </xdr:to>
    <xdr:sp>
      <xdr:nvSpPr>
        <xdr:cNvPr id="10" name="Line 6"/>
        <xdr:cNvSpPr>
          <a:spLocks/>
        </xdr:cNvSpPr>
      </xdr:nvSpPr>
      <xdr:spPr>
        <a:xfrm>
          <a:off x="0" y="10287000"/>
          <a:ext cx="13049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419100</xdr:colOff>
      <xdr:row>25</xdr:row>
      <xdr:rowOff>0</xdr:rowOff>
    </xdr:from>
    <xdr:to>
      <xdr:col>7</xdr:col>
      <xdr:colOff>866775</xdr:colOff>
      <xdr:row>25</xdr:row>
      <xdr:rowOff>0</xdr:rowOff>
    </xdr:to>
    <xdr:sp>
      <xdr:nvSpPr>
        <xdr:cNvPr id="11" name="Line 3"/>
        <xdr:cNvSpPr>
          <a:spLocks/>
        </xdr:cNvSpPr>
      </xdr:nvSpPr>
      <xdr:spPr>
        <a:xfrm>
          <a:off x="8248650" y="107156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419100</xdr:colOff>
      <xdr:row>25</xdr:row>
      <xdr:rowOff>0</xdr:rowOff>
    </xdr:from>
    <xdr:to>
      <xdr:col>8</xdr:col>
      <xdr:colOff>866775</xdr:colOff>
      <xdr:row>25</xdr:row>
      <xdr:rowOff>0</xdr:rowOff>
    </xdr:to>
    <xdr:sp>
      <xdr:nvSpPr>
        <xdr:cNvPr id="12" name="Line 3"/>
        <xdr:cNvSpPr>
          <a:spLocks/>
        </xdr:cNvSpPr>
      </xdr:nvSpPr>
      <xdr:spPr>
        <a:xfrm>
          <a:off x="9553575" y="107156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419100</xdr:colOff>
      <xdr:row>34</xdr:row>
      <xdr:rowOff>0</xdr:rowOff>
    </xdr:from>
    <xdr:to>
      <xdr:col>6</xdr:col>
      <xdr:colOff>866775</xdr:colOff>
      <xdr:row>34</xdr:row>
      <xdr:rowOff>0</xdr:rowOff>
    </xdr:to>
    <xdr:sp>
      <xdr:nvSpPr>
        <xdr:cNvPr id="13" name="Line 3"/>
        <xdr:cNvSpPr>
          <a:spLocks/>
        </xdr:cNvSpPr>
      </xdr:nvSpPr>
      <xdr:spPr>
        <a:xfrm>
          <a:off x="6943725" y="145732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33</xdr:row>
      <xdr:rowOff>0</xdr:rowOff>
    </xdr:from>
    <xdr:to>
      <xdr:col>2</xdr:col>
      <xdr:colOff>0</xdr:colOff>
      <xdr:row>35</xdr:row>
      <xdr:rowOff>0</xdr:rowOff>
    </xdr:to>
    <xdr:sp>
      <xdr:nvSpPr>
        <xdr:cNvPr id="14" name="Line 6"/>
        <xdr:cNvSpPr>
          <a:spLocks/>
        </xdr:cNvSpPr>
      </xdr:nvSpPr>
      <xdr:spPr>
        <a:xfrm>
          <a:off x="0" y="14144625"/>
          <a:ext cx="13049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419100</xdr:colOff>
      <xdr:row>34</xdr:row>
      <xdr:rowOff>0</xdr:rowOff>
    </xdr:from>
    <xdr:to>
      <xdr:col>7</xdr:col>
      <xdr:colOff>866775</xdr:colOff>
      <xdr:row>34</xdr:row>
      <xdr:rowOff>0</xdr:rowOff>
    </xdr:to>
    <xdr:sp>
      <xdr:nvSpPr>
        <xdr:cNvPr id="15" name="Line 3"/>
        <xdr:cNvSpPr>
          <a:spLocks/>
        </xdr:cNvSpPr>
      </xdr:nvSpPr>
      <xdr:spPr>
        <a:xfrm>
          <a:off x="8248650" y="145732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419100</xdr:colOff>
      <xdr:row>34</xdr:row>
      <xdr:rowOff>0</xdr:rowOff>
    </xdr:from>
    <xdr:to>
      <xdr:col>8</xdr:col>
      <xdr:colOff>866775</xdr:colOff>
      <xdr:row>34</xdr:row>
      <xdr:rowOff>0</xdr:rowOff>
    </xdr:to>
    <xdr:sp>
      <xdr:nvSpPr>
        <xdr:cNvPr id="16" name="Line 3"/>
        <xdr:cNvSpPr>
          <a:spLocks/>
        </xdr:cNvSpPr>
      </xdr:nvSpPr>
      <xdr:spPr>
        <a:xfrm>
          <a:off x="9553575" y="145732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419100</xdr:colOff>
      <xdr:row>43</xdr:row>
      <xdr:rowOff>0</xdr:rowOff>
    </xdr:from>
    <xdr:to>
      <xdr:col>6</xdr:col>
      <xdr:colOff>866775</xdr:colOff>
      <xdr:row>43</xdr:row>
      <xdr:rowOff>0</xdr:rowOff>
    </xdr:to>
    <xdr:sp>
      <xdr:nvSpPr>
        <xdr:cNvPr id="17" name="Line 3"/>
        <xdr:cNvSpPr>
          <a:spLocks/>
        </xdr:cNvSpPr>
      </xdr:nvSpPr>
      <xdr:spPr>
        <a:xfrm>
          <a:off x="6943725" y="184308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42</xdr:row>
      <xdr:rowOff>0</xdr:rowOff>
    </xdr:from>
    <xdr:to>
      <xdr:col>2</xdr:col>
      <xdr:colOff>0</xdr:colOff>
      <xdr:row>44</xdr:row>
      <xdr:rowOff>0</xdr:rowOff>
    </xdr:to>
    <xdr:sp>
      <xdr:nvSpPr>
        <xdr:cNvPr id="18" name="Line 6"/>
        <xdr:cNvSpPr>
          <a:spLocks/>
        </xdr:cNvSpPr>
      </xdr:nvSpPr>
      <xdr:spPr>
        <a:xfrm>
          <a:off x="0" y="18002250"/>
          <a:ext cx="13049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419100</xdr:colOff>
      <xdr:row>43</xdr:row>
      <xdr:rowOff>0</xdr:rowOff>
    </xdr:from>
    <xdr:to>
      <xdr:col>7</xdr:col>
      <xdr:colOff>866775</xdr:colOff>
      <xdr:row>43</xdr:row>
      <xdr:rowOff>0</xdr:rowOff>
    </xdr:to>
    <xdr:sp>
      <xdr:nvSpPr>
        <xdr:cNvPr id="19" name="Line 3"/>
        <xdr:cNvSpPr>
          <a:spLocks/>
        </xdr:cNvSpPr>
      </xdr:nvSpPr>
      <xdr:spPr>
        <a:xfrm>
          <a:off x="8248650" y="184308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419100</xdr:colOff>
      <xdr:row>43</xdr:row>
      <xdr:rowOff>0</xdr:rowOff>
    </xdr:from>
    <xdr:to>
      <xdr:col>8</xdr:col>
      <xdr:colOff>866775</xdr:colOff>
      <xdr:row>43</xdr:row>
      <xdr:rowOff>0</xdr:rowOff>
    </xdr:to>
    <xdr:sp>
      <xdr:nvSpPr>
        <xdr:cNvPr id="20" name="Line 3"/>
        <xdr:cNvSpPr>
          <a:spLocks/>
        </xdr:cNvSpPr>
      </xdr:nvSpPr>
      <xdr:spPr>
        <a:xfrm>
          <a:off x="9553575" y="184308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0</xdr:colOff>
      <xdr:row>6</xdr:row>
      <xdr:rowOff>0</xdr:rowOff>
    </xdr:to>
    <xdr:sp>
      <xdr:nvSpPr>
        <xdr:cNvPr id="1" name="Line 1"/>
        <xdr:cNvSpPr>
          <a:spLocks/>
        </xdr:cNvSpPr>
      </xdr:nvSpPr>
      <xdr:spPr>
        <a:xfrm flipH="1" flipV="1">
          <a:off x="0" y="1762125"/>
          <a:ext cx="1400175"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6</xdr:row>
      <xdr:rowOff>0</xdr:rowOff>
    </xdr:to>
    <xdr:sp>
      <xdr:nvSpPr>
        <xdr:cNvPr id="1" name="Line 1"/>
        <xdr:cNvSpPr>
          <a:spLocks/>
        </xdr:cNvSpPr>
      </xdr:nvSpPr>
      <xdr:spPr>
        <a:xfrm>
          <a:off x="0" y="1743075"/>
          <a:ext cx="140970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7</xdr:row>
      <xdr:rowOff>0</xdr:rowOff>
    </xdr:to>
    <xdr:sp>
      <xdr:nvSpPr>
        <xdr:cNvPr id="1" name="Line 1"/>
        <xdr:cNvSpPr>
          <a:spLocks/>
        </xdr:cNvSpPr>
      </xdr:nvSpPr>
      <xdr:spPr>
        <a:xfrm>
          <a:off x="0" y="2171700"/>
          <a:ext cx="140017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7</xdr:row>
      <xdr:rowOff>0</xdr:rowOff>
    </xdr:to>
    <xdr:sp>
      <xdr:nvSpPr>
        <xdr:cNvPr id="1" name="Line 1"/>
        <xdr:cNvSpPr>
          <a:spLocks/>
        </xdr:cNvSpPr>
      </xdr:nvSpPr>
      <xdr:spPr>
        <a:xfrm>
          <a:off x="0" y="2162175"/>
          <a:ext cx="140970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1</xdr:col>
      <xdr:colOff>0</xdr:colOff>
      <xdr:row>6</xdr:row>
      <xdr:rowOff>0</xdr:rowOff>
    </xdr:to>
    <xdr:sp>
      <xdr:nvSpPr>
        <xdr:cNvPr id="1" name="Freeform 1"/>
        <xdr:cNvSpPr>
          <a:spLocks/>
        </xdr:cNvSpPr>
      </xdr:nvSpPr>
      <xdr:spPr>
        <a:xfrm>
          <a:off x="0" y="2181225"/>
          <a:ext cx="1409700" cy="419100"/>
        </a:xfrm>
        <a:custGeom>
          <a:pathLst>
            <a:path h="47" w="102">
              <a:moveTo>
                <a:pt x="0" y="0"/>
              </a:moveTo>
              <a:lnTo>
                <a:pt x="102" y="47"/>
              </a:lnTo>
            </a:path>
          </a:pathLst>
        </a:cu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6</xdr:row>
      <xdr:rowOff>0</xdr:rowOff>
    </xdr:to>
    <xdr:sp>
      <xdr:nvSpPr>
        <xdr:cNvPr id="1" name="Line 1"/>
        <xdr:cNvSpPr>
          <a:spLocks/>
        </xdr:cNvSpPr>
      </xdr:nvSpPr>
      <xdr:spPr>
        <a:xfrm flipH="1" flipV="1">
          <a:off x="9525" y="1743075"/>
          <a:ext cx="140017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6</xdr:row>
      <xdr:rowOff>0</xdr:rowOff>
    </xdr:to>
    <xdr:sp>
      <xdr:nvSpPr>
        <xdr:cNvPr id="1" name="Line 1"/>
        <xdr:cNvSpPr>
          <a:spLocks/>
        </xdr:cNvSpPr>
      </xdr:nvSpPr>
      <xdr:spPr>
        <a:xfrm flipH="1" flipV="1">
          <a:off x="9525" y="1743075"/>
          <a:ext cx="14192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ransitionEntry="1">
    <tabColor rgb="FFFFFF00"/>
  </sheetPr>
  <dimension ref="A1:AC66"/>
  <sheetViews>
    <sheetView showGridLines="0" tabSelected="1" view="pageBreakPreview" zoomScale="70" zoomScaleNormal="75" zoomScaleSheetLayoutView="7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
    </sheetView>
  </sheetViews>
  <sheetFormatPr defaultColWidth="10.72265625" defaultRowHeight="18"/>
  <cols>
    <col min="1" max="1" width="10.6328125" style="6" customWidth="1"/>
    <col min="2" max="2" width="7.99609375" style="6" customWidth="1"/>
    <col min="3" max="28" width="15.99609375" style="6" customWidth="1"/>
    <col min="29" max="29" width="4.0859375" style="440" customWidth="1"/>
    <col min="30" max="16384" width="10.72265625" style="6" customWidth="1"/>
  </cols>
  <sheetData>
    <row r="1" spans="1:29" s="1" customFormat="1" ht="27" customHeight="1">
      <c r="A1" s="36"/>
      <c r="B1" s="66"/>
      <c r="C1" s="36" t="s">
        <v>15</v>
      </c>
      <c r="D1" s="66"/>
      <c r="E1" s="8"/>
      <c r="F1" s="9"/>
      <c r="G1" s="9"/>
      <c r="H1" s="10"/>
      <c r="I1" s="10"/>
      <c r="J1" s="10"/>
      <c r="K1" s="10"/>
      <c r="L1" s="10"/>
      <c r="M1" s="10"/>
      <c r="N1" s="10"/>
      <c r="O1" s="10"/>
      <c r="P1" s="10"/>
      <c r="Q1" s="66"/>
      <c r="R1" s="66"/>
      <c r="S1" s="66"/>
      <c r="T1" s="11"/>
      <c r="U1" s="10"/>
      <c r="V1" s="10"/>
      <c r="W1" s="10"/>
      <c r="X1" s="10"/>
      <c r="Y1" s="10"/>
      <c r="Z1" s="10"/>
      <c r="AA1" s="10"/>
      <c r="AB1" s="10"/>
      <c r="AC1" s="438"/>
    </row>
    <row r="2" spans="1:29" s="1" customFormat="1" ht="27" customHeight="1">
      <c r="A2" s="32"/>
      <c r="B2" s="66"/>
      <c r="C2" s="32" t="s">
        <v>0</v>
      </c>
      <c r="D2" s="66"/>
      <c r="E2" s="10"/>
      <c r="F2" s="13"/>
      <c r="G2" s="10"/>
      <c r="H2" s="10"/>
      <c r="I2" s="10"/>
      <c r="J2" s="10"/>
      <c r="K2" s="10"/>
      <c r="L2" s="10"/>
      <c r="M2" s="10"/>
      <c r="N2" s="10"/>
      <c r="O2" s="10"/>
      <c r="P2" s="10"/>
      <c r="Q2" s="66"/>
      <c r="R2" s="66"/>
      <c r="S2" s="66"/>
      <c r="T2" s="11"/>
      <c r="U2" s="10"/>
      <c r="V2" s="10"/>
      <c r="W2" s="10"/>
      <c r="X2" s="10"/>
      <c r="Y2" s="10"/>
      <c r="Z2" s="10"/>
      <c r="AA2" s="10"/>
      <c r="AB2" s="10"/>
      <c r="AC2" s="438"/>
    </row>
    <row r="3" spans="1:29" s="3" customFormat="1" ht="27" customHeight="1">
      <c r="A3" s="2"/>
      <c r="B3" s="66"/>
      <c r="C3" s="2" t="s">
        <v>208</v>
      </c>
      <c r="D3" s="66"/>
      <c r="E3" s="15"/>
      <c r="F3" s="15"/>
      <c r="G3" s="15"/>
      <c r="H3" s="15"/>
      <c r="I3" s="15"/>
      <c r="J3" s="15"/>
      <c r="K3" s="15"/>
      <c r="L3" s="15"/>
      <c r="M3" s="15"/>
      <c r="N3" s="15"/>
      <c r="O3" s="15"/>
      <c r="P3" s="15"/>
      <c r="Q3" s="66"/>
      <c r="R3" s="66"/>
      <c r="S3" s="66"/>
      <c r="T3" s="15"/>
      <c r="U3" s="15"/>
      <c r="V3" s="15"/>
      <c r="W3" s="15"/>
      <c r="X3" s="15"/>
      <c r="Y3" s="15"/>
      <c r="Z3" s="15"/>
      <c r="AA3" s="15"/>
      <c r="AB3" s="15"/>
      <c r="AC3" s="439"/>
    </row>
    <row r="4" spans="1:29" s="3" customFormat="1" ht="27" customHeight="1">
      <c r="A4" s="763"/>
      <c r="B4" s="66"/>
      <c r="C4" s="763" t="s">
        <v>209</v>
      </c>
      <c r="D4" s="66"/>
      <c r="E4" s="15"/>
      <c r="F4" s="15"/>
      <c r="G4" s="15"/>
      <c r="H4" s="15"/>
      <c r="I4" s="15"/>
      <c r="J4" s="15"/>
      <c r="K4" s="15"/>
      <c r="L4" s="15"/>
      <c r="M4" s="15"/>
      <c r="N4" s="15"/>
      <c r="O4" s="15"/>
      <c r="P4" s="15"/>
      <c r="Q4" s="66"/>
      <c r="R4" s="66"/>
      <c r="S4" s="66"/>
      <c r="T4" s="15"/>
      <c r="U4" s="15"/>
      <c r="V4" s="15"/>
      <c r="W4" s="15"/>
      <c r="X4" s="15"/>
      <c r="Y4" s="15"/>
      <c r="Z4" s="15"/>
      <c r="AA4" s="15"/>
      <c r="AB4" s="15"/>
      <c r="AC4" s="439"/>
    </row>
    <row r="5" spans="1:29" s="3" customFormat="1" ht="27" customHeight="1" thickBot="1">
      <c r="A5" s="16"/>
      <c r="B5" s="16"/>
      <c r="C5" s="4"/>
      <c r="D5" s="16"/>
      <c r="E5" s="24"/>
      <c r="F5" s="17"/>
      <c r="G5" s="17"/>
      <c r="H5" s="17"/>
      <c r="I5" s="17"/>
      <c r="J5" s="17"/>
      <c r="K5" s="17"/>
      <c r="L5" s="18"/>
      <c r="M5" s="19"/>
      <c r="N5" s="17"/>
      <c r="O5" s="766" t="s">
        <v>203</v>
      </c>
      <c r="P5" s="767" t="s">
        <v>204</v>
      </c>
      <c r="Q5" s="17"/>
      <c r="R5" s="17"/>
      <c r="S5" s="17"/>
      <c r="T5" s="17"/>
      <c r="U5" s="17"/>
      <c r="V5" s="17"/>
      <c r="W5" s="17"/>
      <c r="X5" s="17"/>
      <c r="Y5" s="17"/>
      <c r="Z5" s="17"/>
      <c r="AA5" s="17"/>
      <c r="AB5" s="25" t="s">
        <v>189</v>
      </c>
      <c r="AC5" s="439"/>
    </row>
    <row r="6" spans="1:29" s="3" customFormat="1" ht="27" customHeight="1">
      <c r="A6" s="949" t="s">
        <v>403</v>
      </c>
      <c r="B6" s="946" t="s">
        <v>429</v>
      </c>
      <c r="C6" s="20"/>
      <c r="D6" s="20"/>
      <c r="E6" s="20"/>
      <c r="F6" s="34"/>
      <c r="G6" s="34"/>
      <c r="H6" s="34"/>
      <c r="I6" s="20"/>
      <c r="J6" s="34"/>
      <c r="K6" s="34"/>
      <c r="L6" s="34"/>
      <c r="M6" s="33"/>
      <c r="N6" s="26"/>
      <c r="O6" s="26"/>
      <c r="P6" s="20"/>
      <c r="Q6" s="34"/>
      <c r="R6" s="26"/>
      <c r="S6" s="26"/>
      <c r="T6" s="20"/>
      <c r="U6" s="26"/>
      <c r="V6" s="35"/>
      <c r="W6" s="35"/>
      <c r="X6" s="35"/>
      <c r="Y6" s="20"/>
      <c r="Z6" s="35"/>
      <c r="AA6" s="35"/>
      <c r="AB6" s="801"/>
      <c r="AC6" s="439"/>
    </row>
    <row r="7" spans="1:29" s="3" customFormat="1" ht="27" customHeight="1">
      <c r="A7" s="950"/>
      <c r="B7" s="947"/>
      <c r="C7" s="5" t="s">
        <v>2</v>
      </c>
      <c r="D7" s="5" t="s">
        <v>3</v>
      </c>
      <c r="E7" s="5" t="s">
        <v>414</v>
      </c>
      <c r="F7" s="798" t="s">
        <v>254</v>
      </c>
      <c r="G7" s="39"/>
      <c r="H7" s="798" t="s">
        <v>254</v>
      </c>
      <c r="I7" s="5" t="s">
        <v>417</v>
      </c>
      <c r="J7" s="798" t="s">
        <v>254</v>
      </c>
      <c r="K7" s="798" t="s">
        <v>254</v>
      </c>
      <c r="L7" s="798" t="s">
        <v>254</v>
      </c>
      <c r="M7" s="799" t="s">
        <v>254</v>
      </c>
      <c r="N7" s="27" t="s">
        <v>420</v>
      </c>
      <c r="O7" s="27" t="s">
        <v>421</v>
      </c>
      <c r="P7" s="5" t="s">
        <v>422</v>
      </c>
      <c r="Q7" s="798" t="s">
        <v>254</v>
      </c>
      <c r="R7" s="27" t="s">
        <v>425</v>
      </c>
      <c r="S7" s="27" t="s">
        <v>260</v>
      </c>
      <c r="T7" s="5" t="s">
        <v>261</v>
      </c>
      <c r="U7" s="27" t="s">
        <v>426</v>
      </c>
      <c r="V7" s="5" t="s">
        <v>427</v>
      </c>
      <c r="W7" s="5" t="s">
        <v>405</v>
      </c>
      <c r="X7" s="5" t="s">
        <v>428</v>
      </c>
      <c r="Y7" s="5" t="s">
        <v>406</v>
      </c>
      <c r="Z7" s="5" t="s">
        <v>407</v>
      </c>
      <c r="AA7" s="5" t="s">
        <v>409</v>
      </c>
      <c r="AB7" s="802" t="s">
        <v>411</v>
      </c>
      <c r="AC7" s="439"/>
    </row>
    <row r="8" spans="1:29" s="3" customFormat="1" ht="27" customHeight="1">
      <c r="A8" s="950"/>
      <c r="B8" s="947"/>
      <c r="C8" s="5" t="s">
        <v>5</v>
      </c>
      <c r="D8" s="5" t="s">
        <v>252</v>
      </c>
      <c r="E8" s="21"/>
      <c r="F8" s="5" t="s">
        <v>415</v>
      </c>
      <c r="G8" s="799" t="s">
        <v>254</v>
      </c>
      <c r="H8" s="5" t="s">
        <v>6</v>
      </c>
      <c r="I8" s="21"/>
      <c r="J8" s="5" t="s">
        <v>418</v>
      </c>
      <c r="K8" s="5" t="s">
        <v>7</v>
      </c>
      <c r="L8" s="5" t="s">
        <v>419</v>
      </c>
      <c r="M8" s="27" t="s">
        <v>256</v>
      </c>
      <c r="N8" s="800" t="s">
        <v>257</v>
      </c>
      <c r="O8" s="27" t="s">
        <v>8</v>
      </c>
      <c r="P8" s="21"/>
      <c r="Q8" s="5" t="s">
        <v>423</v>
      </c>
      <c r="R8" s="40"/>
      <c r="S8" s="27" t="s">
        <v>9</v>
      </c>
      <c r="T8" s="21"/>
      <c r="U8" s="40"/>
      <c r="V8" s="5" t="s">
        <v>404</v>
      </c>
      <c r="W8" s="5" t="s">
        <v>404</v>
      </c>
      <c r="X8" s="5" t="s">
        <v>404</v>
      </c>
      <c r="Y8" s="21"/>
      <c r="Z8" s="5" t="s">
        <v>408</v>
      </c>
      <c r="AA8" s="5" t="s">
        <v>410</v>
      </c>
      <c r="AB8" s="802" t="s">
        <v>412</v>
      </c>
      <c r="AC8" s="439"/>
    </row>
    <row r="9" spans="1:29" s="3" customFormat="1" ht="27" customHeight="1" thickBot="1">
      <c r="A9" s="951"/>
      <c r="B9" s="948"/>
      <c r="C9" s="28" t="s">
        <v>10</v>
      </c>
      <c r="D9" s="28" t="s">
        <v>11</v>
      </c>
      <c r="E9" s="28" t="s">
        <v>253</v>
      </c>
      <c r="F9" s="22"/>
      <c r="G9" s="37" t="s">
        <v>416</v>
      </c>
      <c r="H9" s="897"/>
      <c r="I9" s="28" t="s">
        <v>255</v>
      </c>
      <c r="J9" s="22"/>
      <c r="K9" s="22"/>
      <c r="L9" s="22"/>
      <c r="M9" s="29"/>
      <c r="N9" s="31" t="s">
        <v>258</v>
      </c>
      <c r="O9" s="31" t="s">
        <v>259</v>
      </c>
      <c r="P9" s="28" t="s">
        <v>12</v>
      </c>
      <c r="Q9" s="30" t="s">
        <v>424</v>
      </c>
      <c r="R9" s="31" t="s">
        <v>13</v>
      </c>
      <c r="S9" s="31" t="s">
        <v>14</v>
      </c>
      <c r="T9" s="22"/>
      <c r="U9" s="29"/>
      <c r="V9" s="22"/>
      <c r="W9" s="22"/>
      <c r="X9" s="22"/>
      <c r="Y9" s="22"/>
      <c r="Z9" s="30"/>
      <c r="AA9" s="30"/>
      <c r="AB9" s="803"/>
      <c r="AC9" s="439"/>
    </row>
    <row r="10" spans="1:28" s="896" customFormat="1" ht="27" customHeight="1">
      <c r="A10" s="941" t="s">
        <v>368</v>
      </c>
      <c r="B10" s="910">
        <v>27</v>
      </c>
      <c r="C10" s="911">
        <v>31190454</v>
      </c>
      <c r="D10" s="911">
        <v>26861387</v>
      </c>
      <c r="E10" s="911">
        <v>31007681</v>
      </c>
      <c r="F10" s="911">
        <v>26399737</v>
      </c>
      <c r="G10" s="911">
        <v>25656582</v>
      </c>
      <c r="H10" s="911">
        <v>1052543</v>
      </c>
      <c r="I10" s="911">
        <v>26649746</v>
      </c>
      <c r="J10" s="911">
        <v>24251422</v>
      </c>
      <c r="K10" s="911">
        <v>5204049</v>
      </c>
      <c r="L10" s="911">
        <v>2232452</v>
      </c>
      <c r="M10" s="911">
        <v>10427620</v>
      </c>
      <c r="N10" s="911">
        <v>4357935</v>
      </c>
      <c r="O10" s="911">
        <v>0</v>
      </c>
      <c r="P10" s="911">
        <v>182773</v>
      </c>
      <c r="Q10" s="911">
        <v>65737</v>
      </c>
      <c r="R10" s="911">
        <v>211641</v>
      </c>
      <c r="S10" s="911">
        <f>C10-D10</f>
        <v>4329067</v>
      </c>
      <c r="T10" s="911">
        <v>60748</v>
      </c>
      <c r="U10" s="911">
        <v>695</v>
      </c>
      <c r="V10" s="912">
        <f>IF(OR(E10=0,I10=0),0,E10/I10*100)</f>
        <v>116.3526324040762</v>
      </c>
      <c r="W10" s="912">
        <f>IF(OR(T10=0,F10=0),0,T10/F10*100)</f>
        <v>0.23010835297336488</v>
      </c>
      <c r="X10" s="912">
        <f>IF(OR(U10=0,F10=0),0,U10/F10*100)</f>
        <v>0.002632601983875824</v>
      </c>
      <c r="Y10" s="911">
        <v>16</v>
      </c>
      <c r="Z10" s="911">
        <v>0</v>
      </c>
      <c r="AA10" s="911">
        <v>1</v>
      </c>
      <c r="AB10" s="911">
        <v>0</v>
      </c>
    </row>
    <row r="11" spans="1:28" s="896" customFormat="1" ht="27" customHeight="1">
      <c r="A11" s="941"/>
      <c r="B11" s="901">
        <v>26</v>
      </c>
      <c r="C11" s="899">
        <v>32931540</v>
      </c>
      <c r="D11" s="899">
        <v>30743937</v>
      </c>
      <c r="E11" s="899">
        <v>31924433</v>
      </c>
      <c r="F11" s="899">
        <v>27136006</v>
      </c>
      <c r="G11" s="899">
        <v>25634274</v>
      </c>
      <c r="H11" s="899">
        <v>1157386</v>
      </c>
      <c r="I11" s="899">
        <v>27729752</v>
      </c>
      <c r="J11" s="899">
        <v>25050322</v>
      </c>
      <c r="K11" s="899">
        <v>5211194</v>
      </c>
      <c r="L11" s="899">
        <v>2415584</v>
      </c>
      <c r="M11" s="899">
        <v>10411753</v>
      </c>
      <c r="N11" s="899">
        <v>4228175</v>
      </c>
      <c r="O11" s="899">
        <v>33494</v>
      </c>
      <c r="P11" s="899">
        <v>1007107</v>
      </c>
      <c r="Q11" s="899">
        <v>85649</v>
      </c>
      <c r="R11" s="899">
        <v>3014185</v>
      </c>
      <c r="S11" s="899">
        <v>2187603</v>
      </c>
      <c r="T11" s="899">
        <v>135394</v>
      </c>
      <c r="U11" s="899">
        <v>0</v>
      </c>
      <c r="V11" s="908">
        <f>IF(OR(E11=0,I11=0),0,E11/I11*100)</f>
        <v>115.12700510267817</v>
      </c>
      <c r="W11" s="908">
        <f>IF(OR(T11=0,F11=0),0,T11/F11*100)</f>
        <v>0.4989459392071184</v>
      </c>
      <c r="X11" s="908">
        <f>IF(OR(U11=0,F11=0),0,U11/F11*100)</f>
        <v>0</v>
      </c>
      <c r="Y11" s="899">
        <v>16</v>
      </c>
      <c r="Z11" s="899">
        <v>1</v>
      </c>
      <c r="AA11" s="899">
        <v>2</v>
      </c>
      <c r="AB11" s="899">
        <v>0</v>
      </c>
    </row>
    <row r="12" spans="1:28" s="896" customFormat="1" ht="27" customHeight="1">
      <c r="A12" s="941"/>
      <c r="B12" s="901" t="s">
        <v>509</v>
      </c>
      <c r="C12" s="899">
        <f>C10-C11</f>
        <v>-1741086</v>
      </c>
      <c r="D12" s="899">
        <f aca="true" t="shared" si="0" ref="D12:AB12">D10-D11</f>
        <v>-3882550</v>
      </c>
      <c r="E12" s="899">
        <f t="shared" si="0"/>
        <v>-916752</v>
      </c>
      <c r="F12" s="899">
        <f t="shared" si="0"/>
        <v>-736269</v>
      </c>
      <c r="G12" s="899">
        <f t="shared" si="0"/>
        <v>22308</v>
      </c>
      <c r="H12" s="899">
        <f t="shared" si="0"/>
        <v>-104843</v>
      </c>
      <c r="I12" s="899">
        <f t="shared" si="0"/>
        <v>-1080006</v>
      </c>
      <c r="J12" s="899">
        <f t="shared" si="0"/>
        <v>-798900</v>
      </c>
      <c r="K12" s="899">
        <f t="shared" si="0"/>
        <v>-7145</v>
      </c>
      <c r="L12" s="899">
        <f t="shared" si="0"/>
        <v>-183132</v>
      </c>
      <c r="M12" s="899">
        <f t="shared" si="0"/>
        <v>15867</v>
      </c>
      <c r="N12" s="899">
        <f t="shared" si="0"/>
        <v>129760</v>
      </c>
      <c r="O12" s="899">
        <f t="shared" si="0"/>
        <v>-33494</v>
      </c>
      <c r="P12" s="899">
        <f t="shared" si="0"/>
        <v>-824334</v>
      </c>
      <c r="Q12" s="899">
        <f t="shared" si="0"/>
        <v>-19912</v>
      </c>
      <c r="R12" s="899">
        <f t="shared" si="0"/>
        <v>-2802544</v>
      </c>
      <c r="S12" s="899">
        <f t="shared" si="0"/>
        <v>2141464</v>
      </c>
      <c r="T12" s="899">
        <f t="shared" si="0"/>
        <v>-74646</v>
      </c>
      <c r="U12" s="899">
        <f t="shared" si="0"/>
        <v>695</v>
      </c>
      <c r="V12" s="909">
        <f>V10-V11</f>
        <v>1.2256273013980348</v>
      </c>
      <c r="W12" s="909">
        <f>W10-W11</f>
        <v>-0.26883758623375353</v>
      </c>
      <c r="X12" s="909">
        <f>X10-X11</f>
        <v>0.002632601983875824</v>
      </c>
      <c r="Y12" s="899">
        <f t="shared" si="0"/>
        <v>0</v>
      </c>
      <c r="Z12" s="899">
        <f t="shared" si="0"/>
        <v>-1</v>
      </c>
      <c r="AA12" s="899">
        <f t="shared" si="0"/>
        <v>-1</v>
      </c>
      <c r="AB12" s="899">
        <f t="shared" si="0"/>
        <v>0</v>
      </c>
    </row>
    <row r="13" spans="1:28" s="896" customFormat="1" ht="27" customHeight="1">
      <c r="A13" s="941"/>
      <c r="B13" s="913" t="s">
        <v>510</v>
      </c>
      <c r="C13" s="914">
        <f>IF(AND(C10=0,C11=0),0,IF(C10=0,"皆減",IF(C11=0,"皆増",C12/C11*100)))</f>
        <v>-5.286986275163566</v>
      </c>
      <c r="D13" s="915">
        <f aca="true" t="shared" si="1" ref="D13:U13">IF(AND(D10=0,D11=0),0,IF(D10=0,"皆減",IF(D11=0,"皆増",D12/D11*100)))</f>
        <v>-12.62866886566935</v>
      </c>
      <c r="E13" s="915">
        <f t="shared" si="1"/>
        <v>-2.8716312674997235</v>
      </c>
      <c r="F13" s="915">
        <f t="shared" si="1"/>
        <v>-2.713254854085749</v>
      </c>
      <c r="G13" s="915">
        <f t="shared" si="1"/>
        <v>0.08702411466772962</v>
      </c>
      <c r="H13" s="915">
        <f t="shared" si="1"/>
        <v>-9.058602747916424</v>
      </c>
      <c r="I13" s="915">
        <f t="shared" si="1"/>
        <v>-3.894755351580497</v>
      </c>
      <c r="J13" s="915">
        <f t="shared" si="1"/>
        <v>-3.1891805622298985</v>
      </c>
      <c r="K13" s="915">
        <f t="shared" si="1"/>
        <v>-0.13710869332440895</v>
      </c>
      <c r="L13" s="915">
        <f t="shared" si="1"/>
        <v>-7.581272272046842</v>
      </c>
      <c r="M13" s="915">
        <f t="shared" si="1"/>
        <v>0.15239508659108605</v>
      </c>
      <c r="N13" s="915">
        <f t="shared" si="1"/>
        <v>3.068936361432533</v>
      </c>
      <c r="O13" s="915" t="str">
        <f t="shared" si="1"/>
        <v>皆減</v>
      </c>
      <c r="P13" s="915">
        <f t="shared" si="1"/>
        <v>-81.85168010946205</v>
      </c>
      <c r="Q13" s="915">
        <f t="shared" si="1"/>
        <v>-23.248374178332494</v>
      </c>
      <c r="R13" s="915">
        <f t="shared" si="1"/>
        <v>-92.97849999253529</v>
      </c>
      <c r="S13" s="915">
        <f t="shared" si="1"/>
        <v>97.89088788047923</v>
      </c>
      <c r="T13" s="915">
        <f t="shared" si="1"/>
        <v>-55.132428320309614</v>
      </c>
      <c r="U13" s="915" t="str">
        <f t="shared" si="1"/>
        <v>皆増</v>
      </c>
      <c r="V13" s="902"/>
      <c r="W13" s="902"/>
      <c r="X13" s="902"/>
      <c r="Y13" s="902"/>
      <c r="Z13" s="902"/>
      <c r="AA13" s="902"/>
      <c r="AB13" s="902"/>
    </row>
    <row r="14" spans="1:28" s="896" customFormat="1" ht="27" customHeight="1">
      <c r="A14" s="941" t="s">
        <v>369</v>
      </c>
      <c r="B14" s="900">
        <v>27</v>
      </c>
      <c r="C14" s="898">
        <v>20419</v>
      </c>
      <c r="D14" s="898">
        <v>17879</v>
      </c>
      <c r="E14" s="898">
        <v>20419</v>
      </c>
      <c r="F14" s="898">
        <v>2754</v>
      </c>
      <c r="G14" s="898">
        <v>2753</v>
      </c>
      <c r="H14" s="898">
        <v>16914</v>
      </c>
      <c r="I14" s="898">
        <v>17879</v>
      </c>
      <c r="J14" s="898">
        <v>16020</v>
      </c>
      <c r="K14" s="898">
        <v>0</v>
      </c>
      <c r="L14" s="898">
        <v>1439</v>
      </c>
      <c r="M14" s="898">
        <v>6222</v>
      </c>
      <c r="N14" s="898">
        <v>2540</v>
      </c>
      <c r="O14" s="898">
        <v>0</v>
      </c>
      <c r="P14" s="898">
        <v>0</v>
      </c>
      <c r="Q14" s="898">
        <v>0</v>
      </c>
      <c r="R14" s="898">
        <v>0</v>
      </c>
      <c r="S14" s="898">
        <f>C14-D14</f>
        <v>2540</v>
      </c>
      <c r="T14" s="898">
        <v>0</v>
      </c>
      <c r="U14" s="898">
        <v>0</v>
      </c>
      <c r="V14" s="907">
        <f>IF(OR(E14=0,I14=0),0,E14/I14*100)</f>
        <v>114.20661110800381</v>
      </c>
      <c r="W14" s="907">
        <f>IF(OR(T14=0,F14=0),0,T14/F14*100)</f>
        <v>0</v>
      </c>
      <c r="X14" s="907">
        <f>IF(OR(U14=0,F14=0),0,U14/F14*100)</f>
        <v>0</v>
      </c>
      <c r="Y14" s="898">
        <v>1</v>
      </c>
      <c r="Z14" s="898">
        <v>0</v>
      </c>
      <c r="AA14" s="898">
        <v>0</v>
      </c>
      <c r="AB14" s="898">
        <v>0</v>
      </c>
    </row>
    <row r="15" spans="1:28" s="896" customFormat="1" ht="27" customHeight="1">
      <c r="A15" s="941"/>
      <c r="B15" s="901">
        <v>26</v>
      </c>
      <c r="C15" s="899">
        <v>31276</v>
      </c>
      <c r="D15" s="899">
        <v>21238</v>
      </c>
      <c r="E15" s="899">
        <v>31276</v>
      </c>
      <c r="F15" s="899">
        <v>2645</v>
      </c>
      <c r="G15" s="899">
        <v>2642</v>
      </c>
      <c r="H15" s="899">
        <v>26147</v>
      </c>
      <c r="I15" s="899">
        <v>21238</v>
      </c>
      <c r="J15" s="899">
        <v>19137</v>
      </c>
      <c r="K15" s="899">
        <v>0</v>
      </c>
      <c r="L15" s="899">
        <v>1129</v>
      </c>
      <c r="M15" s="899">
        <v>4714</v>
      </c>
      <c r="N15" s="899">
        <v>10038</v>
      </c>
      <c r="O15" s="899">
        <v>0</v>
      </c>
      <c r="P15" s="899">
        <v>0</v>
      </c>
      <c r="Q15" s="899">
        <v>0</v>
      </c>
      <c r="R15" s="899">
        <v>0</v>
      </c>
      <c r="S15" s="899">
        <v>10038</v>
      </c>
      <c r="T15" s="899">
        <v>0</v>
      </c>
      <c r="U15" s="899">
        <v>0</v>
      </c>
      <c r="V15" s="908">
        <f>IF(OR(E15=0,I15=0),0,E15/I15*100)</f>
        <v>147.26433750823995</v>
      </c>
      <c r="W15" s="908">
        <f>IF(OR(T15=0,F15=0),0,T15/F15*100)</f>
        <v>0</v>
      </c>
      <c r="X15" s="908">
        <f>IF(OR(U15=0,F15=0),0,U15/F15*100)</f>
        <v>0</v>
      </c>
      <c r="Y15" s="899">
        <v>1</v>
      </c>
      <c r="Z15" s="899">
        <v>0</v>
      </c>
      <c r="AA15" s="899">
        <v>0</v>
      </c>
      <c r="AB15" s="899">
        <v>0</v>
      </c>
    </row>
    <row r="16" spans="1:28" s="896" customFormat="1" ht="27" customHeight="1">
      <c r="A16" s="941"/>
      <c r="B16" s="901" t="s">
        <v>509</v>
      </c>
      <c r="C16" s="899">
        <f>C14-C15</f>
        <v>-10857</v>
      </c>
      <c r="D16" s="899">
        <f aca="true" t="shared" si="2" ref="D16:U16">D14-D15</f>
        <v>-3359</v>
      </c>
      <c r="E16" s="899">
        <f t="shared" si="2"/>
        <v>-10857</v>
      </c>
      <c r="F16" s="899">
        <f t="shared" si="2"/>
        <v>109</v>
      </c>
      <c r="G16" s="899">
        <f t="shared" si="2"/>
        <v>111</v>
      </c>
      <c r="H16" s="899">
        <f t="shared" si="2"/>
        <v>-9233</v>
      </c>
      <c r="I16" s="899">
        <f t="shared" si="2"/>
        <v>-3359</v>
      </c>
      <c r="J16" s="899">
        <f t="shared" si="2"/>
        <v>-3117</v>
      </c>
      <c r="K16" s="899">
        <f t="shared" si="2"/>
        <v>0</v>
      </c>
      <c r="L16" s="899">
        <f t="shared" si="2"/>
        <v>310</v>
      </c>
      <c r="M16" s="899">
        <f t="shared" si="2"/>
        <v>1508</v>
      </c>
      <c r="N16" s="899">
        <f t="shared" si="2"/>
        <v>-7498</v>
      </c>
      <c r="O16" s="899">
        <f t="shared" si="2"/>
        <v>0</v>
      </c>
      <c r="P16" s="899">
        <f t="shared" si="2"/>
        <v>0</v>
      </c>
      <c r="Q16" s="899">
        <f t="shared" si="2"/>
        <v>0</v>
      </c>
      <c r="R16" s="899">
        <f t="shared" si="2"/>
        <v>0</v>
      </c>
      <c r="S16" s="899">
        <f t="shared" si="2"/>
        <v>-7498</v>
      </c>
      <c r="T16" s="899">
        <f t="shared" si="2"/>
        <v>0</v>
      </c>
      <c r="U16" s="899">
        <f t="shared" si="2"/>
        <v>0</v>
      </c>
      <c r="V16" s="909">
        <f aca="true" t="shared" si="3" ref="V16:AB16">V14-V15</f>
        <v>-33.057726400236135</v>
      </c>
      <c r="W16" s="909">
        <f t="shared" si="3"/>
        <v>0</v>
      </c>
      <c r="X16" s="909">
        <f t="shared" si="3"/>
        <v>0</v>
      </c>
      <c r="Y16" s="899">
        <f t="shared" si="3"/>
        <v>0</v>
      </c>
      <c r="Z16" s="899">
        <f t="shared" si="3"/>
        <v>0</v>
      </c>
      <c r="AA16" s="899">
        <f t="shared" si="3"/>
        <v>0</v>
      </c>
      <c r="AB16" s="899">
        <f t="shared" si="3"/>
        <v>0</v>
      </c>
    </row>
    <row r="17" spans="1:28" s="896" customFormat="1" ht="27" customHeight="1">
      <c r="A17" s="941"/>
      <c r="B17" s="913" t="s">
        <v>510</v>
      </c>
      <c r="C17" s="915">
        <f aca="true" t="shared" si="4" ref="C17:U17">IF(AND(C14=0,C15=0),0,IF(C14=0,"皆減",IF(C15=0,"皆増",C16/C15*100)))</f>
        <v>-34.713518352730524</v>
      </c>
      <c r="D17" s="915">
        <f t="shared" si="4"/>
        <v>-15.81599020623411</v>
      </c>
      <c r="E17" s="915">
        <f t="shared" si="4"/>
        <v>-34.713518352730524</v>
      </c>
      <c r="F17" s="915">
        <f t="shared" si="4"/>
        <v>4.120982986767486</v>
      </c>
      <c r="G17" s="915">
        <f t="shared" si="4"/>
        <v>4.201362604087812</v>
      </c>
      <c r="H17" s="915">
        <f t="shared" si="4"/>
        <v>-35.311890465445366</v>
      </c>
      <c r="I17" s="915">
        <f t="shared" si="4"/>
        <v>-15.81599020623411</v>
      </c>
      <c r="J17" s="915">
        <f t="shared" si="4"/>
        <v>-16.287819407430632</v>
      </c>
      <c r="K17" s="915">
        <f t="shared" si="4"/>
        <v>0</v>
      </c>
      <c r="L17" s="915">
        <f t="shared" si="4"/>
        <v>27.457927369353406</v>
      </c>
      <c r="M17" s="915">
        <f t="shared" si="4"/>
        <v>31.98981756470089</v>
      </c>
      <c r="N17" s="915">
        <f t="shared" si="4"/>
        <v>-74.69615461247261</v>
      </c>
      <c r="O17" s="915">
        <f t="shared" si="4"/>
        <v>0</v>
      </c>
      <c r="P17" s="915">
        <f t="shared" si="4"/>
        <v>0</v>
      </c>
      <c r="Q17" s="915">
        <f t="shared" si="4"/>
        <v>0</v>
      </c>
      <c r="R17" s="915">
        <f t="shared" si="4"/>
        <v>0</v>
      </c>
      <c r="S17" s="915">
        <f t="shared" si="4"/>
        <v>-74.69615461247261</v>
      </c>
      <c r="T17" s="915">
        <f t="shared" si="4"/>
        <v>0</v>
      </c>
      <c r="U17" s="915">
        <f t="shared" si="4"/>
        <v>0</v>
      </c>
      <c r="V17" s="902"/>
      <c r="W17" s="902"/>
      <c r="X17" s="902"/>
      <c r="Y17" s="902"/>
      <c r="Z17" s="902"/>
      <c r="AA17" s="902"/>
      <c r="AB17" s="902"/>
    </row>
    <row r="18" spans="1:28" s="896" customFormat="1" ht="27" customHeight="1">
      <c r="A18" s="941" t="s">
        <v>371</v>
      </c>
      <c r="B18" s="900">
        <v>27</v>
      </c>
      <c r="C18" s="898">
        <v>990589</v>
      </c>
      <c r="D18" s="898">
        <v>894358</v>
      </c>
      <c r="E18" s="898">
        <v>990579</v>
      </c>
      <c r="F18" s="898">
        <v>776246</v>
      </c>
      <c r="G18" s="898">
        <v>766049</v>
      </c>
      <c r="H18" s="898">
        <v>2716</v>
      </c>
      <c r="I18" s="898">
        <v>894355</v>
      </c>
      <c r="J18" s="898">
        <v>888512</v>
      </c>
      <c r="K18" s="898">
        <v>285845</v>
      </c>
      <c r="L18" s="898">
        <v>5840</v>
      </c>
      <c r="M18" s="898">
        <v>114835</v>
      </c>
      <c r="N18" s="898">
        <v>101872</v>
      </c>
      <c r="O18" s="898">
        <v>5648</v>
      </c>
      <c r="P18" s="898">
        <v>10</v>
      </c>
      <c r="Q18" s="898">
        <v>0</v>
      </c>
      <c r="R18" s="898">
        <v>3</v>
      </c>
      <c r="S18" s="898">
        <f>C18-D18</f>
        <v>96231</v>
      </c>
      <c r="T18" s="898">
        <v>0</v>
      </c>
      <c r="U18" s="898">
        <v>0</v>
      </c>
      <c r="V18" s="907">
        <f>IF(OR(E18=0,I18=0),0,E18/I18*100)</f>
        <v>110.75903863678293</v>
      </c>
      <c r="W18" s="907">
        <f>IF(OR(T18=0,F18=0),0,T18/F18*100)</f>
        <v>0</v>
      </c>
      <c r="X18" s="907">
        <f>IF(OR(U18=0,F18=0),0,U18/F18*100)</f>
        <v>0</v>
      </c>
      <c r="Y18" s="898">
        <v>5</v>
      </c>
      <c r="Z18" s="898">
        <v>1</v>
      </c>
      <c r="AA18" s="898">
        <v>0</v>
      </c>
      <c r="AB18" s="898">
        <v>0</v>
      </c>
    </row>
    <row r="19" spans="1:28" s="896" customFormat="1" ht="27" customHeight="1">
      <c r="A19" s="941"/>
      <c r="B19" s="901">
        <v>26</v>
      </c>
      <c r="C19" s="899">
        <v>1128870</v>
      </c>
      <c r="D19" s="899">
        <v>949460</v>
      </c>
      <c r="E19" s="899">
        <v>1128858</v>
      </c>
      <c r="F19" s="899">
        <v>809301</v>
      </c>
      <c r="G19" s="899">
        <v>799117</v>
      </c>
      <c r="H19" s="899">
        <v>1944</v>
      </c>
      <c r="I19" s="899">
        <v>898150</v>
      </c>
      <c r="J19" s="899">
        <v>885706</v>
      </c>
      <c r="K19" s="899">
        <v>289080</v>
      </c>
      <c r="L19" s="899">
        <v>6610</v>
      </c>
      <c r="M19" s="899">
        <v>113657</v>
      </c>
      <c r="N19" s="899">
        <v>230708</v>
      </c>
      <c r="O19" s="899">
        <v>0</v>
      </c>
      <c r="P19" s="899">
        <v>12</v>
      </c>
      <c r="Q19" s="899">
        <v>0</v>
      </c>
      <c r="R19" s="899">
        <v>51310</v>
      </c>
      <c r="S19" s="899">
        <v>179410</v>
      </c>
      <c r="T19" s="899">
        <v>0</v>
      </c>
      <c r="U19" s="899">
        <v>0</v>
      </c>
      <c r="V19" s="908">
        <f>IF(OR(E19=0,I19=0),0,E19/I19*100)</f>
        <v>125.68702332572511</v>
      </c>
      <c r="W19" s="908">
        <f>IF(OR(T19=0,F19=0),0,T19/F19*100)</f>
        <v>0</v>
      </c>
      <c r="X19" s="908">
        <f>IF(OR(U19=0,F19=0),0,U19/F19*100)</f>
        <v>0</v>
      </c>
      <c r="Y19" s="899">
        <v>5</v>
      </c>
      <c r="Z19" s="899">
        <v>0</v>
      </c>
      <c r="AA19" s="899">
        <v>0</v>
      </c>
      <c r="AB19" s="899">
        <v>0</v>
      </c>
    </row>
    <row r="20" spans="1:28" s="896" customFormat="1" ht="27" customHeight="1">
      <c r="A20" s="941"/>
      <c r="B20" s="901" t="s">
        <v>509</v>
      </c>
      <c r="C20" s="899">
        <f aca="true" t="shared" si="5" ref="C20:U20">C18-C19</f>
        <v>-138281</v>
      </c>
      <c r="D20" s="899">
        <f t="shared" si="5"/>
        <v>-55102</v>
      </c>
      <c r="E20" s="899">
        <f t="shared" si="5"/>
        <v>-138279</v>
      </c>
      <c r="F20" s="899">
        <f t="shared" si="5"/>
        <v>-33055</v>
      </c>
      <c r="G20" s="899">
        <f t="shared" si="5"/>
        <v>-33068</v>
      </c>
      <c r="H20" s="899">
        <f t="shared" si="5"/>
        <v>772</v>
      </c>
      <c r="I20" s="899">
        <f t="shared" si="5"/>
        <v>-3795</v>
      </c>
      <c r="J20" s="899">
        <f t="shared" si="5"/>
        <v>2806</v>
      </c>
      <c r="K20" s="899">
        <f t="shared" si="5"/>
        <v>-3235</v>
      </c>
      <c r="L20" s="899">
        <f t="shared" si="5"/>
        <v>-770</v>
      </c>
      <c r="M20" s="899">
        <f t="shared" si="5"/>
        <v>1178</v>
      </c>
      <c r="N20" s="899">
        <f t="shared" si="5"/>
        <v>-128836</v>
      </c>
      <c r="O20" s="899">
        <f t="shared" si="5"/>
        <v>5648</v>
      </c>
      <c r="P20" s="899">
        <f t="shared" si="5"/>
        <v>-2</v>
      </c>
      <c r="Q20" s="899">
        <f t="shared" si="5"/>
        <v>0</v>
      </c>
      <c r="R20" s="899">
        <f t="shared" si="5"/>
        <v>-51307</v>
      </c>
      <c r="S20" s="899">
        <f t="shared" si="5"/>
        <v>-83179</v>
      </c>
      <c r="T20" s="899">
        <f t="shared" si="5"/>
        <v>0</v>
      </c>
      <c r="U20" s="899">
        <f t="shared" si="5"/>
        <v>0</v>
      </c>
      <c r="V20" s="909">
        <f aca="true" t="shared" si="6" ref="V20:AB20">V18-V19</f>
        <v>-14.927984688942175</v>
      </c>
      <c r="W20" s="909">
        <f t="shared" si="6"/>
        <v>0</v>
      </c>
      <c r="X20" s="909">
        <f t="shared" si="6"/>
        <v>0</v>
      </c>
      <c r="Y20" s="899">
        <f t="shared" si="6"/>
        <v>0</v>
      </c>
      <c r="Z20" s="899">
        <f t="shared" si="6"/>
        <v>1</v>
      </c>
      <c r="AA20" s="899">
        <f t="shared" si="6"/>
        <v>0</v>
      </c>
      <c r="AB20" s="899">
        <f t="shared" si="6"/>
        <v>0</v>
      </c>
    </row>
    <row r="21" spans="1:28" s="896" customFormat="1" ht="27" customHeight="1">
      <c r="A21" s="941"/>
      <c r="B21" s="913" t="s">
        <v>510</v>
      </c>
      <c r="C21" s="915">
        <f aca="true" t="shared" si="7" ref="C21:U21">IF(AND(C18=0,C19=0),0,IF(C18=0,"皆減",IF(C19=0,"皆増",C20/C19*100)))</f>
        <v>-12.249506143311454</v>
      </c>
      <c r="D21" s="915">
        <f t="shared" si="7"/>
        <v>-5.803509363216987</v>
      </c>
      <c r="E21" s="915">
        <f t="shared" si="7"/>
        <v>-12.249459187958097</v>
      </c>
      <c r="F21" s="915">
        <f t="shared" si="7"/>
        <v>-4.08438887385534</v>
      </c>
      <c r="G21" s="915">
        <f t="shared" si="7"/>
        <v>-4.138067391883792</v>
      </c>
      <c r="H21" s="915">
        <f t="shared" si="7"/>
        <v>39.711934156378604</v>
      </c>
      <c r="I21" s="915">
        <f t="shared" si="7"/>
        <v>-0.42253521126760557</v>
      </c>
      <c r="J21" s="915">
        <f t="shared" si="7"/>
        <v>0.3168094153138852</v>
      </c>
      <c r="K21" s="915">
        <f t="shared" si="7"/>
        <v>-1.119067386190674</v>
      </c>
      <c r="L21" s="915">
        <f t="shared" si="7"/>
        <v>-11.649016641452345</v>
      </c>
      <c r="M21" s="915">
        <f t="shared" si="7"/>
        <v>1.0364517803566873</v>
      </c>
      <c r="N21" s="915">
        <f t="shared" si="7"/>
        <v>-55.84375054181042</v>
      </c>
      <c r="O21" s="915" t="str">
        <f t="shared" si="7"/>
        <v>皆増</v>
      </c>
      <c r="P21" s="915">
        <f t="shared" si="7"/>
        <v>-16.666666666666664</v>
      </c>
      <c r="Q21" s="915">
        <f t="shared" si="7"/>
        <v>0</v>
      </c>
      <c r="R21" s="915">
        <f t="shared" si="7"/>
        <v>-99.99415318651334</v>
      </c>
      <c r="S21" s="915">
        <f t="shared" si="7"/>
        <v>-46.3625215985731</v>
      </c>
      <c r="T21" s="915">
        <f t="shared" si="7"/>
        <v>0</v>
      </c>
      <c r="U21" s="915">
        <f t="shared" si="7"/>
        <v>0</v>
      </c>
      <c r="V21" s="902"/>
      <c r="W21" s="902"/>
      <c r="X21" s="902"/>
      <c r="Y21" s="902"/>
      <c r="Z21" s="902"/>
      <c r="AA21" s="902"/>
      <c r="AB21" s="902"/>
    </row>
    <row r="22" spans="1:28" s="896" customFormat="1" ht="27" customHeight="1">
      <c r="A22" s="941" t="s">
        <v>370</v>
      </c>
      <c r="B22" s="900">
        <v>27</v>
      </c>
      <c r="C22" s="898">
        <v>1042788</v>
      </c>
      <c r="D22" s="898">
        <v>1038031</v>
      </c>
      <c r="E22" s="898">
        <v>1042788</v>
      </c>
      <c r="F22" s="898">
        <v>680396</v>
      </c>
      <c r="G22" s="898">
        <v>655787</v>
      </c>
      <c r="H22" s="898">
        <v>227191</v>
      </c>
      <c r="I22" s="898">
        <v>1035178</v>
      </c>
      <c r="J22" s="898">
        <v>1032034</v>
      </c>
      <c r="K22" s="898">
        <v>693264</v>
      </c>
      <c r="L22" s="898">
        <v>237</v>
      </c>
      <c r="M22" s="898">
        <v>76067</v>
      </c>
      <c r="N22" s="898">
        <v>7610</v>
      </c>
      <c r="O22" s="898">
        <v>0</v>
      </c>
      <c r="P22" s="898">
        <v>0</v>
      </c>
      <c r="Q22" s="898">
        <v>0</v>
      </c>
      <c r="R22" s="898">
        <v>2853</v>
      </c>
      <c r="S22" s="898">
        <f>C22-D22</f>
        <v>4757</v>
      </c>
      <c r="T22" s="898">
        <v>0</v>
      </c>
      <c r="U22" s="898">
        <v>0</v>
      </c>
      <c r="V22" s="907">
        <f>IF(OR(E22=0,I22=0),0,E22/I22*100)</f>
        <v>100.73513927073412</v>
      </c>
      <c r="W22" s="907">
        <f>IF(OR(T22=0,F22=0),0,T22/F22*100)</f>
        <v>0</v>
      </c>
      <c r="X22" s="907">
        <f>IF(OR(U22=0,F22=0),0,U22/F22*100)</f>
        <v>0</v>
      </c>
      <c r="Y22" s="898">
        <v>1</v>
      </c>
      <c r="Z22" s="898">
        <v>0</v>
      </c>
      <c r="AA22" s="898">
        <v>0</v>
      </c>
      <c r="AB22" s="898">
        <v>0</v>
      </c>
    </row>
    <row r="23" spans="1:28" s="896" customFormat="1" ht="27" customHeight="1">
      <c r="A23" s="941"/>
      <c r="B23" s="901">
        <v>26</v>
      </c>
      <c r="C23" s="899">
        <v>1276907</v>
      </c>
      <c r="D23" s="899">
        <v>1475622</v>
      </c>
      <c r="E23" s="899">
        <v>1276661</v>
      </c>
      <c r="F23" s="899">
        <v>770992</v>
      </c>
      <c r="G23" s="899">
        <v>739559</v>
      </c>
      <c r="H23" s="899">
        <v>343871</v>
      </c>
      <c r="I23" s="899">
        <v>1382841</v>
      </c>
      <c r="J23" s="899">
        <v>1358355</v>
      </c>
      <c r="K23" s="899">
        <v>934497</v>
      </c>
      <c r="L23" s="899">
        <v>321</v>
      </c>
      <c r="M23" s="899">
        <v>88020</v>
      </c>
      <c r="N23" s="899">
        <v>0</v>
      </c>
      <c r="O23" s="899">
        <v>106180</v>
      </c>
      <c r="P23" s="899">
        <v>246</v>
      </c>
      <c r="Q23" s="899">
        <v>0</v>
      </c>
      <c r="R23" s="899">
        <v>92781</v>
      </c>
      <c r="S23" s="899">
        <v>-198715</v>
      </c>
      <c r="T23" s="899">
        <v>139828</v>
      </c>
      <c r="U23" s="899">
        <v>0</v>
      </c>
      <c r="V23" s="908">
        <f>IF(OR(E23=0,I23=0),0,E23/I23*100)</f>
        <v>92.32160458071463</v>
      </c>
      <c r="W23" s="908">
        <f>IF(OR(T23=0,F23=0),0,T23/F23*100)</f>
        <v>18.136115549837093</v>
      </c>
      <c r="X23" s="908">
        <f>IF(OR(U23=0,F23=0),0,U23/F23*100)</f>
        <v>0</v>
      </c>
      <c r="Y23" s="899">
        <v>2</v>
      </c>
      <c r="Z23" s="899">
        <v>2</v>
      </c>
      <c r="AA23" s="899">
        <v>1</v>
      </c>
      <c r="AB23" s="899">
        <v>0</v>
      </c>
    </row>
    <row r="24" spans="1:28" s="896" customFormat="1" ht="27" customHeight="1">
      <c r="A24" s="941"/>
      <c r="B24" s="901" t="s">
        <v>509</v>
      </c>
      <c r="C24" s="899">
        <f aca="true" t="shared" si="8" ref="C24:U24">C22-C23</f>
        <v>-234119</v>
      </c>
      <c r="D24" s="899">
        <f t="shared" si="8"/>
        <v>-437591</v>
      </c>
      <c r="E24" s="899">
        <f t="shared" si="8"/>
        <v>-233873</v>
      </c>
      <c r="F24" s="899">
        <f t="shared" si="8"/>
        <v>-90596</v>
      </c>
      <c r="G24" s="899">
        <f t="shared" si="8"/>
        <v>-83772</v>
      </c>
      <c r="H24" s="899">
        <f t="shared" si="8"/>
        <v>-116680</v>
      </c>
      <c r="I24" s="899">
        <f t="shared" si="8"/>
        <v>-347663</v>
      </c>
      <c r="J24" s="899">
        <f t="shared" si="8"/>
        <v>-326321</v>
      </c>
      <c r="K24" s="899">
        <f t="shared" si="8"/>
        <v>-241233</v>
      </c>
      <c r="L24" s="899">
        <f t="shared" si="8"/>
        <v>-84</v>
      </c>
      <c r="M24" s="899">
        <f t="shared" si="8"/>
        <v>-11953</v>
      </c>
      <c r="N24" s="903">
        <f t="shared" si="8"/>
        <v>7610</v>
      </c>
      <c r="O24" s="899">
        <f t="shared" si="8"/>
        <v>-106180</v>
      </c>
      <c r="P24" s="899">
        <f t="shared" si="8"/>
        <v>-246</v>
      </c>
      <c r="Q24" s="899">
        <f t="shared" si="8"/>
        <v>0</v>
      </c>
      <c r="R24" s="899">
        <f t="shared" si="8"/>
        <v>-89928</v>
      </c>
      <c r="S24" s="899">
        <f t="shared" si="8"/>
        <v>203472</v>
      </c>
      <c r="T24" s="899">
        <f t="shared" si="8"/>
        <v>-139828</v>
      </c>
      <c r="U24" s="899">
        <f t="shared" si="8"/>
        <v>0</v>
      </c>
      <c r="V24" s="909">
        <f aca="true" t="shared" si="9" ref="V24:AB24">V22-V23</f>
        <v>8.413534690019489</v>
      </c>
      <c r="W24" s="909">
        <f t="shared" si="9"/>
        <v>-18.136115549837093</v>
      </c>
      <c r="X24" s="909">
        <f t="shared" si="9"/>
        <v>0</v>
      </c>
      <c r="Y24" s="899">
        <f t="shared" si="9"/>
        <v>-1</v>
      </c>
      <c r="Z24" s="899">
        <f t="shared" si="9"/>
        <v>-2</v>
      </c>
      <c r="AA24" s="899">
        <f t="shared" si="9"/>
        <v>-1</v>
      </c>
      <c r="AB24" s="899">
        <f t="shared" si="9"/>
        <v>0</v>
      </c>
    </row>
    <row r="25" spans="1:28" s="896" customFormat="1" ht="27" customHeight="1">
      <c r="A25" s="941"/>
      <c r="B25" s="913" t="s">
        <v>510</v>
      </c>
      <c r="C25" s="915">
        <f aca="true" t="shared" si="10" ref="C25:U25">IF(AND(C22=0,C23=0),0,IF(C22=0,"皆減",IF(C23=0,"皆増",C24/C23*100)))</f>
        <v>-18.334851324332938</v>
      </c>
      <c r="D25" s="915">
        <f t="shared" si="10"/>
        <v>-29.65468121239721</v>
      </c>
      <c r="E25" s="915">
        <f t="shared" si="10"/>
        <v>-18.31911525455857</v>
      </c>
      <c r="F25" s="915">
        <f t="shared" si="10"/>
        <v>-11.750575881461806</v>
      </c>
      <c r="G25" s="915">
        <f t="shared" si="10"/>
        <v>-11.327290993686779</v>
      </c>
      <c r="H25" s="915">
        <f t="shared" si="10"/>
        <v>-33.9313288995001</v>
      </c>
      <c r="I25" s="915">
        <f t="shared" si="10"/>
        <v>-25.141212908787054</v>
      </c>
      <c r="J25" s="915">
        <f t="shared" si="10"/>
        <v>-24.0232487089163</v>
      </c>
      <c r="K25" s="915">
        <f t="shared" si="10"/>
        <v>-25.81420807129397</v>
      </c>
      <c r="L25" s="915">
        <f t="shared" si="10"/>
        <v>-26.168224299065418</v>
      </c>
      <c r="M25" s="915">
        <f t="shared" si="10"/>
        <v>-13.579868211770052</v>
      </c>
      <c r="N25" s="915" t="str">
        <f t="shared" si="10"/>
        <v>皆増</v>
      </c>
      <c r="O25" s="915" t="str">
        <f t="shared" si="10"/>
        <v>皆減</v>
      </c>
      <c r="P25" s="915" t="str">
        <f t="shared" si="10"/>
        <v>皆減</v>
      </c>
      <c r="Q25" s="915">
        <f t="shared" si="10"/>
        <v>0</v>
      </c>
      <c r="R25" s="915">
        <f t="shared" si="10"/>
        <v>-96.92501697545833</v>
      </c>
      <c r="S25" s="915">
        <f t="shared" si="10"/>
        <v>-102.39388068339079</v>
      </c>
      <c r="T25" s="915" t="str">
        <f t="shared" si="10"/>
        <v>皆減</v>
      </c>
      <c r="U25" s="915">
        <f t="shared" si="10"/>
        <v>0</v>
      </c>
      <c r="V25" s="902"/>
      <c r="W25" s="902"/>
      <c r="X25" s="902"/>
      <c r="Y25" s="902"/>
      <c r="Z25" s="902"/>
      <c r="AA25" s="902"/>
      <c r="AB25" s="902"/>
    </row>
    <row r="26" spans="1:28" s="896" customFormat="1" ht="27" customHeight="1">
      <c r="A26" s="941" t="s">
        <v>372</v>
      </c>
      <c r="B26" s="900">
        <v>27</v>
      </c>
      <c r="C26" s="898">
        <v>0</v>
      </c>
      <c r="D26" s="898">
        <v>0</v>
      </c>
      <c r="E26" s="898">
        <v>0</v>
      </c>
      <c r="F26" s="898">
        <v>0</v>
      </c>
      <c r="G26" s="898">
        <v>0</v>
      </c>
      <c r="H26" s="898">
        <v>0</v>
      </c>
      <c r="I26" s="898">
        <v>0</v>
      </c>
      <c r="J26" s="898">
        <v>0</v>
      </c>
      <c r="K26" s="898">
        <v>0</v>
      </c>
      <c r="L26" s="898">
        <v>0</v>
      </c>
      <c r="M26" s="898">
        <v>0</v>
      </c>
      <c r="N26" s="898">
        <v>0</v>
      </c>
      <c r="O26" s="898">
        <v>0</v>
      </c>
      <c r="P26" s="898">
        <v>0</v>
      </c>
      <c r="Q26" s="898">
        <v>0</v>
      </c>
      <c r="R26" s="898">
        <v>0</v>
      </c>
      <c r="S26" s="898">
        <f>C26-D26</f>
        <v>0</v>
      </c>
      <c r="T26" s="898">
        <v>0</v>
      </c>
      <c r="U26" s="898">
        <v>0</v>
      </c>
      <c r="V26" s="907">
        <f>IF(OR(E26=0,I26=0),0,E26/I26*100)</f>
        <v>0</v>
      </c>
      <c r="W26" s="907">
        <f>IF(OR(T26=0,F26=0),0,T26/F26*100)</f>
        <v>0</v>
      </c>
      <c r="X26" s="907">
        <f>IF(OR(U26=0,F26=0),0,U26/F26*100)</f>
        <v>0</v>
      </c>
      <c r="Y26" s="898">
        <v>0</v>
      </c>
      <c r="Z26" s="898">
        <v>0</v>
      </c>
      <c r="AA26" s="898">
        <v>0</v>
      </c>
      <c r="AB26" s="898">
        <v>0</v>
      </c>
    </row>
    <row r="27" spans="1:28" s="896" customFormat="1" ht="27" customHeight="1">
      <c r="A27" s="941"/>
      <c r="B27" s="901">
        <v>26</v>
      </c>
      <c r="C27" s="899">
        <v>3129827</v>
      </c>
      <c r="D27" s="899">
        <v>1429827</v>
      </c>
      <c r="E27" s="899">
        <v>118226</v>
      </c>
      <c r="F27" s="899">
        <v>0</v>
      </c>
      <c r="G27" s="899">
        <v>0</v>
      </c>
      <c r="H27" s="899">
        <v>0</v>
      </c>
      <c r="I27" s="899">
        <v>82190</v>
      </c>
      <c r="J27" s="899">
        <v>63808</v>
      </c>
      <c r="K27" s="899">
        <v>18991</v>
      </c>
      <c r="L27" s="899">
        <v>67</v>
      </c>
      <c r="M27" s="899">
        <v>0</v>
      </c>
      <c r="N27" s="899">
        <v>36036</v>
      </c>
      <c r="O27" s="899">
        <v>0</v>
      </c>
      <c r="P27" s="899">
        <v>3011601</v>
      </c>
      <c r="Q27" s="899">
        <v>0</v>
      </c>
      <c r="R27" s="899">
        <v>1347637</v>
      </c>
      <c r="S27" s="899">
        <v>1700000</v>
      </c>
      <c r="T27" s="899">
        <v>0</v>
      </c>
      <c r="U27" s="899">
        <v>0</v>
      </c>
      <c r="V27" s="908">
        <f>IF(OR(E27=0,I27=0),0,E27/I27*100)</f>
        <v>143.84474996958267</v>
      </c>
      <c r="W27" s="908">
        <f>IF(OR(T27=0,F27=0),0,T27/F27*100)</f>
        <v>0</v>
      </c>
      <c r="X27" s="908">
        <f>IF(OR(U27=0,F27=0),0,U27/F27*100)</f>
        <v>0</v>
      </c>
      <c r="Y27" s="899">
        <v>1</v>
      </c>
      <c r="Z27" s="899">
        <v>0</v>
      </c>
      <c r="AA27" s="899">
        <v>0</v>
      </c>
      <c r="AB27" s="899">
        <v>0</v>
      </c>
    </row>
    <row r="28" spans="1:28" s="896" customFormat="1" ht="27" customHeight="1">
      <c r="A28" s="941"/>
      <c r="B28" s="901" t="s">
        <v>509</v>
      </c>
      <c r="C28" s="899">
        <f aca="true" t="shared" si="11" ref="C28:U28">C26-C27</f>
        <v>-3129827</v>
      </c>
      <c r="D28" s="899">
        <f t="shared" si="11"/>
        <v>-1429827</v>
      </c>
      <c r="E28" s="899">
        <f t="shared" si="11"/>
        <v>-118226</v>
      </c>
      <c r="F28" s="899">
        <f t="shared" si="11"/>
        <v>0</v>
      </c>
      <c r="G28" s="899">
        <f t="shared" si="11"/>
        <v>0</v>
      </c>
      <c r="H28" s="899">
        <f t="shared" si="11"/>
        <v>0</v>
      </c>
      <c r="I28" s="899">
        <f t="shared" si="11"/>
        <v>-82190</v>
      </c>
      <c r="J28" s="899">
        <f t="shared" si="11"/>
        <v>-63808</v>
      </c>
      <c r="K28" s="899">
        <f t="shared" si="11"/>
        <v>-18991</v>
      </c>
      <c r="L28" s="899">
        <f t="shared" si="11"/>
        <v>-67</v>
      </c>
      <c r="M28" s="899">
        <f t="shared" si="11"/>
        <v>0</v>
      </c>
      <c r="N28" s="899">
        <f t="shared" si="11"/>
        <v>-36036</v>
      </c>
      <c r="O28" s="899">
        <f t="shared" si="11"/>
        <v>0</v>
      </c>
      <c r="P28" s="899">
        <f t="shared" si="11"/>
        <v>-3011601</v>
      </c>
      <c r="Q28" s="899">
        <f t="shared" si="11"/>
        <v>0</v>
      </c>
      <c r="R28" s="899">
        <f t="shared" si="11"/>
        <v>-1347637</v>
      </c>
      <c r="S28" s="899">
        <f t="shared" si="11"/>
        <v>-1700000</v>
      </c>
      <c r="T28" s="899">
        <f t="shared" si="11"/>
        <v>0</v>
      </c>
      <c r="U28" s="899">
        <f t="shared" si="11"/>
        <v>0</v>
      </c>
      <c r="V28" s="909">
        <f aca="true" t="shared" si="12" ref="V28:AB28">V26-V27</f>
        <v>-143.84474996958267</v>
      </c>
      <c r="W28" s="909">
        <f t="shared" si="12"/>
        <v>0</v>
      </c>
      <c r="X28" s="909">
        <f t="shared" si="12"/>
        <v>0</v>
      </c>
      <c r="Y28" s="899">
        <f t="shared" si="12"/>
        <v>-1</v>
      </c>
      <c r="Z28" s="899">
        <f t="shared" si="12"/>
        <v>0</v>
      </c>
      <c r="AA28" s="899">
        <f t="shared" si="12"/>
        <v>0</v>
      </c>
      <c r="AB28" s="899">
        <f t="shared" si="12"/>
        <v>0</v>
      </c>
    </row>
    <row r="29" spans="1:28" s="896" customFormat="1" ht="27" customHeight="1">
      <c r="A29" s="941"/>
      <c r="B29" s="913" t="s">
        <v>510</v>
      </c>
      <c r="C29" s="915" t="str">
        <f aca="true" t="shared" si="13" ref="C29:U29">IF(AND(C26=0,C27=0),0,IF(C26=0,"皆減",IF(C27=0,"皆増",C28/C27*100)))</f>
        <v>皆減</v>
      </c>
      <c r="D29" s="915" t="str">
        <f t="shared" si="13"/>
        <v>皆減</v>
      </c>
      <c r="E29" s="915" t="str">
        <f t="shared" si="13"/>
        <v>皆減</v>
      </c>
      <c r="F29" s="915">
        <f t="shared" si="13"/>
        <v>0</v>
      </c>
      <c r="G29" s="915">
        <f t="shared" si="13"/>
        <v>0</v>
      </c>
      <c r="H29" s="915">
        <f t="shared" si="13"/>
        <v>0</v>
      </c>
      <c r="I29" s="915" t="str">
        <f t="shared" si="13"/>
        <v>皆減</v>
      </c>
      <c r="J29" s="915" t="str">
        <f t="shared" si="13"/>
        <v>皆減</v>
      </c>
      <c r="K29" s="915" t="str">
        <f t="shared" si="13"/>
        <v>皆減</v>
      </c>
      <c r="L29" s="915" t="str">
        <f t="shared" si="13"/>
        <v>皆減</v>
      </c>
      <c r="M29" s="915">
        <f t="shared" si="13"/>
        <v>0</v>
      </c>
      <c r="N29" s="915" t="str">
        <f t="shared" si="13"/>
        <v>皆減</v>
      </c>
      <c r="O29" s="915">
        <f t="shared" si="13"/>
        <v>0</v>
      </c>
      <c r="P29" s="915" t="str">
        <f t="shared" si="13"/>
        <v>皆減</v>
      </c>
      <c r="Q29" s="915">
        <f t="shared" si="13"/>
        <v>0</v>
      </c>
      <c r="R29" s="915" t="str">
        <f t="shared" si="13"/>
        <v>皆減</v>
      </c>
      <c r="S29" s="915" t="str">
        <f t="shared" si="13"/>
        <v>皆減</v>
      </c>
      <c r="T29" s="915">
        <f t="shared" si="13"/>
        <v>0</v>
      </c>
      <c r="U29" s="915">
        <f t="shared" si="13"/>
        <v>0</v>
      </c>
      <c r="V29" s="902"/>
      <c r="W29" s="902"/>
      <c r="X29" s="902"/>
      <c r="Y29" s="902"/>
      <c r="Z29" s="902"/>
      <c r="AA29" s="902"/>
      <c r="AB29" s="902"/>
    </row>
    <row r="30" spans="1:28" s="896" customFormat="1" ht="27" customHeight="1">
      <c r="A30" s="941" t="s">
        <v>515</v>
      </c>
      <c r="B30" s="900">
        <v>27</v>
      </c>
      <c r="C30" s="898">
        <v>27493067</v>
      </c>
      <c r="D30" s="898">
        <v>29690641</v>
      </c>
      <c r="E30" s="898">
        <v>27138283</v>
      </c>
      <c r="F30" s="898">
        <v>21872624</v>
      </c>
      <c r="G30" s="898">
        <v>19829016</v>
      </c>
      <c r="H30" s="898">
        <v>3815217</v>
      </c>
      <c r="I30" s="898">
        <v>27504062</v>
      </c>
      <c r="J30" s="898">
        <v>24976602</v>
      </c>
      <c r="K30" s="898">
        <v>11730620</v>
      </c>
      <c r="L30" s="898">
        <v>481563</v>
      </c>
      <c r="M30" s="898">
        <v>2474284</v>
      </c>
      <c r="N30" s="898">
        <v>811773</v>
      </c>
      <c r="O30" s="898">
        <v>1177552</v>
      </c>
      <c r="P30" s="898">
        <v>354784</v>
      </c>
      <c r="Q30" s="898">
        <v>297000</v>
      </c>
      <c r="R30" s="898">
        <v>2186579</v>
      </c>
      <c r="S30" s="898">
        <f>C30-D30</f>
        <v>-2197574</v>
      </c>
      <c r="T30" s="898">
        <v>8710773</v>
      </c>
      <c r="U30" s="898">
        <v>0</v>
      </c>
      <c r="V30" s="907">
        <f>IF(OR(E30=0,I30=0),0,E30/I30*100)</f>
        <v>98.67009098510613</v>
      </c>
      <c r="W30" s="907">
        <f>IF(OR(T30=0,F30=0),0,T30/F30*100)</f>
        <v>39.82500224938718</v>
      </c>
      <c r="X30" s="907">
        <f>IF(OR(U30=0,F30=0),0,U30/F30*100)</f>
        <v>0</v>
      </c>
      <c r="Y30" s="898">
        <v>8</v>
      </c>
      <c r="Z30" s="898">
        <v>5</v>
      </c>
      <c r="AA30" s="898">
        <v>7</v>
      </c>
      <c r="AB30" s="898">
        <v>0</v>
      </c>
    </row>
    <row r="31" spans="1:28" s="896" customFormat="1" ht="27" customHeight="1">
      <c r="A31" s="941"/>
      <c r="B31" s="901">
        <v>26</v>
      </c>
      <c r="C31" s="899">
        <v>26637242</v>
      </c>
      <c r="D31" s="899">
        <v>32545261</v>
      </c>
      <c r="E31" s="899">
        <v>26610152</v>
      </c>
      <c r="F31" s="899">
        <v>21690021</v>
      </c>
      <c r="G31" s="899">
        <v>19712101</v>
      </c>
      <c r="H31" s="899">
        <v>3418402</v>
      </c>
      <c r="I31" s="899">
        <v>26836512</v>
      </c>
      <c r="J31" s="899">
        <v>24343743</v>
      </c>
      <c r="K31" s="899">
        <v>11486709</v>
      </c>
      <c r="L31" s="899">
        <v>497314</v>
      </c>
      <c r="M31" s="899">
        <v>2165115</v>
      </c>
      <c r="N31" s="899">
        <v>701701</v>
      </c>
      <c r="O31" s="899">
        <v>928061</v>
      </c>
      <c r="P31" s="899">
        <v>27090</v>
      </c>
      <c r="Q31" s="899">
        <v>0</v>
      </c>
      <c r="R31" s="899">
        <v>5708749</v>
      </c>
      <c r="S31" s="899">
        <v>-5908019</v>
      </c>
      <c r="T31" s="899">
        <v>7091650</v>
      </c>
      <c r="U31" s="899">
        <v>395081</v>
      </c>
      <c r="V31" s="908">
        <f>IF(OR(E31=0,I31=0),0,E31/I31*100)</f>
        <v>99.15652227830502</v>
      </c>
      <c r="W31" s="908">
        <f>IF(OR(T31=0,F31=0),0,T31/F31*100)</f>
        <v>32.69545013349687</v>
      </c>
      <c r="X31" s="908">
        <f>IF(OR(U31=0,F31=0),0,U31/F31*100)</f>
        <v>1.8214874019716256</v>
      </c>
      <c r="Y31" s="899">
        <v>8</v>
      </c>
      <c r="Z31" s="899">
        <v>4</v>
      </c>
      <c r="AA31" s="899">
        <v>7</v>
      </c>
      <c r="AB31" s="899">
        <v>1</v>
      </c>
    </row>
    <row r="32" spans="1:28" s="896" customFormat="1" ht="27" customHeight="1">
      <c r="A32" s="941"/>
      <c r="B32" s="901" t="s">
        <v>509</v>
      </c>
      <c r="C32" s="899">
        <f aca="true" t="shared" si="14" ref="C32:U32">C30-C31</f>
        <v>855825</v>
      </c>
      <c r="D32" s="899">
        <f t="shared" si="14"/>
        <v>-2854620</v>
      </c>
      <c r="E32" s="899">
        <f t="shared" si="14"/>
        <v>528131</v>
      </c>
      <c r="F32" s="899">
        <f t="shared" si="14"/>
        <v>182603</v>
      </c>
      <c r="G32" s="899">
        <f t="shared" si="14"/>
        <v>116915</v>
      </c>
      <c r="H32" s="899">
        <f t="shared" si="14"/>
        <v>396815</v>
      </c>
      <c r="I32" s="899">
        <f t="shared" si="14"/>
        <v>667550</v>
      </c>
      <c r="J32" s="899">
        <f t="shared" si="14"/>
        <v>632859</v>
      </c>
      <c r="K32" s="899">
        <f t="shared" si="14"/>
        <v>243911</v>
      </c>
      <c r="L32" s="899">
        <f t="shared" si="14"/>
        <v>-15751</v>
      </c>
      <c r="M32" s="899">
        <f t="shared" si="14"/>
        <v>309169</v>
      </c>
      <c r="N32" s="899">
        <f t="shared" si="14"/>
        <v>110072</v>
      </c>
      <c r="O32" s="899">
        <f t="shared" si="14"/>
        <v>249491</v>
      </c>
      <c r="P32" s="899">
        <f t="shared" si="14"/>
        <v>327694</v>
      </c>
      <c r="Q32" s="899">
        <f t="shared" si="14"/>
        <v>297000</v>
      </c>
      <c r="R32" s="899">
        <f t="shared" si="14"/>
        <v>-3522170</v>
      </c>
      <c r="S32" s="899">
        <f t="shared" si="14"/>
        <v>3710445</v>
      </c>
      <c r="T32" s="899">
        <f>T30-T31</f>
        <v>1619123</v>
      </c>
      <c r="U32" s="899">
        <f t="shared" si="14"/>
        <v>-395081</v>
      </c>
      <c r="V32" s="909">
        <f aca="true" t="shared" si="15" ref="V32:AB32">V30-V31</f>
        <v>-0.48643129319889056</v>
      </c>
      <c r="W32" s="909">
        <f t="shared" si="15"/>
        <v>7.129552115890313</v>
      </c>
      <c r="X32" s="909">
        <f t="shared" si="15"/>
        <v>-1.8214874019716256</v>
      </c>
      <c r="Y32" s="899">
        <f t="shared" si="15"/>
        <v>0</v>
      </c>
      <c r="Z32" s="899">
        <f t="shared" si="15"/>
        <v>1</v>
      </c>
      <c r="AA32" s="899">
        <f t="shared" si="15"/>
        <v>0</v>
      </c>
      <c r="AB32" s="899">
        <f t="shared" si="15"/>
        <v>-1</v>
      </c>
    </row>
    <row r="33" spans="1:28" s="896" customFormat="1" ht="27" customHeight="1">
      <c r="A33" s="941"/>
      <c r="B33" s="913" t="s">
        <v>510</v>
      </c>
      <c r="C33" s="915">
        <f aca="true" t="shared" si="16" ref="C33:U33">IF(AND(C30=0,C31=0),0,IF(C30=0,"皆減",IF(C31=0,"皆増",C32/C31*100)))</f>
        <v>3.2128889319697587</v>
      </c>
      <c r="D33" s="915">
        <f t="shared" si="16"/>
        <v>-8.77123093282306</v>
      </c>
      <c r="E33" s="915">
        <f t="shared" si="16"/>
        <v>1.9846974192405966</v>
      </c>
      <c r="F33" s="915">
        <f t="shared" si="16"/>
        <v>0.841875625662142</v>
      </c>
      <c r="G33" s="915">
        <f t="shared" si="16"/>
        <v>0.5931128295253764</v>
      </c>
      <c r="H33" s="915">
        <f t="shared" si="16"/>
        <v>11.608201727005776</v>
      </c>
      <c r="I33" s="915">
        <f t="shared" si="16"/>
        <v>2.4874693104677688</v>
      </c>
      <c r="J33" s="915">
        <f t="shared" si="16"/>
        <v>2.5996782828343203</v>
      </c>
      <c r="K33" s="915">
        <f t="shared" si="16"/>
        <v>2.123419336208482</v>
      </c>
      <c r="L33" s="915">
        <f t="shared" si="16"/>
        <v>-3.1672142750857604</v>
      </c>
      <c r="M33" s="915">
        <f t="shared" si="16"/>
        <v>14.279564826810583</v>
      </c>
      <c r="N33" s="915">
        <f t="shared" si="16"/>
        <v>15.686453346938368</v>
      </c>
      <c r="O33" s="915">
        <f t="shared" si="16"/>
        <v>26.883038938173243</v>
      </c>
      <c r="P33" s="915">
        <f t="shared" si="16"/>
        <v>1209.6493170911776</v>
      </c>
      <c r="Q33" s="915" t="str">
        <f t="shared" si="16"/>
        <v>皆増</v>
      </c>
      <c r="R33" s="915">
        <f t="shared" si="16"/>
        <v>-61.69775549774565</v>
      </c>
      <c r="S33" s="915">
        <f t="shared" si="16"/>
        <v>-62.80353871576919</v>
      </c>
      <c r="T33" s="915">
        <f t="shared" si="16"/>
        <v>22.831400308813887</v>
      </c>
      <c r="U33" s="915" t="str">
        <f t="shared" si="16"/>
        <v>皆減</v>
      </c>
      <c r="V33" s="902"/>
      <c r="W33" s="902"/>
      <c r="X33" s="902"/>
      <c r="Y33" s="902"/>
      <c r="Z33" s="902"/>
      <c r="AA33" s="902"/>
      <c r="AB33" s="902"/>
    </row>
    <row r="34" spans="1:28" s="896" customFormat="1" ht="27" customHeight="1">
      <c r="A34" s="941" t="s">
        <v>512</v>
      </c>
      <c r="B34" s="900">
        <v>27</v>
      </c>
      <c r="C34" s="898">
        <v>9553</v>
      </c>
      <c r="D34" s="898">
        <v>9553</v>
      </c>
      <c r="E34" s="898">
        <v>9413</v>
      </c>
      <c r="F34" s="898">
        <v>3956</v>
      </c>
      <c r="G34" s="898">
        <v>3951</v>
      </c>
      <c r="H34" s="898">
        <v>1954</v>
      </c>
      <c r="I34" s="898">
        <v>9512</v>
      </c>
      <c r="J34" s="898">
        <v>9512</v>
      </c>
      <c r="K34" s="898">
        <v>0</v>
      </c>
      <c r="L34" s="898">
        <v>0</v>
      </c>
      <c r="M34" s="898">
        <v>3502</v>
      </c>
      <c r="N34" s="898">
        <v>0</v>
      </c>
      <c r="O34" s="898">
        <v>99</v>
      </c>
      <c r="P34" s="898">
        <v>140</v>
      </c>
      <c r="Q34" s="898">
        <v>0</v>
      </c>
      <c r="R34" s="898">
        <v>41</v>
      </c>
      <c r="S34" s="898">
        <f>C34-D34</f>
        <v>0</v>
      </c>
      <c r="T34" s="898">
        <v>0</v>
      </c>
      <c r="U34" s="898">
        <v>0</v>
      </c>
      <c r="V34" s="907">
        <f>IF(OR(E34=0,I34=0),0,E34/I34*100)</f>
        <v>98.9592094196804</v>
      </c>
      <c r="W34" s="907">
        <f>IF(OR(T34=0,F34=0),0,T34/F34*100)</f>
        <v>0</v>
      </c>
      <c r="X34" s="907">
        <f>IF(OR(U34=0,F34=0),0,U34/F34*100)</f>
        <v>0</v>
      </c>
      <c r="Y34" s="898">
        <v>1</v>
      </c>
      <c r="Z34" s="898">
        <v>1</v>
      </c>
      <c r="AA34" s="898">
        <v>0</v>
      </c>
      <c r="AB34" s="898">
        <v>0</v>
      </c>
    </row>
    <row r="35" spans="1:28" s="896" customFormat="1" ht="27" customHeight="1">
      <c r="A35" s="941"/>
      <c r="B35" s="901">
        <v>26</v>
      </c>
      <c r="C35" s="899">
        <v>0</v>
      </c>
      <c r="D35" s="899">
        <v>0</v>
      </c>
      <c r="E35" s="899">
        <v>0</v>
      </c>
      <c r="F35" s="899">
        <v>0</v>
      </c>
      <c r="G35" s="899">
        <v>0</v>
      </c>
      <c r="H35" s="899">
        <v>0</v>
      </c>
      <c r="I35" s="899">
        <v>0</v>
      </c>
      <c r="J35" s="899">
        <v>0</v>
      </c>
      <c r="K35" s="899">
        <v>0</v>
      </c>
      <c r="L35" s="899">
        <v>0</v>
      </c>
      <c r="M35" s="899">
        <v>0</v>
      </c>
      <c r="N35" s="899">
        <v>0</v>
      </c>
      <c r="O35" s="899">
        <v>0</v>
      </c>
      <c r="P35" s="899">
        <v>0</v>
      </c>
      <c r="Q35" s="899">
        <v>0</v>
      </c>
      <c r="R35" s="899">
        <v>0</v>
      </c>
      <c r="S35" s="899">
        <v>0</v>
      </c>
      <c r="T35" s="899">
        <v>0</v>
      </c>
      <c r="U35" s="899">
        <v>0</v>
      </c>
      <c r="V35" s="908">
        <f>IF(OR(E35=0,I35=0),0,E35/I35*100)</f>
        <v>0</v>
      </c>
      <c r="W35" s="908">
        <f>IF(OR(T35=0,F35=0),0,T35/F35*100)</f>
        <v>0</v>
      </c>
      <c r="X35" s="908">
        <f>IF(OR(U35=0,F35=0),0,U35/F35*100)</f>
        <v>0</v>
      </c>
      <c r="Y35" s="899">
        <v>0</v>
      </c>
      <c r="Z35" s="899">
        <v>0</v>
      </c>
      <c r="AA35" s="899">
        <v>0</v>
      </c>
      <c r="AB35" s="899">
        <v>0</v>
      </c>
    </row>
    <row r="36" spans="1:28" s="896" customFormat="1" ht="27" customHeight="1">
      <c r="A36" s="941"/>
      <c r="B36" s="901" t="s">
        <v>509</v>
      </c>
      <c r="C36" s="899">
        <f aca="true" t="shared" si="17" ref="C36:S36">C34-C35</f>
        <v>9553</v>
      </c>
      <c r="D36" s="899">
        <f t="shared" si="17"/>
        <v>9553</v>
      </c>
      <c r="E36" s="899">
        <f t="shared" si="17"/>
        <v>9413</v>
      </c>
      <c r="F36" s="899">
        <f t="shared" si="17"/>
        <v>3956</v>
      </c>
      <c r="G36" s="899">
        <f t="shared" si="17"/>
        <v>3951</v>
      </c>
      <c r="H36" s="899">
        <f t="shared" si="17"/>
        <v>1954</v>
      </c>
      <c r="I36" s="899">
        <f t="shared" si="17"/>
        <v>9512</v>
      </c>
      <c r="J36" s="899">
        <f t="shared" si="17"/>
        <v>9512</v>
      </c>
      <c r="K36" s="899">
        <f t="shared" si="17"/>
        <v>0</v>
      </c>
      <c r="L36" s="899">
        <f t="shared" si="17"/>
        <v>0</v>
      </c>
      <c r="M36" s="899">
        <f t="shared" si="17"/>
        <v>3502</v>
      </c>
      <c r="N36" s="899">
        <f t="shared" si="17"/>
        <v>0</v>
      </c>
      <c r="O36" s="899">
        <f t="shared" si="17"/>
        <v>99</v>
      </c>
      <c r="P36" s="899">
        <f t="shared" si="17"/>
        <v>140</v>
      </c>
      <c r="Q36" s="899">
        <f t="shared" si="17"/>
        <v>0</v>
      </c>
      <c r="R36" s="899">
        <f t="shared" si="17"/>
        <v>41</v>
      </c>
      <c r="S36" s="899">
        <f t="shared" si="17"/>
        <v>0</v>
      </c>
      <c r="T36" s="899">
        <f aca="true" t="shared" si="18" ref="T36:AB36">T34-T35</f>
        <v>0</v>
      </c>
      <c r="U36" s="899">
        <f t="shared" si="18"/>
        <v>0</v>
      </c>
      <c r="V36" s="909">
        <f t="shared" si="18"/>
        <v>98.9592094196804</v>
      </c>
      <c r="W36" s="909">
        <f t="shared" si="18"/>
        <v>0</v>
      </c>
      <c r="X36" s="909">
        <f t="shared" si="18"/>
        <v>0</v>
      </c>
      <c r="Y36" s="899">
        <f t="shared" si="18"/>
        <v>1</v>
      </c>
      <c r="Z36" s="899">
        <f t="shared" si="18"/>
        <v>1</v>
      </c>
      <c r="AA36" s="899">
        <f t="shared" si="18"/>
        <v>0</v>
      </c>
      <c r="AB36" s="899">
        <f t="shared" si="18"/>
        <v>0</v>
      </c>
    </row>
    <row r="37" spans="1:28" s="896" customFormat="1" ht="27" customHeight="1">
      <c r="A37" s="941"/>
      <c r="B37" s="913" t="s">
        <v>510</v>
      </c>
      <c r="C37" s="915" t="str">
        <f aca="true" t="shared" si="19" ref="C37:U37">IF(AND(C34=0,C35=0),0,IF(C34=0,"皆減",IF(C35=0,"皆増",C36/C35*100)))</f>
        <v>皆増</v>
      </c>
      <c r="D37" s="915" t="str">
        <f t="shared" si="19"/>
        <v>皆増</v>
      </c>
      <c r="E37" s="915" t="str">
        <f t="shared" si="19"/>
        <v>皆増</v>
      </c>
      <c r="F37" s="915" t="str">
        <f t="shared" si="19"/>
        <v>皆増</v>
      </c>
      <c r="G37" s="915" t="str">
        <f t="shared" si="19"/>
        <v>皆増</v>
      </c>
      <c r="H37" s="915" t="str">
        <f t="shared" si="19"/>
        <v>皆増</v>
      </c>
      <c r="I37" s="915" t="str">
        <f t="shared" si="19"/>
        <v>皆増</v>
      </c>
      <c r="J37" s="915" t="str">
        <f t="shared" si="19"/>
        <v>皆増</v>
      </c>
      <c r="K37" s="915">
        <f t="shared" si="19"/>
        <v>0</v>
      </c>
      <c r="L37" s="915">
        <f t="shared" si="19"/>
        <v>0</v>
      </c>
      <c r="M37" s="915" t="str">
        <f t="shared" si="19"/>
        <v>皆増</v>
      </c>
      <c r="N37" s="915">
        <f t="shared" si="19"/>
        <v>0</v>
      </c>
      <c r="O37" s="915" t="str">
        <f t="shared" si="19"/>
        <v>皆増</v>
      </c>
      <c r="P37" s="915" t="str">
        <f t="shared" si="19"/>
        <v>皆増</v>
      </c>
      <c r="Q37" s="915">
        <f t="shared" si="19"/>
        <v>0</v>
      </c>
      <c r="R37" s="915" t="str">
        <f t="shared" si="19"/>
        <v>皆増</v>
      </c>
      <c r="S37" s="915">
        <f t="shared" si="19"/>
        <v>0</v>
      </c>
      <c r="T37" s="915">
        <f t="shared" si="19"/>
        <v>0</v>
      </c>
      <c r="U37" s="915">
        <f t="shared" si="19"/>
        <v>0</v>
      </c>
      <c r="V37" s="902"/>
      <c r="W37" s="902"/>
      <c r="X37" s="902"/>
      <c r="Y37" s="902"/>
      <c r="Z37" s="902"/>
      <c r="AA37" s="902"/>
      <c r="AB37" s="902"/>
    </row>
    <row r="38" spans="1:28" s="896" customFormat="1" ht="27" customHeight="1">
      <c r="A38" s="941" t="s">
        <v>373</v>
      </c>
      <c r="B38" s="900">
        <v>27</v>
      </c>
      <c r="C38" s="898">
        <v>700418</v>
      </c>
      <c r="D38" s="898">
        <v>729735</v>
      </c>
      <c r="E38" s="898">
        <v>684432</v>
      </c>
      <c r="F38" s="898">
        <v>647871</v>
      </c>
      <c r="G38" s="898">
        <v>647871</v>
      </c>
      <c r="H38" s="898">
        <v>8685</v>
      </c>
      <c r="I38" s="898">
        <v>729397</v>
      </c>
      <c r="J38" s="898">
        <v>696594</v>
      </c>
      <c r="K38" s="898">
        <v>250815</v>
      </c>
      <c r="L38" s="898">
        <v>32626</v>
      </c>
      <c r="M38" s="898">
        <v>69664</v>
      </c>
      <c r="N38" s="898">
        <v>0</v>
      </c>
      <c r="O38" s="898">
        <v>44965</v>
      </c>
      <c r="P38" s="898">
        <v>15986</v>
      </c>
      <c r="Q38" s="898">
        <v>0</v>
      </c>
      <c r="R38" s="898">
        <v>338</v>
      </c>
      <c r="S38" s="898">
        <f>C38-D38</f>
        <v>-29317</v>
      </c>
      <c r="T38" s="898">
        <v>288440</v>
      </c>
      <c r="U38" s="898">
        <v>0</v>
      </c>
      <c r="V38" s="907">
        <f>IF(OR(E38=0,I38=0),0,E38/I38*100)</f>
        <v>93.83531876330723</v>
      </c>
      <c r="W38" s="907">
        <f>IF(OR(T38=0,F38=0),0,T38/F38*100)</f>
        <v>44.521208697410444</v>
      </c>
      <c r="X38" s="907">
        <f>IF(OR(U38=0,F38=0),0,U38/F38*100)</f>
        <v>0</v>
      </c>
      <c r="Y38" s="898">
        <v>2</v>
      </c>
      <c r="Z38" s="898">
        <v>2</v>
      </c>
      <c r="AA38" s="898">
        <v>1</v>
      </c>
      <c r="AB38" s="898">
        <v>0</v>
      </c>
    </row>
    <row r="39" spans="1:28" s="896" customFormat="1" ht="27" customHeight="1">
      <c r="A39" s="941"/>
      <c r="B39" s="901">
        <v>26</v>
      </c>
      <c r="C39" s="899">
        <v>711100</v>
      </c>
      <c r="D39" s="899">
        <v>781014</v>
      </c>
      <c r="E39" s="899">
        <v>695819</v>
      </c>
      <c r="F39" s="899">
        <v>658735</v>
      </c>
      <c r="G39" s="899">
        <v>658735</v>
      </c>
      <c r="H39" s="899">
        <v>9169</v>
      </c>
      <c r="I39" s="899">
        <v>738168</v>
      </c>
      <c r="J39" s="899">
        <v>703548</v>
      </c>
      <c r="K39" s="899">
        <v>251821</v>
      </c>
      <c r="L39" s="899">
        <v>34445</v>
      </c>
      <c r="M39" s="899">
        <v>70798</v>
      </c>
      <c r="N39" s="899">
        <v>0</v>
      </c>
      <c r="O39" s="899">
        <v>42349</v>
      </c>
      <c r="P39" s="899">
        <v>15281</v>
      </c>
      <c r="Q39" s="899">
        <v>0</v>
      </c>
      <c r="R39" s="899">
        <v>42846</v>
      </c>
      <c r="S39" s="899">
        <v>-69914</v>
      </c>
      <c r="T39" s="899">
        <v>267321</v>
      </c>
      <c r="U39" s="899">
        <v>0</v>
      </c>
      <c r="V39" s="908">
        <f>IF(OR(E39=0,I39=0),0,E39/I39*100)</f>
        <v>94.2629591095794</v>
      </c>
      <c r="W39" s="908">
        <f>IF(OR(T39=0,F39=0),0,T39/F39*100)</f>
        <v>40.58096199533956</v>
      </c>
      <c r="X39" s="908">
        <f>IF(OR(U39=0,F39=0),0,U39/F39*100)</f>
        <v>0</v>
      </c>
      <c r="Y39" s="899">
        <v>2</v>
      </c>
      <c r="Z39" s="899">
        <v>2</v>
      </c>
      <c r="AA39" s="899">
        <v>1</v>
      </c>
      <c r="AB39" s="899">
        <v>0</v>
      </c>
    </row>
    <row r="40" spans="1:28" s="896" customFormat="1" ht="27" customHeight="1">
      <c r="A40" s="941"/>
      <c r="B40" s="901" t="s">
        <v>514</v>
      </c>
      <c r="C40" s="899">
        <f aca="true" t="shared" si="20" ref="C40:U40">C38-C39</f>
        <v>-10682</v>
      </c>
      <c r="D40" s="899">
        <f t="shared" si="20"/>
        <v>-51279</v>
      </c>
      <c r="E40" s="899">
        <f t="shared" si="20"/>
        <v>-11387</v>
      </c>
      <c r="F40" s="899">
        <f t="shared" si="20"/>
        <v>-10864</v>
      </c>
      <c r="G40" s="899">
        <f t="shared" si="20"/>
        <v>-10864</v>
      </c>
      <c r="H40" s="899">
        <f t="shared" si="20"/>
        <v>-484</v>
      </c>
      <c r="I40" s="899">
        <f t="shared" si="20"/>
        <v>-8771</v>
      </c>
      <c r="J40" s="899">
        <f t="shared" si="20"/>
        <v>-6954</v>
      </c>
      <c r="K40" s="899">
        <f t="shared" si="20"/>
        <v>-1006</v>
      </c>
      <c r="L40" s="899">
        <f t="shared" si="20"/>
        <v>-1819</v>
      </c>
      <c r="M40" s="899">
        <f t="shared" si="20"/>
        <v>-1134</v>
      </c>
      <c r="N40" s="899">
        <f t="shared" si="20"/>
        <v>0</v>
      </c>
      <c r="O40" s="899">
        <f t="shared" si="20"/>
        <v>2616</v>
      </c>
      <c r="P40" s="899">
        <f t="shared" si="20"/>
        <v>705</v>
      </c>
      <c r="Q40" s="899">
        <f t="shared" si="20"/>
        <v>0</v>
      </c>
      <c r="R40" s="899">
        <f t="shared" si="20"/>
        <v>-42508</v>
      </c>
      <c r="S40" s="899">
        <f t="shared" si="20"/>
        <v>40597</v>
      </c>
      <c r="T40" s="899">
        <f t="shared" si="20"/>
        <v>21119</v>
      </c>
      <c r="U40" s="899">
        <f t="shared" si="20"/>
        <v>0</v>
      </c>
      <c r="V40" s="909">
        <f aca="true" t="shared" si="21" ref="V40:AB40">V38-V39</f>
        <v>-0.4276403462721703</v>
      </c>
      <c r="W40" s="909">
        <f t="shared" si="21"/>
        <v>3.940246702070887</v>
      </c>
      <c r="X40" s="909">
        <f t="shared" si="21"/>
        <v>0</v>
      </c>
      <c r="Y40" s="899">
        <f t="shared" si="21"/>
        <v>0</v>
      </c>
      <c r="Z40" s="899">
        <f t="shared" si="21"/>
        <v>0</v>
      </c>
      <c r="AA40" s="899">
        <f t="shared" si="21"/>
        <v>0</v>
      </c>
      <c r="AB40" s="899">
        <f t="shared" si="21"/>
        <v>0</v>
      </c>
    </row>
    <row r="41" spans="1:28" s="896" customFormat="1" ht="27" customHeight="1" thickBot="1">
      <c r="A41" s="944"/>
      <c r="B41" s="916" t="s">
        <v>46</v>
      </c>
      <c r="C41" s="917">
        <f aca="true" t="shared" si="22" ref="C41:U41">IF(AND(C38=0,C39=0),0,IF(C38=0,"皆減",IF(C39=0,"皆増",C40/C39*100)))</f>
        <v>-1.5021797215581494</v>
      </c>
      <c r="D41" s="917">
        <f t="shared" si="22"/>
        <v>-6.565695365255937</v>
      </c>
      <c r="E41" s="917">
        <f t="shared" si="22"/>
        <v>-1.6364887995297628</v>
      </c>
      <c r="F41" s="917">
        <f t="shared" si="22"/>
        <v>-1.649221614154402</v>
      </c>
      <c r="G41" s="917">
        <f t="shared" si="22"/>
        <v>-1.649221614154402</v>
      </c>
      <c r="H41" s="917">
        <f t="shared" si="22"/>
        <v>-5.27865634202203</v>
      </c>
      <c r="I41" s="917">
        <f t="shared" si="22"/>
        <v>-1.1882118975626144</v>
      </c>
      <c r="J41" s="917">
        <f t="shared" si="22"/>
        <v>-0.9884187006430265</v>
      </c>
      <c r="K41" s="917">
        <f t="shared" si="22"/>
        <v>-0.3994901140095544</v>
      </c>
      <c r="L41" s="917">
        <f t="shared" si="22"/>
        <v>-5.280882566410219</v>
      </c>
      <c r="M41" s="917">
        <f t="shared" si="22"/>
        <v>-1.6017401621514733</v>
      </c>
      <c r="N41" s="917">
        <f t="shared" si="22"/>
        <v>0</v>
      </c>
      <c r="O41" s="917">
        <f t="shared" si="22"/>
        <v>6.177241493305627</v>
      </c>
      <c r="P41" s="917">
        <f t="shared" si="22"/>
        <v>4.613572410182579</v>
      </c>
      <c r="Q41" s="917">
        <f t="shared" si="22"/>
        <v>0</v>
      </c>
      <c r="R41" s="917">
        <f t="shared" si="22"/>
        <v>-99.21112822667226</v>
      </c>
      <c r="S41" s="917">
        <f t="shared" si="22"/>
        <v>-58.0670538089653</v>
      </c>
      <c r="T41" s="917">
        <f t="shared" si="22"/>
        <v>7.9002397866235725</v>
      </c>
      <c r="U41" s="917">
        <f t="shared" si="22"/>
        <v>0</v>
      </c>
      <c r="V41" s="905"/>
      <c r="W41" s="905"/>
      <c r="X41" s="905"/>
      <c r="Y41" s="905"/>
      <c r="Z41" s="905"/>
      <c r="AA41" s="905"/>
      <c r="AB41" s="905"/>
    </row>
    <row r="42" spans="1:28" s="896" customFormat="1" ht="27" customHeight="1" thickTop="1">
      <c r="A42" s="945" t="s">
        <v>516</v>
      </c>
      <c r="B42" s="904">
        <v>27</v>
      </c>
      <c r="C42" s="918">
        <f>SUM(C10,C14,C18,C22,C26,C30,C34,C38)</f>
        <v>61447288</v>
      </c>
      <c r="D42" s="918">
        <f aca="true" t="shared" si="23" ref="D42:AB42">SUM(D10,D14,D18,D22,D26,D30,D34,D38)</f>
        <v>59241584</v>
      </c>
      <c r="E42" s="918">
        <f t="shared" si="23"/>
        <v>60893595</v>
      </c>
      <c r="F42" s="918">
        <f t="shared" si="23"/>
        <v>50383584</v>
      </c>
      <c r="G42" s="918">
        <f t="shared" si="23"/>
        <v>47562009</v>
      </c>
      <c r="H42" s="918">
        <f t="shared" si="23"/>
        <v>5125220</v>
      </c>
      <c r="I42" s="918">
        <f t="shared" si="23"/>
        <v>56840129</v>
      </c>
      <c r="J42" s="918">
        <f t="shared" si="23"/>
        <v>51870696</v>
      </c>
      <c r="K42" s="918">
        <f t="shared" si="23"/>
        <v>18164593</v>
      </c>
      <c r="L42" s="918">
        <f t="shared" si="23"/>
        <v>2754157</v>
      </c>
      <c r="M42" s="918">
        <f t="shared" si="23"/>
        <v>13172194</v>
      </c>
      <c r="N42" s="918">
        <f t="shared" si="23"/>
        <v>5281730</v>
      </c>
      <c r="O42" s="918">
        <f t="shared" si="23"/>
        <v>1228264</v>
      </c>
      <c r="P42" s="918">
        <f t="shared" si="23"/>
        <v>553693</v>
      </c>
      <c r="Q42" s="918">
        <f t="shared" si="23"/>
        <v>362737</v>
      </c>
      <c r="R42" s="918">
        <f t="shared" si="23"/>
        <v>2401455</v>
      </c>
      <c r="S42" s="918">
        <f t="shared" si="23"/>
        <v>2205704</v>
      </c>
      <c r="T42" s="918">
        <f t="shared" si="23"/>
        <v>9059961</v>
      </c>
      <c r="U42" s="918">
        <f t="shared" si="23"/>
        <v>695</v>
      </c>
      <c r="V42" s="919">
        <f>IF(OR(E42=0,I42=0),0,E42/I42*100)</f>
        <v>107.1313455323087</v>
      </c>
      <c r="W42" s="919">
        <f>IF(OR(T42=0,F42=0),0,T42/F42*100)</f>
        <v>17.981970079778367</v>
      </c>
      <c r="X42" s="919">
        <f>IF(OR(U42=0,F42=0),0,U42/F42*100)</f>
        <v>0.0013794175499702442</v>
      </c>
      <c r="Y42" s="918">
        <f t="shared" si="23"/>
        <v>34</v>
      </c>
      <c r="Z42" s="918">
        <f t="shared" si="23"/>
        <v>9</v>
      </c>
      <c r="AA42" s="918">
        <f t="shared" si="23"/>
        <v>9</v>
      </c>
      <c r="AB42" s="918">
        <f t="shared" si="23"/>
        <v>0</v>
      </c>
    </row>
    <row r="43" spans="1:28" s="896" customFormat="1" ht="27" customHeight="1">
      <c r="A43" s="941"/>
      <c r="B43" s="901">
        <v>26</v>
      </c>
      <c r="C43" s="899">
        <f>SUM(C11,C15,C19,C23,C27,C31,C35,C39)</f>
        <v>65846762</v>
      </c>
      <c r="D43" s="899">
        <f aca="true" t="shared" si="24" ref="D43:AB43">SUM(D11,D15,D19,D23,D27,D31,D35,D39)</f>
        <v>67946359</v>
      </c>
      <c r="E43" s="899">
        <f t="shared" si="24"/>
        <v>61785425</v>
      </c>
      <c r="F43" s="899">
        <f t="shared" si="24"/>
        <v>51067700</v>
      </c>
      <c r="G43" s="899">
        <f t="shared" si="24"/>
        <v>47546428</v>
      </c>
      <c r="H43" s="899">
        <f t="shared" si="24"/>
        <v>4956919</v>
      </c>
      <c r="I43" s="899">
        <f t="shared" si="24"/>
        <v>57688851</v>
      </c>
      <c r="J43" s="899">
        <f t="shared" si="24"/>
        <v>52424619</v>
      </c>
      <c r="K43" s="899">
        <f t="shared" si="24"/>
        <v>18192292</v>
      </c>
      <c r="L43" s="899">
        <f t="shared" si="24"/>
        <v>2955470</v>
      </c>
      <c r="M43" s="899">
        <f t="shared" si="24"/>
        <v>12854057</v>
      </c>
      <c r="N43" s="899">
        <f t="shared" si="24"/>
        <v>5206658</v>
      </c>
      <c r="O43" s="899">
        <f t="shared" si="24"/>
        <v>1110084</v>
      </c>
      <c r="P43" s="899">
        <f t="shared" si="24"/>
        <v>4061337</v>
      </c>
      <c r="Q43" s="899">
        <f t="shared" si="24"/>
        <v>85649</v>
      </c>
      <c r="R43" s="899">
        <f t="shared" si="24"/>
        <v>10257508</v>
      </c>
      <c r="S43" s="899">
        <f t="shared" si="24"/>
        <v>-2099597</v>
      </c>
      <c r="T43" s="899">
        <f t="shared" si="24"/>
        <v>7634193</v>
      </c>
      <c r="U43" s="899">
        <f t="shared" si="24"/>
        <v>395081</v>
      </c>
      <c r="V43" s="908">
        <f>IF(OR(E43=0,I43=0),0,E43/I43*100)</f>
        <v>107.1011537393941</v>
      </c>
      <c r="W43" s="908">
        <f>IF(OR(T43=0,F43=0),0,T43/F43*100)</f>
        <v>14.949161603126829</v>
      </c>
      <c r="X43" s="908">
        <f>IF(OR(U43=0,F43=0),0,U43/F43*100)</f>
        <v>0.7736416560761499</v>
      </c>
      <c r="Y43" s="899">
        <f t="shared" si="24"/>
        <v>35</v>
      </c>
      <c r="Z43" s="899">
        <f t="shared" si="24"/>
        <v>9</v>
      </c>
      <c r="AA43" s="899">
        <f t="shared" si="24"/>
        <v>11</v>
      </c>
      <c r="AB43" s="899">
        <f t="shared" si="24"/>
        <v>1</v>
      </c>
    </row>
    <row r="44" spans="1:28" s="896" customFormat="1" ht="27" customHeight="1">
      <c r="A44" s="941"/>
      <c r="B44" s="901" t="s">
        <v>514</v>
      </c>
      <c r="C44" s="899">
        <f aca="true" t="shared" si="25" ref="C44:U44">C42-C43</f>
        <v>-4399474</v>
      </c>
      <c r="D44" s="899">
        <f t="shared" si="25"/>
        <v>-8704775</v>
      </c>
      <c r="E44" s="899">
        <f t="shared" si="25"/>
        <v>-891830</v>
      </c>
      <c r="F44" s="899">
        <f t="shared" si="25"/>
        <v>-684116</v>
      </c>
      <c r="G44" s="899">
        <f t="shared" si="25"/>
        <v>15581</v>
      </c>
      <c r="H44" s="899">
        <f t="shared" si="25"/>
        <v>168301</v>
      </c>
      <c r="I44" s="899">
        <f t="shared" si="25"/>
        <v>-848722</v>
      </c>
      <c r="J44" s="899">
        <f t="shared" si="25"/>
        <v>-553923</v>
      </c>
      <c r="K44" s="899">
        <f t="shared" si="25"/>
        <v>-27699</v>
      </c>
      <c r="L44" s="899">
        <f t="shared" si="25"/>
        <v>-201313</v>
      </c>
      <c r="M44" s="899">
        <f t="shared" si="25"/>
        <v>318137</v>
      </c>
      <c r="N44" s="899">
        <f t="shared" si="25"/>
        <v>75072</v>
      </c>
      <c r="O44" s="899">
        <f t="shared" si="25"/>
        <v>118180</v>
      </c>
      <c r="P44" s="899">
        <f t="shared" si="25"/>
        <v>-3507644</v>
      </c>
      <c r="Q44" s="899">
        <f t="shared" si="25"/>
        <v>277088</v>
      </c>
      <c r="R44" s="899">
        <f t="shared" si="25"/>
        <v>-7856053</v>
      </c>
      <c r="S44" s="899">
        <f t="shared" si="25"/>
        <v>4305301</v>
      </c>
      <c r="T44" s="899">
        <f t="shared" si="25"/>
        <v>1425768</v>
      </c>
      <c r="U44" s="899">
        <f t="shared" si="25"/>
        <v>-394386</v>
      </c>
      <c r="V44" s="909">
        <f aca="true" t="shared" si="26" ref="V44:AB44">V42-V43</f>
        <v>0.030191792914592952</v>
      </c>
      <c r="W44" s="909">
        <f t="shared" si="26"/>
        <v>3.032808476651539</v>
      </c>
      <c r="X44" s="909">
        <f t="shared" si="26"/>
        <v>-0.7722622385261796</v>
      </c>
      <c r="Y44" s="899">
        <f t="shared" si="26"/>
        <v>-1</v>
      </c>
      <c r="Z44" s="899">
        <f t="shared" si="26"/>
        <v>0</v>
      </c>
      <c r="AA44" s="899">
        <f t="shared" si="26"/>
        <v>-2</v>
      </c>
      <c r="AB44" s="899">
        <f t="shared" si="26"/>
        <v>-1</v>
      </c>
    </row>
    <row r="45" spans="1:28" s="896" customFormat="1" ht="27" customHeight="1" thickBot="1">
      <c r="A45" s="943"/>
      <c r="B45" s="916" t="s">
        <v>46</v>
      </c>
      <c r="C45" s="917">
        <f aca="true" t="shared" si="27" ref="C45:U45">IF(AND(C42=0,C43=0),0,IF(C42=0,"皆減",IF(C43=0,"皆増",C44/C43*100)))</f>
        <v>-6.681382449755084</v>
      </c>
      <c r="D45" s="917">
        <f t="shared" si="27"/>
        <v>-12.81124570633726</v>
      </c>
      <c r="E45" s="917">
        <f t="shared" si="27"/>
        <v>-1.4434310357175661</v>
      </c>
      <c r="F45" s="917">
        <f t="shared" si="27"/>
        <v>-1.3396256342071406</v>
      </c>
      <c r="G45" s="917">
        <f t="shared" si="27"/>
        <v>0.03277007475724569</v>
      </c>
      <c r="H45" s="917">
        <f t="shared" si="27"/>
        <v>3.3952743629661892</v>
      </c>
      <c r="I45" s="917">
        <f t="shared" si="27"/>
        <v>-1.4712062821289333</v>
      </c>
      <c r="J45" s="917">
        <f t="shared" si="27"/>
        <v>-1.0566085372980965</v>
      </c>
      <c r="K45" s="917">
        <f t="shared" si="27"/>
        <v>-0.15225679095300362</v>
      </c>
      <c r="L45" s="917">
        <f t="shared" si="27"/>
        <v>-6.811539281400251</v>
      </c>
      <c r="M45" s="917">
        <f t="shared" si="27"/>
        <v>2.474992914688335</v>
      </c>
      <c r="N45" s="917">
        <f t="shared" si="27"/>
        <v>1.4418461900128643</v>
      </c>
      <c r="O45" s="917">
        <f t="shared" si="27"/>
        <v>10.646041200485728</v>
      </c>
      <c r="P45" s="917">
        <f t="shared" si="27"/>
        <v>-86.36673095584041</v>
      </c>
      <c r="Q45" s="917">
        <f t="shared" si="27"/>
        <v>323.5157444920548</v>
      </c>
      <c r="R45" s="917">
        <f t="shared" si="27"/>
        <v>-76.58831950216369</v>
      </c>
      <c r="S45" s="917">
        <f t="shared" si="27"/>
        <v>-205.0536841117605</v>
      </c>
      <c r="T45" s="917">
        <f t="shared" si="27"/>
        <v>18.676080104341086</v>
      </c>
      <c r="U45" s="917">
        <f t="shared" si="27"/>
        <v>-99.82408670627036</v>
      </c>
      <c r="V45" s="905"/>
      <c r="W45" s="905"/>
      <c r="X45" s="905"/>
      <c r="Y45" s="905"/>
      <c r="Z45" s="905"/>
      <c r="AA45" s="905"/>
      <c r="AB45" s="905"/>
    </row>
    <row r="46" spans="1:28" s="896" customFormat="1" ht="27" customHeight="1" thickTop="1">
      <c r="A46" s="942" t="s">
        <v>16</v>
      </c>
      <c r="B46" s="904">
        <v>27</v>
      </c>
      <c r="C46" s="918">
        <v>31266843</v>
      </c>
      <c r="D46" s="918">
        <v>28759668</v>
      </c>
      <c r="E46" s="918">
        <v>31155907</v>
      </c>
      <c r="F46" s="918">
        <v>15662493</v>
      </c>
      <c r="G46" s="918">
        <v>12453275</v>
      </c>
      <c r="H46" s="918">
        <v>10358070</v>
      </c>
      <c r="I46" s="918">
        <v>28613913</v>
      </c>
      <c r="J46" s="918">
        <v>24593065</v>
      </c>
      <c r="K46" s="918">
        <v>1671217</v>
      </c>
      <c r="L46" s="918">
        <v>3795385</v>
      </c>
      <c r="M46" s="918">
        <v>16886870</v>
      </c>
      <c r="N46" s="918">
        <v>2541994</v>
      </c>
      <c r="O46" s="918">
        <v>0</v>
      </c>
      <c r="P46" s="918">
        <v>110936</v>
      </c>
      <c r="Q46" s="918">
        <v>10718</v>
      </c>
      <c r="R46" s="918">
        <v>145755</v>
      </c>
      <c r="S46" s="918">
        <f>C46-D46</f>
        <v>2507175</v>
      </c>
      <c r="T46" s="918">
        <v>0</v>
      </c>
      <c r="U46" s="918">
        <v>382</v>
      </c>
      <c r="V46" s="919">
        <f>IF(OR(E46=0,I46=0),0,E46/I46*100)</f>
        <v>108.8837692349173</v>
      </c>
      <c r="W46" s="919">
        <f>IF(OR(T46=0,F46=0),0,T46/F46*100)</f>
        <v>0</v>
      </c>
      <c r="X46" s="919">
        <f>IF(OR(U46=0,F46=0),0,U46/F46*100)</f>
        <v>0.002438947618364458</v>
      </c>
      <c r="Y46" s="918">
        <v>8</v>
      </c>
      <c r="Z46" s="918">
        <v>0</v>
      </c>
      <c r="AA46" s="918">
        <v>0</v>
      </c>
      <c r="AB46" s="918">
        <v>0</v>
      </c>
    </row>
    <row r="47" spans="1:28" s="896" customFormat="1" ht="27" customHeight="1">
      <c r="A47" s="941"/>
      <c r="B47" s="901">
        <v>26</v>
      </c>
      <c r="C47" s="899">
        <v>28339982</v>
      </c>
      <c r="D47" s="899">
        <v>26559956</v>
      </c>
      <c r="E47" s="899">
        <v>28199928</v>
      </c>
      <c r="F47" s="899">
        <v>14109836</v>
      </c>
      <c r="G47" s="899">
        <v>11488924</v>
      </c>
      <c r="H47" s="899">
        <v>9085360</v>
      </c>
      <c r="I47" s="899">
        <v>26103837</v>
      </c>
      <c r="J47" s="899">
        <v>22202952</v>
      </c>
      <c r="K47" s="899">
        <v>1613169</v>
      </c>
      <c r="L47" s="899">
        <v>3676065</v>
      </c>
      <c r="M47" s="899">
        <v>15265259</v>
      </c>
      <c r="N47" s="899">
        <v>2096091</v>
      </c>
      <c r="O47" s="899">
        <v>0</v>
      </c>
      <c r="P47" s="899">
        <v>140054</v>
      </c>
      <c r="Q47" s="899">
        <v>20682</v>
      </c>
      <c r="R47" s="899">
        <v>456119</v>
      </c>
      <c r="S47" s="899">
        <v>1780026</v>
      </c>
      <c r="T47" s="899">
        <v>0</v>
      </c>
      <c r="U47" s="899">
        <v>0</v>
      </c>
      <c r="V47" s="908">
        <f>IF(OR(E47=0,I47=0),0,E47/I47*100)</f>
        <v>108.02981952423316</v>
      </c>
      <c r="W47" s="908">
        <f>IF(OR(T47=0,F47=0),0,T47/F47*100)</f>
        <v>0</v>
      </c>
      <c r="X47" s="908">
        <f>IF(OR(U47=0,F47=0),0,U47/F47*100)</f>
        <v>0</v>
      </c>
      <c r="Y47" s="899">
        <v>7</v>
      </c>
      <c r="Z47" s="899">
        <v>0</v>
      </c>
      <c r="AA47" s="899">
        <v>0</v>
      </c>
      <c r="AB47" s="899">
        <v>0</v>
      </c>
    </row>
    <row r="48" spans="1:28" s="896" customFormat="1" ht="27" customHeight="1">
      <c r="A48" s="941"/>
      <c r="B48" s="901" t="s">
        <v>514</v>
      </c>
      <c r="C48" s="899">
        <f aca="true" t="shared" si="28" ref="C48:U48">C46-C47</f>
        <v>2926861</v>
      </c>
      <c r="D48" s="899">
        <f t="shared" si="28"/>
        <v>2199712</v>
      </c>
      <c r="E48" s="899">
        <f t="shared" si="28"/>
        <v>2955979</v>
      </c>
      <c r="F48" s="899">
        <f t="shared" si="28"/>
        <v>1552657</v>
      </c>
      <c r="G48" s="899">
        <f t="shared" si="28"/>
        <v>964351</v>
      </c>
      <c r="H48" s="899">
        <f t="shared" si="28"/>
        <v>1272710</v>
      </c>
      <c r="I48" s="899">
        <f t="shared" si="28"/>
        <v>2510076</v>
      </c>
      <c r="J48" s="899">
        <f t="shared" si="28"/>
        <v>2390113</v>
      </c>
      <c r="K48" s="899">
        <f t="shared" si="28"/>
        <v>58048</v>
      </c>
      <c r="L48" s="899">
        <f t="shared" si="28"/>
        <v>119320</v>
      </c>
      <c r="M48" s="899">
        <f t="shared" si="28"/>
        <v>1621611</v>
      </c>
      <c r="N48" s="899">
        <f t="shared" si="28"/>
        <v>445903</v>
      </c>
      <c r="O48" s="899">
        <f t="shared" si="28"/>
        <v>0</v>
      </c>
      <c r="P48" s="899">
        <f t="shared" si="28"/>
        <v>-29118</v>
      </c>
      <c r="Q48" s="899">
        <f t="shared" si="28"/>
        <v>-9964</v>
      </c>
      <c r="R48" s="899">
        <f t="shared" si="28"/>
        <v>-310364</v>
      </c>
      <c r="S48" s="899">
        <f t="shared" si="28"/>
        <v>727149</v>
      </c>
      <c r="T48" s="899">
        <f t="shared" si="28"/>
        <v>0</v>
      </c>
      <c r="U48" s="899">
        <f t="shared" si="28"/>
        <v>382</v>
      </c>
      <c r="V48" s="909">
        <f aca="true" t="shared" si="29" ref="V48:AB48">V46-V47</f>
        <v>0.8539497106841338</v>
      </c>
      <c r="W48" s="909">
        <f t="shared" si="29"/>
        <v>0</v>
      </c>
      <c r="X48" s="909">
        <f t="shared" si="29"/>
        <v>0.002438947618364458</v>
      </c>
      <c r="Y48" s="899">
        <f t="shared" si="29"/>
        <v>1</v>
      </c>
      <c r="Z48" s="899">
        <f t="shared" si="29"/>
        <v>0</v>
      </c>
      <c r="AA48" s="899">
        <f t="shared" si="29"/>
        <v>0</v>
      </c>
      <c r="AB48" s="899">
        <f t="shared" si="29"/>
        <v>0</v>
      </c>
    </row>
    <row r="49" spans="1:28" s="896" customFormat="1" ht="27" customHeight="1">
      <c r="A49" s="941"/>
      <c r="B49" s="913" t="s">
        <v>46</v>
      </c>
      <c r="C49" s="915">
        <f aca="true" t="shared" si="30" ref="C49:U49">IF(AND(C46=0,C47=0),0,IF(C46=0,"皆減",IF(C47=0,"皆増",C48/C47*100)))</f>
        <v>10.327674167188956</v>
      </c>
      <c r="D49" s="915">
        <f t="shared" si="30"/>
        <v>8.282061913054374</v>
      </c>
      <c r="E49" s="915">
        <f t="shared" si="30"/>
        <v>10.482221798580477</v>
      </c>
      <c r="F49" s="915">
        <f t="shared" si="30"/>
        <v>11.004075454881262</v>
      </c>
      <c r="G49" s="915">
        <f t="shared" si="30"/>
        <v>8.393745140972296</v>
      </c>
      <c r="H49" s="915">
        <f t="shared" si="30"/>
        <v>14.00836070337334</v>
      </c>
      <c r="I49" s="915">
        <f t="shared" si="30"/>
        <v>9.615735801598822</v>
      </c>
      <c r="J49" s="915">
        <f t="shared" si="30"/>
        <v>10.76484334155206</v>
      </c>
      <c r="K49" s="915">
        <f t="shared" si="30"/>
        <v>3.59838305843963</v>
      </c>
      <c r="L49" s="915">
        <f t="shared" si="30"/>
        <v>3.2458620835050525</v>
      </c>
      <c r="M49" s="915">
        <f t="shared" si="30"/>
        <v>10.622885599255145</v>
      </c>
      <c r="N49" s="915">
        <f t="shared" si="30"/>
        <v>21.27307449915104</v>
      </c>
      <c r="O49" s="915">
        <f t="shared" si="30"/>
        <v>0</v>
      </c>
      <c r="P49" s="915">
        <f t="shared" si="30"/>
        <v>-20.790552215573992</v>
      </c>
      <c r="Q49" s="915">
        <f t="shared" si="30"/>
        <v>-48.17715888211972</v>
      </c>
      <c r="R49" s="915">
        <f t="shared" si="30"/>
        <v>-68.04452346865621</v>
      </c>
      <c r="S49" s="915">
        <f t="shared" si="30"/>
        <v>40.85047072346134</v>
      </c>
      <c r="T49" s="915">
        <f t="shared" si="30"/>
        <v>0</v>
      </c>
      <c r="U49" s="915" t="str">
        <f t="shared" si="30"/>
        <v>皆増</v>
      </c>
      <c r="V49" s="902"/>
      <c r="W49" s="902"/>
      <c r="X49" s="902"/>
      <c r="Y49" s="902"/>
      <c r="Z49" s="902"/>
      <c r="AA49" s="902"/>
      <c r="AB49" s="902"/>
    </row>
    <row r="50" spans="1:28" s="896" customFormat="1" ht="27" customHeight="1">
      <c r="A50" s="941" t="s">
        <v>17</v>
      </c>
      <c r="B50" s="900">
        <v>27</v>
      </c>
      <c r="C50" s="898">
        <v>836607</v>
      </c>
      <c r="D50" s="898">
        <v>960821</v>
      </c>
      <c r="E50" s="898">
        <v>836442</v>
      </c>
      <c r="F50" s="898">
        <v>228894</v>
      </c>
      <c r="G50" s="898">
        <v>201239</v>
      </c>
      <c r="H50" s="898">
        <v>317303</v>
      </c>
      <c r="I50" s="898">
        <v>951468</v>
      </c>
      <c r="J50" s="898">
        <v>836097</v>
      </c>
      <c r="K50" s="898">
        <v>48219</v>
      </c>
      <c r="L50" s="898">
        <v>114788</v>
      </c>
      <c r="M50" s="898">
        <v>555851</v>
      </c>
      <c r="N50" s="898">
        <v>167</v>
      </c>
      <c r="O50" s="898">
        <v>115193</v>
      </c>
      <c r="P50" s="898">
        <v>165</v>
      </c>
      <c r="Q50" s="898">
        <v>0</v>
      </c>
      <c r="R50" s="898">
        <v>9353</v>
      </c>
      <c r="S50" s="898">
        <f>C50-D50</f>
        <v>-124214</v>
      </c>
      <c r="T50" s="898">
        <v>280478</v>
      </c>
      <c r="U50" s="898">
        <v>0</v>
      </c>
      <c r="V50" s="907">
        <f>IF(OR(E50=0,I50=0),0,E50/I50*100)</f>
        <v>87.91068117897817</v>
      </c>
      <c r="W50" s="907">
        <f>IF(OR(T50=0,F50=0),0,T50/F50*100)</f>
        <v>122.53619579368615</v>
      </c>
      <c r="X50" s="907">
        <f>IF(OR(U50=0,F50=0),0,U50/F50*100)</f>
        <v>0</v>
      </c>
      <c r="Y50" s="898">
        <v>4</v>
      </c>
      <c r="Z50" s="898">
        <v>3</v>
      </c>
      <c r="AA50" s="898">
        <v>2</v>
      </c>
      <c r="AB50" s="898">
        <v>0</v>
      </c>
    </row>
    <row r="51" spans="1:28" s="896" customFormat="1" ht="27" customHeight="1">
      <c r="A51" s="941"/>
      <c r="B51" s="901">
        <v>26</v>
      </c>
      <c r="C51" s="899">
        <v>755393</v>
      </c>
      <c r="D51" s="899">
        <v>813477</v>
      </c>
      <c r="E51" s="899">
        <v>755340</v>
      </c>
      <c r="F51" s="899">
        <v>195792</v>
      </c>
      <c r="G51" s="899">
        <v>172032</v>
      </c>
      <c r="H51" s="899">
        <v>345901</v>
      </c>
      <c r="I51" s="899">
        <v>793495</v>
      </c>
      <c r="J51" s="899">
        <v>686992</v>
      </c>
      <c r="K51" s="899">
        <v>47955</v>
      </c>
      <c r="L51" s="899">
        <v>105431</v>
      </c>
      <c r="M51" s="899">
        <v>444396</v>
      </c>
      <c r="N51" s="899">
        <v>4240</v>
      </c>
      <c r="O51" s="899">
        <v>42395</v>
      </c>
      <c r="P51" s="899">
        <v>53</v>
      </c>
      <c r="Q51" s="899">
        <v>45</v>
      </c>
      <c r="R51" s="899">
        <v>19982</v>
      </c>
      <c r="S51" s="899">
        <v>-58084</v>
      </c>
      <c r="T51" s="899">
        <v>156264</v>
      </c>
      <c r="U51" s="899">
        <v>0</v>
      </c>
      <c r="V51" s="908">
        <f>IF(OR(E51=0,I51=0),0,E51/I51*100)</f>
        <v>95.19152609657276</v>
      </c>
      <c r="W51" s="908">
        <f>IF(OR(T51=0,F51=0),0,T51/F51*100)</f>
        <v>79.81122824221623</v>
      </c>
      <c r="X51" s="908">
        <f>IF(OR(U51=0,F51=0),0,U51/F51*100)</f>
        <v>0</v>
      </c>
      <c r="Y51" s="899">
        <v>3</v>
      </c>
      <c r="Z51" s="899">
        <v>2</v>
      </c>
      <c r="AA51" s="899">
        <v>1</v>
      </c>
      <c r="AB51" s="899">
        <v>0</v>
      </c>
    </row>
    <row r="52" spans="1:28" s="896" customFormat="1" ht="27" customHeight="1">
      <c r="A52" s="941"/>
      <c r="B52" s="901" t="s">
        <v>514</v>
      </c>
      <c r="C52" s="899">
        <f aca="true" t="shared" si="31" ref="C52:U52">C50-C51</f>
        <v>81214</v>
      </c>
      <c r="D52" s="899">
        <f t="shared" si="31"/>
        <v>147344</v>
      </c>
      <c r="E52" s="899">
        <f t="shared" si="31"/>
        <v>81102</v>
      </c>
      <c r="F52" s="899">
        <f t="shared" si="31"/>
        <v>33102</v>
      </c>
      <c r="G52" s="899">
        <f t="shared" si="31"/>
        <v>29207</v>
      </c>
      <c r="H52" s="899">
        <f t="shared" si="31"/>
        <v>-28598</v>
      </c>
      <c r="I52" s="899">
        <f t="shared" si="31"/>
        <v>157973</v>
      </c>
      <c r="J52" s="899">
        <f t="shared" si="31"/>
        <v>149105</v>
      </c>
      <c r="K52" s="899">
        <f t="shared" si="31"/>
        <v>264</v>
      </c>
      <c r="L52" s="899">
        <f t="shared" si="31"/>
        <v>9357</v>
      </c>
      <c r="M52" s="899">
        <f t="shared" si="31"/>
        <v>111455</v>
      </c>
      <c r="N52" s="899">
        <f t="shared" si="31"/>
        <v>-4073</v>
      </c>
      <c r="O52" s="899">
        <f t="shared" si="31"/>
        <v>72798</v>
      </c>
      <c r="P52" s="899">
        <f t="shared" si="31"/>
        <v>112</v>
      </c>
      <c r="Q52" s="899">
        <f t="shared" si="31"/>
        <v>-45</v>
      </c>
      <c r="R52" s="899">
        <f t="shared" si="31"/>
        <v>-10629</v>
      </c>
      <c r="S52" s="899">
        <f t="shared" si="31"/>
        <v>-66130</v>
      </c>
      <c r="T52" s="899">
        <f t="shared" si="31"/>
        <v>124214</v>
      </c>
      <c r="U52" s="899">
        <f t="shared" si="31"/>
        <v>0</v>
      </c>
      <c r="V52" s="909">
        <f aca="true" t="shared" si="32" ref="V52:AB52">V50-V51</f>
        <v>-7.280844917594592</v>
      </c>
      <c r="W52" s="909">
        <f t="shared" si="32"/>
        <v>42.724967551469916</v>
      </c>
      <c r="X52" s="909">
        <f t="shared" si="32"/>
        <v>0</v>
      </c>
      <c r="Y52" s="899">
        <f t="shared" si="32"/>
        <v>1</v>
      </c>
      <c r="Z52" s="899">
        <f t="shared" si="32"/>
        <v>1</v>
      </c>
      <c r="AA52" s="899">
        <f t="shared" si="32"/>
        <v>1</v>
      </c>
      <c r="AB52" s="899">
        <f t="shared" si="32"/>
        <v>0</v>
      </c>
    </row>
    <row r="53" spans="1:28" s="896" customFormat="1" ht="27" customHeight="1">
      <c r="A53" s="941"/>
      <c r="B53" s="913" t="s">
        <v>46</v>
      </c>
      <c r="C53" s="915">
        <f aca="true" t="shared" si="33" ref="C53:U53">IF(AND(C50=0,C51=0),0,IF(C50=0,"皆減",IF(C51=0,"皆増",C52/C51*100)))</f>
        <v>10.751224859113071</v>
      </c>
      <c r="D53" s="915">
        <f t="shared" si="33"/>
        <v>18.11286612897476</v>
      </c>
      <c r="E53" s="915">
        <f t="shared" si="33"/>
        <v>10.737151481452061</v>
      </c>
      <c r="F53" s="915">
        <f t="shared" si="33"/>
        <v>16.906717332679577</v>
      </c>
      <c r="G53" s="915">
        <f t="shared" si="33"/>
        <v>16.977655319940478</v>
      </c>
      <c r="H53" s="915">
        <f t="shared" si="33"/>
        <v>-8.267683527945858</v>
      </c>
      <c r="I53" s="915">
        <f t="shared" si="33"/>
        <v>19.9085060397356</v>
      </c>
      <c r="J53" s="915">
        <f t="shared" si="33"/>
        <v>21.704037310478142</v>
      </c>
      <c r="K53" s="915">
        <f t="shared" si="33"/>
        <v>0.5505161088520487</v>
      </c>
      <c r="L53" s="915">
        <f t="shared" si="33"/>
        <v>8.874998814390453</v>
      </c>
      <c r="M53" s="915">
        <f t="shared" si="33"/>
        <v>25.080108731851773</v>
      </c>
      <c r="N53" s="915">
        <f t="shared" si="33"/>
        <v>-96.06132075471699</v>
      </c>
      <c r="O53" s="915">
        <f t="shared" si="33"/>
        <v>171.713645477061</v>
      </c>
      <c r="P53" s="915">
        <f t="shared" si="33"/>
        <v>211.32075471698113</v>
      </c>
      <c r="Q53" s="915" t="str">
        <f t="shared" si="33"/>
        <v>皆減</v>
      </c>
      <c r="R53" s="915">
        <f t="shared" si="33"/>
        <v>-53.192873586227606</v>
      </c>
      <c r="S53" s="915">
        <f t="shared" si="33"/>
        <v>113.85235176640727</v>
      </c>
      <c r="T53" s="915">
        <f t="shared" si="33"/>
        <v>79.48983771054114</v>
      </c>
      <c r="U53" s="915">
        <f t="shared" si="33"/>
        <v>0</v>
      </c>
      <c r="V53" s="902"/>
      <c r="W53" s="902"/>
      <c r="X53" s="902"/>
      <c r="Y53" s="902"/>
      <c r="Z53" s="902"/>
      <c r="AA53" s="902"/>
      <c r="AB53" s="902"/>
    </row>
    <row r="54" spans="1:28" s="896" customFormat="1" ht="27" customHeight="1">
      <c r="A54" s="942" t="s">
        <v>19</v>
      </c>
      <c r="B54" s="900">
        <v>27</v>
      </c>
      <c r="C54" s="898">
        <v>283066</v>
      </c>
      <c r="D54" s="898">
        <v>283066</v>
      </c>
      <c r="E54" s="898">
        <v>282720</v>
      </c>
      <c r="F54" s="898">
        <v>74104</v>
      </c>
      <c r="G54" s="898">
        <v>74104</v>
      </c>
      <c r="H54" s="898">
        <v>143146</v>
      </c>
      <c r="I54" s="898">
        <v>283064</v>
      </c>
      <c r="J54" s="898">
        <v>241264</v>
      </c>
      <c r="K54" s="898">
        <v>15966</v>
      </c>
      <c r="L54" s="898">
        <v>41800</v>
      </c>
      <c r="M54" s="898">
        <v>143495</v>
      </c>
      <c r="N54" s="898">
        <v>0</v>
      </c>
      <c r="O54" s="898">
        <v>344</v>
      </c>
      <c r="P54" s="898">
        <v>346</v>
      </c>
      <c r="Q54" s="898">
        <v>0</v>
      </c>
      <c r="R54" s="898">
        <v>2</v>
      </c>
      <c r="S54" s="898">
        <f>C54-D54</f>
        <v>0</v>
      </c>
      <c r="T54" s="898">
        <v>0</v>
      </c>
      <c r="U54" s="898">
        <v>0</v>
      </c>
      <c r="V54" s="907">
        <f>IF(OR(E54=0,I54=0),0,E54/I54*100)</f>
        <v>99.87847271288472</v>
      </c>
      <c r="W54" s="907">
        <f>IF(OR(T54=0,F54=0),0,T54/F54*100)</f>
        <v>0</v>
      </c>
      <c r="X54" s="907">
        <f>IF(OR(U54=0,F54=0),0,U54/F54*100)</f>
        <v>0</v>
      </c>
      <c r="Y54" s="898">
        <v>1</v>
      </c>
      <c r="Z54" s="898">
        <v>1</v>
      </c>
      <c r="AA54" s="898">
        <v>0</v>
      </c>
      <c r="AB54" s="898">
        <v>0</v>
      </c>
    </row>
    <row r="55" spans="1:28" s="896" customFormat="1" ht="27" customHeight="1">
      <c r="A55" s="941"/>
      <c r="B55" s="901">
        <v>26</v>
      </c>
      <c r="C55" s="899">
        <v>288524</v>
      </c>
      <c r="D55" s="899">
        <v>288524</v>
      </c>
      <c r="E55" s="899">
        <v>288452</v>
      </c>
      <c r="F55" s="899">
        <v>74089</v>
      </c>
      <c r="G55" s="899">
        <v>74089</v>
      </c>
      <c r="H55" s="899">
        <v>148342</v>
      </c>
      <c r="I55" s="899">
        <v>285058</v>
      </c>
      <c r="J55" s="899">
        <v>241504</v>
      </c>
      <c r="K55" s="899">
        <v>16656</v>
      </c>
      <c r="L55" s="899">
        <v>43554</v>
      </c>
      <c r="M55" s="899">
        <v>145380</v>
      </c>
      <c r="N55" s="899">
        <v>3394</v>
      </c>
      <c r="O55" s="899">
        <v>0</v>
      </c>
      <c r="P55" s="899">
        <v>72</v>
      </c>
      <c r="Q55" s="899">
        <v>72</v>
      </c>
      <c r="R55" s="899">
        <v>3466</v>
      </c>
      <c r="S55" s="899">
        <v>0</v>
      </c>
      <c r="T55" s="899">
        <v>0</v>
      </c>
      <c r="U55" s="899">
        <v>0</v>
      </c>
      <c r="V55" s="908">
        <f>IF(OR(E55=0,I55=0),0,E55/I55*100)</f>
        <v>101.19063488833851</v>
      </c>
      <c r="W55" s="908">
        <f>IF(OR(T55=0,F55=0),0,T55/F55*100)</f>
        <v>0</v>
      </c>
      <c r="X55" s="908">
        <f>IF(OR(U55=0,F55=0),0,U55/F55*100)</f>
        <v>0</v>
      </c>
      <c r="Y55" s="899">
        <v>1</v>
      </c>
      <c r="Z55" s="899">
        <v>0</v>
      </c>
      <c r="AA55" s="899">
        <v>0</v>
      </c>
      <c r="AB55" s="899">
        <v>0</v>
      </c>
    </row>
    <row r="56" spans="1:28" s="896" customFormat="1" ht="27" customHeight="1">
      <c r="A56" s="941"/>
      <c r="B56" s="901" t="s">
        <v>514</v>
      </c>
      <c r="C56" s="899">
        <f aca="true" t="shared" si="34" ref="C56:U56">C54-C55</f>
        <v>-5458</v>
      </c>
      <c r="D56" s="899">
        <f t="shared" si="34"/>
        <v>-5458</v>
      </c>
      <c r="E56" s="899">
        <f t="shared" si="34"/>
        <v>-5732</v>
      </c>
      <c r="F56" s="899">
        <f t="shared" si="34"/>
        <v>15</v>
      </c>
      <c r="G56" s="899">
        <f t="shared" si="34"/>
        <v>15</v>
      </c>
      <c r="H56" s="899">
        <f t="shared" si="34"/>
        <v>-5196</v>
      </c>
      <c r="I56" s="899">
        <f t="shared" si="34"/>
        <v>-1994</v>
      </c>
      <c r="J56" s="899">
        <f t="shared" si="34"/>
        <v>-240</v>
      </c>
      <c r="K56" s="899">
        <f t="shared" si="34"/>
        <v>-690</v>
      </c>
      <c r="L56" s="899">
        <f t="shared" si="34"/>
        <v>-1754</v>
      </c>
      <c r="M56" s="899">
        <f t="shared" si="34"/>
        <v>-1885</v>
      </c>
      <c r="N56" s="899">
        <f t="shared" si="34"/>
        <v>-3394</v>
      </c>
      <c r="O56" s="899">
        <f t="shared" si="34"/>
        <v>344</v>
      </c>
      <c r="P56" s="899">
        <f t="shared" si="34"/>
        <v>274</v>
      </c>
      <c r="Q56" s="899">
        <f t="shared" si="34"/>
        <v>-72</v>
      </c>
      <c r="R56" s="899">
        <f t="shared" si="34"/>
        <v>-3464</v>
      </c>
      <c r="S56" s="899">
        <f t="shared" si="34"/>
        <v>0</v>
      </c>
      <c r="T56" s="899">
        <f t="shared" si="34"/>
        <v>0</v>
      </c>
      <c r="U56" s="899">
        <f t="shared" si="34"/>
        <v>0</v>
      </c>
      <c r="V56" s="909">
        <f aca="true" t="shared" si="35" ref="V56:AB56">V54-V55</f>
        <v>-1.3121621754537927</v>
      </c>
      <c r="W56" s="909">
        <f t="shared" si="35"/>
        <v>0</v>
      </c>
      <c r="X56" s="909">
        <f t="shared" si="35"/>
        <v>0</v>
      </c>
      <c r="Y56" s="899">
        <f t="shared" si="35"/>
        <v>0</v>
      </c>
      <c r="Z56" s="899">
        <f t="shared" si="35"/>
        <v>1</v>
      </c>
      <c r="AA56" s="899">
        <f t="shared" si="35"/>
        <v>0</v>
      </c>
      <c r="AB56" s="899">
        <f t="shared" si="35"/>
        <v>0</v>
      </c>
    </row>
    <row r="57" spans="1:28" s="896" customFormat="1" ht="27" customHeight="1">
      <c r="A57" s="941"/>
      <c r="B57" s="913" t="s">
        <v>46</v>
      </c>
      <c r="C57" s="915">
        <f aca="true" t="shared" si="36" ref="C57:U57">IF(AND(C54=0,C55=0),0,IF(C54=0,"皆減",IF(C55=0,"皆増",C56/C55*100)))</f>
        <v>-1.8916970511985136</v>
      </c>
      <c r="D57" s="915">
        <f t="shared" si="36"/>
        <v>-1.8916970511985136</v>
      </c>
      <c r="E57" s="915">
        <f t="shared" si="36"/>
        <v>-1.9871590420589909</v>
      </c>
      <c r="F57" s="915">
        <f t="shared" si="36"/>
        <v>0.020245920447029924</v>
      </c>
      <c r="G57" s="915">
        <f t="shared" si="36"/>
        <v>0.020245920447029924</v>
      </c>
      <c r="H57" s="915">
        <f t="shared" si="36"/>
        <v>-3.5027166952043247</v>
      </c>
      <c r="I57" s="915">
        <f t="shared" si="36"/>
        <v>-0.6995067670438998</v>
      </c>
      <c r="J57" s="915">
        <f t="shared" si="36"/>
        <v>-0.09937723598780973</v>
      </c>
      <c r="K57" s="915">
        <f t="shared" si="36"/>
        <v>-4.142651296829971</v>
      </c>
      <c r="L57" s="915">
        <f t="shared" si="36"/>
        <v>-4.027184644349543</v>
      </c>
      <c r="M57" s="915">
        <f t="shared" si="36"/>
        <v>-1.2966020085293712</v>
      </c>
      <c r="N57" s="915" t="str">
        <f t="shared" si="36"/>
        <v>皆減</v>
      </c>
      <c r="O57" s="915" t="str">
        <f t="shared" si="36"/>
        <v>皆増</v>
      </c>
      <c r="P57" s="915">
        <f t="shared" si="36"/>
        <v>380.55555555555554</v>
      </c>
      <c r="Q57" s="915" t="str">
        <f t="shared" si="36"/>
        <v>皆減</v>
      </c>
      <c r="R57" s="915">
        <f t="shared" si="36"/>
        <v>-99.94229659549913</v>
      </c>
      <c r="S57" s="915">
        <f t="shared" si="36"/>
        <v>0</v>
      </c>
      <c r="T57" s="915">
        <f t="shared" si="36"/>
        <v>0</v>
      </c>
      <c r="U57" s="915">
        <f t="shared" si="36"/>
        <v>0</v>
      </c>
      <c r="V57" s="902"/>
      <c r="W57" s="902"/>
      <c r="X57" s="902"/>
      <c r="Y57" s="902"/>
      <c r="Z57" s="902"/>
      <c r="AA57" s="902"/>
      <c r="AB57" s="902"/>
    </row>
    <row r="58" spans="1:28" s="896" customFormat="1" ht="27" customHeight="1">
      <c r="A58" s="942" t="s">
        <v>95</v>
      </c>
      <c r="B58" s="900">
        <v>27</v>
      </c>
      <c r="C58" s="898">
        <v>17669</v>
      </c>
      <c r="D58" s="898">
        <v>17669</v>
      </c>
      <c r="E58" s="898">
        <v>17669</v>
      </c>
      <c r="F58" s="898">
        <v>4524</v>
      </c>
      <c r="G58" s="898">
        <v>4524</v>
      </c>
      <c r="H58" s="898">
        <v>6832</v>
      </c>
      <c r="I58" s="898">
        <v>17657</v>
      </c>
      <c r="J58" s="898">
        <v>15463</v>
      </c>
      <c r="K58" s="898">
        <v>0</v>
      </c>
      <c r="L58" s="898">
        <v>2194</v>
      </c>
      <c r="M58" s="898">
        <v>11757</v>
      </c>
      <c r="N58" s="898">
        <v>12</v>
      </c>
      <c r="O58" s="898">
        <v>0</v>
      </c>
      <c r="P58" s="898">
        <v>0</v>
      </c>
      <c r="Q58" s="898">
        <v>0</v>
      </c>
      <c r="R58" s="898">
        <v>12</v>
      </c>
      <c r="S58" s="898">
        <f>C58-D58</f>
        <v>0</v>
      </c>
      <c r="T58" s="898">
        <v>0</v>
      </c>
      <c r="U58" s="898">
        <v>0</v>
      </c>
      <c r="V58" s="907">
        <f>IF(OR(E58=0,I58=0),0,E58/I58*100)</f>
        <v>100.0679617149006</v>
      </c>
      <c r="W58" s="907">
        <f>IF(OR(T58=0,F58=0),0,T58/F58*100)</f>
        <v>0</v>
      </c>
      <c r="X58" s="907">
        <f>IF(OR(U58=0,F58=0),0,U58/F58*100)</f>
        <v>0</v>
      </c>
      <c r="Y58" s="898">
        <v>1</v>
      </c>
      <c r="Z58" s="898">
        <v>0</v>
      </c>
      <c r="AA58" s="898">
        <v>0</v>
      </c>
      <c r="AB58" s="898">
        <v>0</v>
      </c>
    </row>
    <row r="59" spans="1:28" s="896" customFormat="1" ht="27" customHeight="1">
      <c r="A59" s="941"/>
      <c r="B59" s="901">
        <v>26</v>
      </c>
      <c r="C59" s="899">
        <v>18050</v>
      </c>
      <c r="D59" s="899">
        <v>18050</v>
      </c>
      <c r="E59" s="899">
        <v>18050</v>
      </c>
      <c r="F59" s="899">
        <v>4592</v>
      </c>
      <c r="G59" s="899">
        <v>4592</v>
      </c>
      <c r="H59" s="899">
        <v>6959</v>
      </c>
      <c r="I59" s="899">
        <v>18046</v>
      </c>
      <c r="J59" s="899">
        <v>15687</v>
      </c>
      <c r="K59" s="899">
        <v>0</v>
      </c>
      <c r="L59" s="899">
        <v>2359</v>
      </c>
      <c r="M59" s="899">
        <v>11758</v>
      </c>
      <c r="N59" s="899">
        <v>4</v>
      </c>
      <c r="O59" s="899">
        <v>0</v>
      </c>
      <c r="P59" s="899">
        <v>0</v>
      </c>
      <c r="Q59" s="899">
        <v>0</v>
      </c>
      <c r="R59" s="899">
        <v>4</v>
      </c>
      <c r="S59" s="899">
        <v>0</v>
      </c>
      <c r="T59" s="899">
        <v>0</v>
      </c>
      <c r="U59" s="899">
        <v>0</v>
      </c>
      <c r="V59" s="908">
        <f>IF(OR(E59=0,I59=0),0,E59/I59*100)</f>
        <v>100.02216557685915</v>
      </c>
      <c r="W59" s="908">
        <f>IF(OR(T59=0,F59=0),0,T59/F59*100)</f>
        <v>0</v>
      </c>
      <c r="X59" s="908">
        <f>IF(OR(U59=0,F59=0),0,U59/F59*100)</f>
        <v>0</v>
      </c>
      <c r="Y59" s="899">
        <v>1</v>
      </c>
      <c r="Z59" s="899">
        <v>0</v>
      </c>
      <c r="AA59" s="899">
        <v>0</v>
      </c>
      <c r="AB59" s="899">
        <v>0</v>
      </c>
    </row>
    <row r="60" spans="1:28" s="896" customFormat="1" ht="27" customHeight="1">
      <c r="A60" s="941"/>
      <c r="B60" s="901" t="s">
        <v>514</v>
      </c>
      <c r="C60" s="899">
        <f aca="true" t="shared" si="37" ref="C60:U60">C58-C59</f>
        <v>-381</v>
      </c>
      <c r="D60" s="899">
        <f t="shared" si="37"/>
        <v>-381</v>
      </c>
      <c r="E60" s="899">
        <f t="shared" si="37"/>
        <v>-381</v>
      </c>
      <c r="F60" s="899">
        <f t="shared" si="37"/>
        <v>-68</v>
      </c>
      <c r="G60" s="899">
        <f t="shared" si="37"/>
        <v>-68</v>
      </c>
      <c r="H60" s="899">
        <f t="shared" si="37"/>
        <v>-127</v>
      </c>
      <c r="I60" s="899">
        <f t="shared" si="37"/>
        <v>-389</v>
      </c>
      <c r="J60" s="899">
        <f t="shared" si="37"/>
        <v>-224</v>
      </c>
      <c r="K60" s="899">
        <f t="shared" si="37"/>
        <v>0</v>
      </c>
      <c r="L60" s="899">
        <f t="shared" si="37"/>
        <v>-165</v>
      </c>
      <c r="M60" s="899">
        <f t="shared" si="37"/>
        <v>-1</v>
      </c>
      <c r="N60" s="899">
        <f t="shared" si="37"/>
        <v>8</v>
      </c>
      <c r="O60" s="899">
        <f t="shared" si="37"/>
        <v>0</v>
      </c>
      <c r="P60" s="899">
        <f t="shared" si="37"/>
        <v>0</v>
      </c>
      <c r="Q60" s="899">
        <f t="shared" si="37"/>
        <v>0</v>
      </c>
      <c r="R60" s="899">
        <f t="shared" si="37"/>
        <v>8</v>
      </c>
      <c r="S60" s="899">
        <f t="shared" si="37"/>
        <v>0</v>
      </c>
      <c r="T60" s="899">
        <f t="shared" si="37"/>
        <v>0</v>
      </c>
      <c r="U60" s="899">
        <f t="shared" si="37"/>
        <v>0</v>
      </c>
      <c r="V60" s="909">
        <f aca="true" t="shared" si="38" ref="V60:AB60">V58-V59</f>
        <v>0.045796138041453105</v>
      </c>
      <c r="W60" s="909">
        <f t="shared" si="38"/>
        <v>0</v>
      </c>
      <c r="X60" s="909">
        <f t="shared" si="38"/>
        <v>0</v>
      </c>
      <c r="Y60" s="899">
        <f t="shared" si="38"/>
        <v>0</v>
      </c>
      <c r="Z60" s="899">
        <f t="shared" si="38"/>
        <v>0</v>
      </c>
      <c r="AA60" s="899">
        <f t="shared" si="38"/>
        <v>0</v>
      </c>
      <c r="AB60" s="899">
        <f t="shared" si="38"/>
        <v>0</v>
      </c>
    </row>
    <row r="61" spans="1:28" s="896" customFormat="1" ht="27" customHeight="1">
      <c r="A61" s="941"/>
      <c r="B61" s="913" t="s">
        <v>46</v>
      </c>
      <c r="C61" s="915">
        <f aca="true" t="shared" si="39" ref="C61:U61">IF(AND(C58=0,C59=0),0,IF(C58=0,"皆減",IF(C59=0,"皆増",C60/C59*100)))</f>
        <v>-2.1108033240997233</v>
      </c>
      <c r="D61" s="915">
        <f t="shared" si="39"/>
        <v>-2.1108033240997233</v>
      </c>
      <c r="E61" s="915">
        <f t="shared" si="39"/>
        <v>-2.1108033240997233</v>
      </c>
      <c r="F61" s="915">
        <f t="shared" si="39"/>
        <v>-1.480836236933798</v>
      </c>
      <c r="G61" s="915">
        <f t="shared" si="39"/>
        <v>-1.480836236933798</v>
      </c>
      <c r="H61" s="915">
        <f t="shared" si="39"/>
        <v>-1.8249748527087224</v>
      </c>
      <c r="I61" s="915">
        <f t="shared" si="39"/>
        <v>-2.1556023495511467</v>
      </c>
      <c r="J61" s="915">
        <f t="shared" si="39"/>
        <v>-1.42793395805444</v>
      </c>
      <c r="K61" s="915">
        <f t="shared" si="39"/>
        <v>0</v>
      </c>
      <c r="L61" s="915">
        <f t="shared" si="39"/>
        <v>-6.994489190334888</v>
      </c>
      <c r="M61" s="915">
        <f t="shared" si="39"/>
        <v>-0.008504847763225038</v>
      </c>
      <c r="N61" s="915">
        <f t="shared" si="39"/>
        <v>200</v>
      </c>
      <c r="O61" s="915">
        <f t="shared" si="39"/>
        <v>0</v>
      </c>
      <c r="P61" s="915">
        <f t="shared" si="39"/>
        <v>0</v>
      </c>
      <c r="Q61" s="915">
        <f t="shared" si="39"/>
        <v>0</v>
      </c>
      <c r="R61" s="915">
        <f t="shared" si="39"/>
        <v>200</v>
      </c>
      <c r="S61" s="915">
        <f t="shared" si="39"/>
        <v>0</v>
      </c>
      <c r="T61" s="915">
        <f t="shared" si="39"/>
        <v>0</v>
      </c>
      <c r="U61" s="915">
        <f t="shared" si="39"/>
        <v>0</v>
      </c>
      <c r="V61" s="902"/>
      <c r="W61" s="902"/>
      <c r="X61" s="902"/>
      <c r="Y61" s="902"/>
      <c r="Z61" s="902"/>
      <c r="AA61" s="902"/>
      <c r="AB61" s="902"/>
    </row>
    <row r="62" spans="1:28" s="896" customFormat="1" ht="27" customHeight="1">
      <c r="A62" s="941" t="s">
        <v>18</v>
      </c>
      <c r="B62" s="900">
        <v>27</v>
      </c>
      <c r="C62" s="898">
        <f aca="true" t="shared" si="40" ref="C62:R63">C46+C50+C54+C58</f>
        <v>32404185</v>
      </c>
      <c r="D62" s="898">
        <f t="shared" si="40"/>
        <v>30021224</v>
      </c>
      <c r="E62" s="898">
        <f t="shared" si="40"/>
        <v>32292738</v>
      </c>
      <c r="F62" s="898">
        <f t="shared" si="40"/>
        <v>15970015</v>
      </c>
      <c r="G62" s="898">
        <f t="shared" si="40"/>
        <v>12733142</v>
      </c>
      <c r="H62" s="898">
        <f t="shared" si="40"/>
        <v>10825351</v>
      </c>
      <c r="I62" s="898">
        <f t="shared" si="40"/>
        <v>29866102</v>
      </c>
      <c r="J62" s="898">
        <f t="shared" si="40"/>
        <v>25685889</v>
      </c>
      <c r="K62" s="898">
        <f t="shared" si="40"/>
        <v>1735402</v>
      </c>
      <c r="L62" s="898">
        <f t="shared" si="40"/>
        <v>3954167</v>
      </c>
      <c r="M62" s="898">
        <f t="shared" si="40"/>
        <v>17597973</v>
      </c>
      <c r="N62" s="898">
        <f t="shared" si="40"/>
        <v>2542173</v>
      </c>
      <c r="O62" s="898">
        <f t="shared" si="40"/>
        <v>115537</v>
      </c>
      <c r="P62" s="898">
        <f t="shared" si="40"/>
        <v>111447</v>
      </c>
      <c r="Q62" s="898">
        <f t="shared" si="40"/>
        <v>10718</v>
      </c>
      <c r="R62" s="898">
        <f t="shared" si="40"/>
        <v>155122</v>
      </c>
      <c r="S62" s="898">
        <f>C62-D62</f>
        <v>2382961</v>
      </c>
      <c r="T62" s="898">
        <f>T46+T50+T54+T58</f>
        <v>280478</v>
      </c>
      <c r="U62" s="898">
        <f>U46+U50+U54+U58</f>
        <v>382</v>
      </c>
      <c r="V62" s="907">
        <f>IF(OR(E62=0,I62=0),0,E62/I62*100)</f>
        <v>108.12505093567282</v>
      </c>
      <c r="W62" s="907">
        <f>IF(OR(T62=0,F62=0),0,T62/F62*100)</f>
        <v>1.7562788763817692</v>
      </c>
      <c r="X62" s="907">
        <f>IF(OR(U62=0,F62=0),0,U62/F62*100)</f>
        <v>0.002391982725125806</v>
      </c>
      <c r="Y62" s="898">
        <f aca="true" t="shared" si="41" ref="Y62:AB63">Y46+Y50+Y54+Y58</f>
        <v>14</v>
      </c>
      <c r="Z62" s="898">
        <f t="shared" si="41"/>
        <v>4</v>
      </c>
      <c r="AA62" s="898">
        <f t="shared" si="41"/>
        <v>2</v>
      </c>
      <c r="AB62" s="898">
        <f t="shared" si="41"/>
        <v>0</v>
      </c>
    </row>
    <row r="63" spans="1:28" s="896" customFormat="1" ht="27" customHeight="1">
      <c r="A63" s="941"/>
      <c r="B63" s="901">
        <v>26</v>
      </c>
      <c r="C63" s="899">
        <f t="shared" si="40"/>
        <v>29401949</v>
      </c>
      <c r="D63" s="899">
        <f t="shared" si="40"/>
        <v>27680007</v>
      </c>
      <c r="E63" s="899">
        <f t="shared" si="40"/>
        <v>29261770</v>
      </c>
      <c r="F63" s="899">
        <f t="shared" si="40"/>
        <v>14384309</v>
      </c>
      <c r="G63" s="899">
        <f t="shared" si="40"/>
        <v>11739637</v>
      </c>
      <c r="H63" s="899">
        <f t="shared" si="40"/>
        <v>9586562</v>
      </c>
      <c r="I63" s="899">
        <f t="shared" si="40"/>
        <v>27200436</v>
      </c>
      <c r="J63" s="899">
        <f t="shared" si="40"/>
        <v>23147135</v>
      </c>
      <c r="K63" s="899">
        <f t="shared" si="40"/>
        <v>1677780</v>
      </c>
      <c r="L63" s="899">
        <f t="shared" si="40"/>
        <v>3827409</v>
      </c>
      <c r="M63" s="899">
        <f t="shared" si="40"/>
        <v>15866793</v>
      </c>
      <c r="N63" s="899">
        <f t="shared" si="40"/>
        <v>2103729</v>
      </c>
      <c r="O63" s="899">
        <f t="shared" si="40"/>
        <v>42395</v>
      </c>
      <c r="P63" s="899">
        <f t="shared" si="40"/>
        <v>140179</v>
      </c>
      <c r="Q63" s="899">
        <f t="shared" si="40"/>
        <v>20799</v>
      </c>
      <c r="R63" s="899">
        <f t="shared" si="40"/>
        <v>479571</v>
      </c>
      <c r="S63" s="899">
        <f>C63-D63</f>
        <v>1721942</v>
      </c>
      <c r="T63" s="899">
        <f>T47+T51+T55+T59</f>
        <v>156264</v>
      </c>
      <c r="U63" s="899">
        <f>U47+U51+U55+U59</f>
        <v>0</v>
      </c>
      <c r="V63" s="908">
        <f>IF(OR(E63=0,I63=0),0,E63/I63*100)</f>
        <v>107.5783123476403</v>
      </c>
      <c r="W63" s="908">
        <f>IF(OR(T63=0,F63=0),0,T63/F63*100)</f>
        <v>1.0863504114100997</v>
      </c>
      <c r="X63" s="908">
        <f>IF(OR(U63=0,F63=0),0,U63/F63*100)</f>
        <v>0</v>
      </c>
      <c r="Y63" s="899">
        <f t="shared" si="41"/>
        <v>12</v>
      </c>
      <c r="Z63" s="899">
        <f t="shared" si="41"/>
        <v>2</v>
      </c>
      <c r="AA63" s="899">
        <f t="shared" si="41"/>
        <v>1</v>
      </c>
      <c r="AB63" s="899">
        <f t="shared" si="41"/>
        <v>0</v>
      </c>
    </row>
    <row r="64" spans="1:28" s="896" customFormat="1" ht="27" customHeight="1">
      <c r="A64" s="941"/>
      <c r="B64" s="901" t="s">
        <v>514</v>
      </c>
      <c r="C64" s="899">
        <f aca="true" t="shared" si="42" ref="C64:U64">C62-C63</f>
        <v>3002236</v>
      </c>
      <c r="D64" s="899">
        <f t="shared" si="42"/>
        <v>2341217</v>
      </c>
      <c r="E64" s="899">
        <f t="shared" si="42"/>
        <v>3030968</v>
      </c>
      <c r="F64" s="899">
        <f t="shared" si="42"/>
        <v>1585706</v>
      </c>
      <c r="G64" s="899">
        <f t="shared" si="42"/>
        <v>993505</v>
      </c>
      <c r="H64" s="899">
        <f t="shared" si="42"/>
        <v>1238789</v>
      </c>
      <c r="I64" s="899">
        <f t="shared" si="42"/>
        <v>2665666</v>
      </c>
      <c r="J64" s="899">
        <f t="shared" si="42"/>
        <v>2538754</v>
      </c>
      <c r="K64" s="899">
        <f t="shared" si="42"/>
        <v>57622</v>
      </c>
      <c r="L64" s="899">
        <f t="shared" si="42"/>
        <v>126758</v>
      </c>
      <c r="M64" s="899">
        <f t="shared" si="42"/>
        <v>1731180</v>
      </c>
      <c r="N64" s="899">
        <f t="shared" si="42"/>
        <v>438444</v>
      </c>
      <c r="O64" s="899">
        <f t="shared" si="42"/>
        <v>73142</v>
      </c>
      <c r="P64" s="899">
        <f t="shared" si="42"/>
        <v>-28732</v>
      </c>
      <c r="Q64" s="899">
        <f t="shared" si="42"/>
        <v>-10081</v>
      </c>
      <c r="R64" s="899">
        <f t="shared" si="42"/>
        <v>-324449</v>
      </c>
      <c r="S64" s="899">
        <f t="shared" si="42"/>
        <v>661019</v>
      </c>
      <c r="T64" s="899">
        <f t="shared" si="42"/>
        <v>124214</v>
      </c>
      <c r="U64" s="899">
        <f t="shared" si="42"/>
        <v>382</v>
      </c>
      <c r="V64" s="909">
        <f aca="true" t="shared" si="43" ref="V64:AB64">V62-V63</f>
        <v>0.5467385880325111</v>
      </c>
      <c r="W64" s="909">
        <f t="shared" si="43"/>
        <v>0.6699284649716695</v>
      </c>
      <c r="X64" s="909">
        <f t="shared" si="43"/>
        <v>0.002391982725125806</v>
      </c>
      <c r="Y64" s="899">
        <f t="shared" si="43"/>
        <v>2</v>
      </c>
      <c r="Z64" s="899">
        <f t="shared" si="43"/>
        <v>2</v>
      </c>
      <c r="AA64" s="899">
        <f t="shared" si="43"/>
        <v>1</v>
      </c>
      <c r="AB64" s="899">
        <f t="shared" si="43"/>
        <v>0</v>
      </c>
    </row>
    <row r="65" spans="1:28" s="896" customFormat="1" ht="27" customHeight="1" thickBot="1">
      <c r="A65" s="943"/>
      <c r="B65" s="916" t="s">
        <v>46</v>
      </c>
      <c r="C65" s="917">
        <f aca="true" t="shared" si="44" ref="C65:U65">IF(AND(C62=0,C63=0),0,IF(C62=0,"皆減",IF(C63=0,"皆増",C64/C63*100)))</f>
        <v>10.21101016126516</v>
      </c>
      <c r="D65" s="917">
        <f t="shared" si="44"/>
        <v>8.458151762750637</v>
      </c>
      <c r="E65" s="917">
        <f t="shared" si="44"/>
        <v>10.358115725740445</v>
      </c>
      <c r="F65" s="917">
        <f t="shared" si="44"/>
        <v>11.023859401240616</v>
      </c>
      <c r="G65" s="917">
        <f t="shared" si="44"/>
        <v>8.46282555414618</v>
      </c>
      <c r="H65" s="917">
        <f t="shared" si="44"/>
        <v>12.922140387763623</v>
      </c>
      <c r="I65" s="917">
        <f t="shared" si="44"/>
        <v>9.800085557452094</v>
      </c>
      <c r="J65" s="917">
        <f t="shared" si="44"/>
        <v>10.96789732293003</v>
      </c>
      <c r="K65" s="917">
        <f t="shared" si="44"/>
        <v>3.4344192921598777</v>
      </c>
      <c r="L65" s="917">
        <f t="shared" si="44"/>
        <v>3.311848825145157</v>
      </c>
      <c r="M65" s="917">
        <f t="shared" si="44"/>
        <v>10.91071144622609</v>
      </c>
      <c r="N65" s="917">
        <f t="shared" si="44"/>
        <v>20.841277559989905</v>
      </c>
      <c r="O65" s="917">
        <f t="shared" si="44"/>
        <v>172.52506191767898</v>
      </c>
      <c r="P65" s="917">
        <f t="shared" si="44"/>
        <v>-20.496650710876807</v>
      </c>
      <c r="Q65" s="917">
        <f t="shared" si="44"/>
        <v>-48.46867637867206</v>
      </c>
      <c r="R65" s="917">
        <f t="shared" si="44"/>
        <v>-67.65400743581242</v>
      </c>
      <c r="S65" s="917">
        <f t="shared" si="44"/>
        <v>38.387994485296254</v>
      </c>
      <c r="T65" s="917">
        <f t="shared" si="44"/>
        <v>79.48983771054114</v>
      </c>
      <c r="U65" s="917" t="str">
        <f t="shared" si="44"/>
        <v>皆増</v>
      </c>
      <c r="V65" s="905"/>
      <c r="W65" s="905"/>
      <c r="X65" s="905"/>
      <c r="Y65" s="905"/>
      <c r="Z65" s="905"/>
      <c r="AA65" s="905"/>
      <c r="AB65" s="905"/>
    </row>
    <row r="66" spans="1:29" ht="34.5" customHeight="1" thickBot="1" thickTop="1">
      <c r="A66" s="38" t="s">
        <v>374</v>
      </c>
      <c r="B66" s="37">
        <v>27</v>
      </c>
      <c r="C66" s="764">
        <f>SUM(C42,C62)</f>
        <v>93851473</v>
      </c>
      <c r="D66" s="764">
        <f aca="true" t="shared" si="45" ref="D66:AB66">SUM(D42,D62)</f>
        <v>89262808</v>
      </c>
      <c r="E66" s="764">
        <f t="shared" si="45"/>
        <v>93186333</v>
      </c>
      <c r="F66" s="764">
        <f t="shared" si="45"/>
        <v>66353599</v>
      </c>
      <c r="G66" s="764">
        <f t="shared" si="45"/>
        <v>60295151</v>
      </c>
      <c r="H66" s="764">
        <f t="shared" si="45"/>
        <v>15950571</v>
      </c>
      <c r="I66" s="764">
        <f t="shared" si="45"/>
        <v>86706231</v>
      </c>
      <c r="J66" s="764">
        <f t="shared" si="45"/>
        <v>77556585</v>
      </c>
      <c r="K66" s="764">
        <f t="shared" si="45"/>
        <v>19899995</v>
      </c>
      <c r="L66" s="764">
        <f t="shared" si="45"/>
        <v>6708324</v>
      </c>
      <c r="M66" s="764">
        <f t="shared" si="45"/>
        <v>30770167</v>
      </c>
      <c r="N66" s="764">
        <f t="shared" si="45"/>
        <v>7823903</v>
      </c>
      <c r="O66" s="764">
        <f t="shared" si="45"/>
        <v>1343801</v>
      </c>
      <c r="P66" s="764">
        <f t="shared" si="45"/>
        <v>665140</v>
      </c>
      <c r="Q66" s="764">
        <f t="shared" si="45"/>
        <v>373455</v>
      </c>
      <c r="R66" s="764">
        <f t="shared" si="45"/>
        <v>2556577</v>
      </c>
      <c r="S66" s="764">
        <f t="shared" si="45"/>
        <v>4588665</v>
      </c>
      <c r="T66" s="764">
        <f t="shared" si="45"/>
        <v>9340439</v>
      </c>
      <c r="U66" s="764">
        <f>SUM(U42,U62)</f>
        <v>1077</v>
      </c>
      <c r="V66" s="765">
        <f>IF(OR(E66=0,I66=0),0,E66/I66*100)</f>
        <v>107.47362897137116</v>
      </c>
      <c r="W66" s="765">
        <f>IF(OR(T66=0,F66=0),0,T66/F66*100)</f>
        <v>14.07676319109684</v>
      </c>
      <c r="X66" s="765">
        <f>IF(OR(U66=0,F66=0),0,U66/F66*100)</f>
        <v>0.0016231222062272762</v>
      </c>
      <c r="Y66" s="764">
        <f t="shared" si="45"/>
        <v>48</v>
      </c>
      <c r="Z66" s="764">
        <f t="shared" si="45"/>
        <v>13</v>
      </c>
      <c r="AA66" s="764">
        <f t="shared" si="45"/>
        <v>11</v>
      </c>
      <c r="AB66" s="906">
        <f t="shared" si="45"/>
        <v>0</v>
      </c>
      <c r="AC66" s="441"/>
    </row>
  </sheetData>
  <sheetProtection/>
  <mergeCells count="16">
    <mergeCell ref="B6:B9"/>
    <mergeCell ref="A6:A9"/>
    <mergeCell ref="A10:A13"/>
    <mergeCell ref="A14:A17"/>
    <mergeCell ref="A18:A21"/>
    <mergeCell ref="A22:A25"/>
    <mergeCell ref="A26:A29"/>
    <mergeCell ref="A30:A33"/>
    <mergeCell ref="A58:A61"/>
    <mergeCell ref="A62:A65"/>
    <mergeCell ref="A34:A37"/>
    <mergeCell ref="A38:A41"/>
    <mergeCell ref="A42:A45"/>
    <mergeCell ref="A46:A49"/>
    <mergeCell ref="A50:A53"/>
    <mergeCell ref="A54:A57"/>
  </mergeCells>
  <printOptions horizontalCentered="1"/>
  <pageMargins left="0" right="0" top="0.7874015748031497" bottom="0.7874015748031497" header="0.5118110236220472" footer="0.5118110236220472"/>
  <pageSetup fitToWidth="2" horizontalDpi="400" verticalDpi="400" orientation="landscape" paperSize="9" scale="30" r:id="rId1"/>
  <colBreaks count="1" manualBreakCount="1">
    <brk id="15" max="65" man="1"/>
  </colBreaks>
</worksheet>
</file>

<file path=xl/worksheets/sheet10.xml><?xml version="1.0" encoding="utf-8"?>
<worksheet xmlns="http://schemas.openxmlformats.org/spreadsheetml/2006/main" xmlns:r="http://schemas.openxmlformats.org/officeDocument/2006/relationships">
  <sheetPr transitionEvaluation="1" transitionEntry="1">
    <tabColor rgb="FFFFFF00"/>
    <pageSetUpPr fitToPage="1"/>
  </sheetPr>
  <dimension ref="A1:M17"/>
  <sheetViews>
    <sheetView showGridLines="0" showZeros="0" view="pageBreakPreview" zoomScale="75" zoomScaleNormal="75" zoomScaleSheetLayoutView="75" zoomScalePageLayoutView="0" workbookViewId="0" topLeftCell="A7">
      <selection activeCell="K20" sqref="K20"/>
    </sheetView>
  </sheetViews>
  <sheetFormatPr defaultColWidth="13.54296875" defaultRowHeight="18"/>
  <cols>
    <col min="1" max="1" width="13.453125" style="140" customWidth="1"/>
    <col min="2" max="2" width="12.36328125" style="140" hidden="1" customWidth="1"/>
    <col min="3" max="12" width="12.36328125" style="140" customWidth="1"/>
    <col min="13" max="17" width="10.72265625" style="140" customWidth="1"/>
    <col min="18" max="16384" width="13.453125" style="140" customWidth="1"/>
  </cols>
  <sheetData>
    <row r="1" spans="1:3" ht="34.5" customHeight="1">
      <c r="A1" s="43"/>
      <c r="C1" s="43" t="s">
        <v>15</v>
      </c>
    </row>
    <row r="2" spans="1:3" ht="34.5" customHeight="1">
      <c r="A2" s="32"/>
      <c r="C2" s="32" t="s">
        <v>0</v>
      </c>
    </row>
    <row r="3" spans="1:12" s="52" customFormat="1" ht="34.5" customHeight="1">
      <c r="A3" s="50"/>
      <c r="B3" s="51"/>
      <c r="C3" s="50" t="s">
        <v>218</v>
      </c>
      <c r="D3" s="51"/>
      <c r="E3" s="51"/>
      <c r="F3" s="51"/>
      <c r="G3" s="51"/>
      <c r="H3" s="51"/>
      <c r="I3" s="51"/>
      <c r="J3" s="51"/>
      <c r="L3"/>
    </row>
    <row r="4" spans="1:12" ht="33.75" customHeight="1" thickBot="1">
      <c r="A4" s="136"/>
      <c r="B4" s="137"/>
      <c r="C4" s="137"/>
      <c r="D4" s="137"/>
      <c r="E4" s="137"/>
      <c r="F4" s="138"/>
      <c r="G4" s="138"/>
      <c r="H4" s="138"/>
      <c r="I4" s="139"/>
      <c r="J4" s="138"/>
      <c r="K4" s="138"/>
      <c r="L4" s="779" t="s">
        <v>193</v>
      </c>
    </row>
    <row r="5" spans="1:12" s="141" customFormat="1" ht="33.75" customHeight="1">
      <c r="A5" s="822" t="s">
        <v>384</v>
      </c>
      <c r="B5" s="981" t="s">
        <v>524</v>
      </c>
      <c r="C5" s="967" t="s">
        <v>518</v>
      </c>
      <c r="D5" s="967" t="s">
        <v>519</v>
      </c>
      <c r="E5" s="967" t="s">
        <v>520</v>
      </c>
      <c r="F5" s="967" t="s">
        <v>521</v>
      </c>
      <c r="G5" s="967">
        <v>27</v>
      </c>
      <c r="H5" s="969" t="s">
        <v>394</v>
      </c>
      <c r="I5" s="970"/>
      <c r="J5" s="970"/>
      <c r="K5" s="970"/>
      <c r="L5" s="971"/>
    </row>
    <row r="6" spans="1:12" s="141" customFormat="1" ht="33.75" customHeight="1">
      <c r="A6" s="823" t="s">
        <v>290</v>
      </c>
      <c r="B6" s="982"/>
      <c r="C6" s="968"/>
      <c r="D6" s="968"/>
      <c r="E6" s="968"/>
      <c r="F6" s="968"/>
      <c r="G6" s="972"/>
      <c r="H6" s="90" t="s">
        <v>518</v>
      </c>
      <c r="I6" s="91" t="s">
        <v>519</v>
      </c>
      <c r="J6" s="91" t="s">
        <v>520</v>
      </c>
      <c r="K6" s="92" t="s">
        <v>282</v>
      </c>
      <c r="L6" s="93">
        <v>27</v>
      </c>
    </row>
    <row r="7" spans="1:13" s="141" customFormat="1" ht="33.75" customHeight="1">
      <c r="A7" s="142" t="s">
        <v>24</v>
      </c>
      <c r="B7" s="59">
        <v>3075019</v>
      </c>
      <c r="C7" s="59">
        <v>3128564</v>
      </c>
      <c r="D7" s="59">
        <v>754326</v>
      </c>
      <c r="E7" s="59">
        <v>792683</v>
      </c>
      <c r="F7" s="59">
        <v>135394</v>
      </c>
      <c r="G7" s="59">
        <v>60748</v>
      </c>
      <c r="H7" s="79">
        <f>(C7-B7)/B7*100</f>
        <v>1.7412900538175538</v>
      </c>
      <c r="I7" s="79">
        <f>(D7-C7)/C7*100</f>
        <v>-75.88906603796502</v>
      </c>
      <c r="J7" s="79">
        <f>(E7-D7)/D7*100</f>
        <v>5.084936751484107</v>
      </c>
      <c r="K7" s="79">
        <f>(F7-E7)/E7*100</f>
        <v>-82.91952773050512</v>
      </c>
      <c r="L7" s="60">
        <f>(G7-F7)/F7*100</f>
        <v>-55.132428320309614</v>
      </c>
      <c r="M7" s="143"/>
    </row>
    <row r="8" spans="1:12" s="141" customFormat="1" ht="33.75" customHeight="1">
      <c r="A8" s="142" t="s">
        <v>25</v>
      </c>
      <c r="B8" s="59">
        <v>0</v>
      </c>
      <c r="C8" s="59">
        <v>0</v>
      </c>
      <c r="D8" s="59">
        <v>0</v>
      </c>
      <c r="E8" s="59">
        <v>0</v>
      </c>
      <c r="F8" s="59">
        <v>0</v>
      </c>
      <c r="G8" s="59">
        <v>0</v>
      </c>
      <c r="H8" s="79">
        <v>0</v>
      </c>
      <c r="I8" s="79">
        <v>0</v>
      </c>
      <c r="J8" s="79">
        <v>0</v>
      </c>
      <c r="K8" s="79">
        <v>0</v>
      </c>
      <c r="L8" s="60">
        <v>0</v>
      </c>
    </row>
    <row r="9" spans="1:12" s="141" customFormat="1" ht="33.75" customHeight="1">
      <c r="A9" s="142" t="s">
        <v>26</v>
      </c>
      <c r="B9" s="59">
        <v>0</v>
      </c>
      <c r="C9" s="59">
        <v>0</v>
      </c>
      <c r="D9" s="59">
        <v>0</v>
      </c>
      <c r="E9" s="59">
        <v>0</v>
      </c>
      <c r="F9" s="59">
        <v>0</v>
      </c>
      <c r="G9" s="59">
        <v>0</v>
      </c>
      <c r="H9" s="79">
        <v>0</v>
      </c>
      <c r="I9" s="81">
        <v>0</v>
      </c>
      <c r="J9" s="81">
        <v>0</v>
      </c>
      <c r="K9" s="79">
        <v>0</v>
      </c>
      <c r="L9" s="60">
        <v>0</v>
      </c>
    </row>
    <row r="10" spans="1:12" s="141" customFormat="1" ht="33.75" customHeight="1">
      <c r="A10" s="142" t="s">
        <v>27</v>
      </c>
      <c r="B10" s="59">
        <v>0</v>
      </c>
      <c r="C10" s="59">
        <v>0</v>
      </c>
      <c r="D10" s="59">
        <v>72732</v>
      </c>
      <c r="E10" s="59">
        <v>46389</v>
      </c>
      <c r="F10" s="59">
        <v>139828</v>
      </c>
      <c r="G10" s="59">
        <v>0</v>
      </c>
      <c r="H10" s="79">
        <v>0</v>
      </c>
      <c r="I10" s="81" t="s">
        <v>134</v>
      </c>
      <c r="J10" s="79">
        <f>(E10-D10)/D10*100</f>
        <v>-36.21927074740142</v>
      </c>
      <c r="K10" s="79">
        <f aca="true" t="shared" si="0" ref="H10:K16">(F10-E10)/E10*100</f>
        <v>201.42490676669036</v>
      </c>
      <c r="L10" s="113" t="s">
        <v>199</v>
      </c>
    </row>
    <row r="11" spans="1:12" s="141" customFormat="1" ht="33.75" customHeight="1">
      <c r="A11" s="142" t="s">
        <v>28</v>
      </c>
      <c r="B11" s="59">
        <v>1032185</v>
      </c>
      <c r="C11" s="59">
        <v>1152912</v>
      </c>
      <c r="D11" s="59">
        <v>1068198</v>
      </c>
      <c r="E11" s="59">
        <v>1085323</v>
      </c>
      <c r="F11" s="59">
        <v>0</v>
      </c>
      <c r="G11" s="59">
        <v>0</v>
      </c>
      <c r="H11" s="79">
        <f t="shared" si="0"/>
        <v>11.696256000620044</v>
      </c>
      <c r="I11" s="79">
        <f t="shared" si="0"/>
        <v>-7.34782880219826</v>
      </c>
      <c r="J11" s="79">
        <f t="shared" si="0"/>
        <v>1.6031672030840722</v>
      </c>
      <c r="K11" s="81" t="s">
        <v>199</v>
      </c>
      <c r="L11" s="113">
        <v>0</v>
      </c>
    </row>
    <row r="12" spans="1:12" s="141" customFormat="1" ht="33.75" customHeight="1">
      <c r="A12" s="142" t="s">
        <v>29</v>
      </c>
      <c r="B12" s="59">
        <v>20756748</v>
      </c>
      <c r="C12" s="59">
        <v>21207847</v>
      </c>
      <c r="D12" s="59">
        <v>13192563</v>
      </c>
      <c r="E12" s="59">
        <v>14199746</v>
      </c>
      <c r="F12" s="59">
        <v>7091650</v>
      </c>
      <c r="G12" s="59">
        <v>8710733</v>
      </c>
      <c r="H12" s="79">
        <f t="shared" si="0"/>
        <v>2.1732643283042217</v>
      </c>
      <c r="I12" s="79">
        <f t="shared" si="0"/>
        <v>-37.79395428493991</v>
      </c>
      <c r="J12" s="79">
        <f t="shared" si="0"/>
        <v>7.634475575367727</v>
      </c>
      <c r="K12" s="79">
        <f t="shared" si="0"/>
        <v>-50.05790948654997</v>
      </c>
      <c r="L12" s="60">
        <f>(G12-F12)/F12*100</f>
        <v>22.830836265185113</v>
      </c>
    </row>
    <row r="13" spans="1:12" s="141" customFormat="1" ht="33.75" customHeight="1">
      <c r="A13" s="142" t="s">
        <v>522</v>
      </c>
      <c r="B13" s="59"/>
      <c r="C13" s="59">
        <v>0</v>
      </c>
      <c r="D13" s="59">
        <v>0</v>
      </c>
      <c r="E13" s="59">
        <v>0</v>
      </c>
      <c r="F13" s="59">
        <v>0</v>
      </c>
      <c r="G13" s="59">
        <v>0</v>
      </c>
      <c r="H13" s="79">
        <v>0</v>
      </c>
      <c r="I13" s="81">
        <v>0</v>
      </c>
      <c r="J13" s="81">
        <v>0</v>
      </c>
      <c r="K13" s="79">
        <v>0</v>
      </c>
      <c r="L13" s="60">
        <v>0</v>
      </c>
    </row>
    <row r="14" spans="1:12" s="141" customFormat="1" ht="33.75" customHeight="1">
      <c r="A14" s="142" t="s">
        <v>30</v>
      </c>
      <c r="B14" s="59">
        <v>218301</v>
      </c>
      <c r="C14" s="59">
        <v>224837</v>
      </c>
      <c r="D14" s="59">
        <v>230391</v>
      </c>
      <c r="E14" s="59">
        <v>241349</v>
      </c>
      <c r="F14" s="59">
        <v>267321</v>
      </c>
      <c r="G14" s="59">
        <v>288440</v>
      </c>
      <c r="H14" s="79">
        <f t="shared" si="0"/>
        <v>2.994031177136156</v>
      </c>
      <c r="I14" s="79">
        <f t="shared" si="0"/>
        <v>2.4702339917362357</v>
      </c>
      <c r="J14" s="79">
        <f t="shared" si="0"/>
        <v>4.75626218038031</v>
      </c>
      <c r="K14" s="79">
        <f t="shared" si="0"/>
        <v>10.76117986815773</v>
      </c>
      <c r="L14" s="60">
        <f>(G14-F14)/F14*100</f>
        <v>7.9002397866235725</v>
      </c>
    </row>
    <row r="15" spans="1:12" s="141" customFormat="1" ht="33.75" customHeight="1">
      <c r="A15" s="144" t="s">
        <v>44</v>
      </c>
      <c r="B15" s="68">
        <v>3735486</v>
      </c>
      <c r="C15" s="68">
        <v>4885261</v>
      </c>
      <c r="D15" s="68">
        <v>5701968</v>
      </c>
      <c r="E15" s="68">
        <v>6513983</v>
      </c>
      <c r="F15" s="68">
        <v>156264</v>
      </c>
      <c r="G15" s="68">
        <v>280478</v>
      </c>
      <c r="H15" s="41">
        <f t="shared" si="0"/>
        <v>30.779796792171087</v>
      </c>
      <c r="I15" s="107">
        <f t="shared" si="0"/>
        <v>16.717776184322595</v>
      </c>
      <c r="J15" s="107">
        <f t="shared" si="0"/>
        <v>14.240960314052971</v>
      </c>
      <c r="K15" s="107">
        <f t="shared" si="0"/>
        <v>-97.60109905107213</v>
      </c>
      <c r="L15" s="69">
        <f>(G15-F15)/F15*100</f>
        <v>79.48983771054114</v>
      </c>
    </row>
    <row r="16" spans="1:12" s="141" customFormat="1" ht="33.75" customHeight="1" thickBot="1">
      <c r="A16" s="145" t="s">
        <v>31</v>
      </c>
      <c r="B16" s="71">
        <f aca="true" t="shared" si="1" ref="B16:G16">SUM(B7:B15)</f>
        <v>28817739</v>
      </c>
      <c r="C16" s="71">
        <f t="shared" si="1"/>
        <v>30599421</v>
      </c>
      <c r="D16" s="71">
        <f t="shared" si="1"/>
        <v>21020178</v>
      </c>
      <c r="E16" s="71">
        <f t="shared" si="1"/>
        <v>22879473</v>
      </c>
      <c r="F16" s="71">
        <f t="shared" si="1"/>
        <v>7790457</v>
      </c>
      <c r="G16" s="71">
        <f t="shared" si="1"/>
        <v>9340399</v>
      </c>
      <c r="H16" s="83">
        <f t="shared" si="0"/>
        <v>6.18258774569372</v>
      </c>
      <c r="I16" s="83">
        <f t="shared" si="0"/>
        <v>-31.30530803180884</v>
      </c>
      <c r="J16" s="83">
        <f>(E16-D16)/D16*100</f>
        <v>8.845286657420314</v>
      </c>
      <c r="K16" s="83">
        <f t="shared" si="0"/>
        <v>-65.9500155445014</v>
      </c>
      <c r="L16" s="72">
        <f>(G16-F16)/F16*100</f>
        <v>19.895392529603846</v>
      </c>
    </row>
    <row r="17" spans="1:12" ht="13.5" customHeight="1">
      <c r="A17" s="146"/>
      <c r="B17" s="147"/>
      <c r="C17" s="147"/>
      <c r="D17" s="147"/>
      <c r="E17" s="147"/>
      <c r="F17" s="147"/>
      <c r="G17" s="147"/>
      <c r="H17" s="148"/>
      <c r="I17" s="148"/>
      <c r="J17" s="148"/>
      <c r="K17" s="148"/>
      <c r="L17" s="148"/>
    </row>
  </sheetData>
  <sheetProtection/>
  <mergeCells count="7">
    <mergeCell ref="B5:B6"/>
    <mergeCell ref="D5:D6"/>
    <mergeCell ref="G5:G6"/>
    <mergeCell ref="H5:L5"/>
    <mergeCell ref="F5:F6"/>
    <mergeCell ref="C5:C6"/>
    <mergeCell ref="E5:E6"/>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70" r:id="rId2"/>
  <drawing r:id="rId1"/>
</worksheet>
</file>

<file path=xl/worksheets/sheet11.xml><?xml version="1.0" encoding="utf-8"?>
<worksheet xmlns="http://schemas.openxmlformats.org/spreadsheetml/2006/main" xmlns:r="http://schemas.openxmlformats.org/officeDocument/2006/relationships">
  <sheetPr transitionEvaluation="1" transitionEntry="1">
    <tabColor rgb="FFFFFF00"/>
    <pageSetUpPr fitToPage="1"/>
  </sheetPr>
  <dimension ref="A1:L16"/>
  <sheetViews>
    <sheetView showGridLines="0" showZeros="0" view="pageBreakPreview" zoomScale="75" zoomScaleNormal="80" zoomScaleSheetLayoutView="75" zoomScalePageLayoutView="0" workbookViewId="0" topLeftCell="A1">
      <selection activeCell="P9" sqref="P9"/>
    </sheetView>
  </sheetViews>
  <sheetFormatPr defaultColWidth="13.54296875" defaultRowHeight="18"/>
  <cols>
    <col min="1" max="1" width="13.6328125" style="140" customWidth="1"/>
    <col min="2" max="2" width="12.2734375" style="140" hidden="1" customWidth="1"/>
    <col min="3" max="12" width="12.2734375" style="140" customWidth="1"/>
    <col min="13" max="32" width="5.8125" style="140" customWidth="1"/>
    <col min="33" max="16384" width="13.453125" style="140" customWidth="1"/>
  </cols>
  <sheetData>
    <row r="1" spans="1:3" ht="34.5" customHeight="1">
      <c r="A1" s="43"/>
      <c r="C1" s="43" t="s">
        <v>15</v>
      </c>
    </row>
    <row r="2" spans="1:3" ht="34.5" customHeight="1">
      <c r="A2" s="32"/>
      <c r="C2" s="32" t="s">
        <v>0</v>
      </c>
    </row>
    <row r="3" spans="1:12" s="52" customFormat="1" ht="34.5" customHeight="1">
      <c r="A3" s="50"/>
      <c r="B3" s="51"/>
      <c r="C3" s="50" t="s">
        <v>219</v>
      </c>
      <c r="D3" s="51"/>
      <c r="E3" s="51"/>
      <c r="F3" s="51"/>
      <c r="G3" s="51"/>
      <c r="H3" s="51"/>
      <c r="I3" s="51"/>
      <c r="J3" s="51"/>
      <c r="L3"/>
    </row>
    <row r="4" spans="1:12" ht="33.75" customHeight="1" thickBot="1">
      <c r="A4" s="136"/>
      <c r="B4" s="137"/>
      <c r="C4" s="137"/>
      <c r="D4" s="137"/>
      <c r="E4" s="137"/>
      <c r="F4" s="137"/>
      <c r="G4" s="137"/>
      <c r="H4" s="149"/>
      <c r="I4" s="150"/>
      <c r="J4" s="149"/>
      <c r="K4" s="149"/>
      <c r="L4" s="780" t="s">
        <v>193</v>
      </c>
    </row>
    <row r="5" spans="1:12" s="141" customFormat="1" ht="33.75" customHeight="1">
      <c r="A5" s="822" t="s">
        <v>384</v>
      </c>
      <c r="B5" s="981" t="s">
        <v>524</v>
      </c>
      <c r="C5" s="967" t="s">
        <v>518</v>
      </c>
      <c r="D5" s="967" t="s">
        <v>519</v>
      </c>
      <c r="E5" s="967" t="s">
        <v>520</v>
      </c>
      <c r="F5" s="967" t="s">
        <v>521</v>
      </c>
      <c r="G5" s="967">
        <v>27</v>
      </c>
      <c r="H5" s="969" t="s">
        <v>393</v>
      </c>
      <c r="I5" s="970"/>
      <c r="J5" s="970"/>
      <c r="K5" s="970"/>
      <c r="L5" s="971"/>
    </row>
    <row r="6" spans="1:12" s="141" customFormat="1" ht="33.75" customHeight="1">
      <c r="A6" s="823" t="s">
        <v>290</v>
      </c>
      <c r="B6" s="972"/>
      <c r="C6" s="972"/>
      <c r="D6" s="972"/>
      <c r="E6" s="972"/>
      <c r="F6" s="972"/>
      <c r="G6" s="972"/>
      <c r="H6" s="90" t="s">
        <v>518</v>
      </c>
      <c r="I6" s="91" t="s">
        <v>519</v>
      </c>
      <c r="J6" s="91" t="s">
        <v>520</v>
      </c>
      <c r="K6" s="92" t="s">
        <v>521</v>
      </c>
      <c r="L6" s="93">
        <v>27</v>
      </c>
    </row>
    <row r="7" spans="1:12" s="141" customFormat="1" ht="33.75" customHeight="1">
      <c r="A7" s="142" t="s">
        <v>24</v>
      </c>
      <c r="B7" s="59">
        <v>0</v>
      </c>
      <c r="C7" s="59">
        <v>0</v>
      </c>
      <c r="D7" s="59">
        <v>0</v>
      </c>
      <c r="E7" s="59">
        <v>0</v>
      </c>
      <c r="F7" s="59">
        <v>0</v>
      </c>
      <c r="G7" s="59">
        <v>695</v>
      </c>
      <c r="H7" s="79">
        <v>0</v>
      </c>
      <c r="I7" s="79">
        <v>0</v>
      </c>
      <c r="J7" s="79">
        <v>0</v>
      </c>
      <c r="K7" s="79">
        <v>0</v>
      </c>
      <c r="L7" s="113" t="s">
        <v>134</v>
      </c>
    </row>
    <row r="8" spans="1:12" s="141" customFormat="1" ht="33.75" customHeight="1">
      <c r="A8" s="142" t="s">
        <v>25</v>
      </c>
      <c r="B8" s="59">
        <v>0</v>
      </c>
      <c r="C8" s="59">
        <v>0</v>
      </c>
      <c r="D8" s="59">
        <v>0</v>
      </c>
      <c r="E8" s="59">
        <v>0</v>
      </c>
      <c r="F8" s="59">
        <v>0</v>
      </c>
      <c r="G8" s="59">
        <v>0</v>
      </c>
      <c r="H8" s="79">
        <v>0</v>
      </c>
      <c r="I8" s="79">
        <v>0</v>
      </c>
      <c r="J8" s="79">
        <v>0</v>
      </c>
      <c r="K8" s="79">
        <v>0</v>
      </c>
      <c r="L8" s="60">
        <v>0</v>
      </c>
    </row>
    <row r="9" spans="1:12" s="141" customFormat="1" ht="33.75" customHeight="1">
      <c r="A9" s="142" t="s">
        <v>26</v>
      </c>
      <c r="B9" s="59">
        <v>0</v>
      </c>
      <c r="C9" s="59">
        <v>0</v>
      </c>
      <c r="D9" s="59">
        <v>0</v>
      </c>
      <c r="E9" s="59">
        <v>0</v>
      </c>
      <c r="F9" s="59">
        <v>0</v>
      </c>
      <c r="G9" s="59">
        <v>0</v>
      </c>
      <c r="H9" s="79">
        <v>0</v>
      </c>
      <c r="I9" s="79">
        <v>0</v>
      </c>
      <c r="J9" s="79">
        <v>0</v>
      </c>
      <c r="K9" s="79">
        <v>0</v>
      </c>
      <c r="L9" s="60">
        <v>0</v>
      </c>
    </row>
    <row r="10" spans="1:12" s="141" customFormat="1" ht="33.75" customHeight="1">
      <c r="A10" s="142" t="s">
        <v>27</v>
      </c>
      <c r="B10" s="59">
        <v>0</v>
      </c>
      <c r="C10" s="59">
        <v>0</v>
      </c>
      <c r="D10" s="59">
        <v>0</v>
      </c>
      <c r="E10" s="59">
        <v>0</v>
      </c>
      <c r="F10" s="59">
        <v>0</v>
      </c>
      <c r="G10" s="59">
        <v>0</v>
      </c>
      <c r="H10" s="79">
        <v>0</v>
      </c>
      <c r="I10" s="79">
        <v>0</v>
      </c>
      <c r="J10" s="79">
        <v>0</v>
      </c>
      <c r="K10" s="79">
        <v>0</v>
      </c>
      <c r="L10" s="60">
        <v>0</v>
      </c>
    </row>
    <row r="11" spans="1:12" s="141" customFormat="1" ht="33.75" customHeight="1">
      <c r="A11" s="142" t="s">
        <v>28</v>
      </c>
      <c r="B11" s="59">
        <v>0</v>
      </c>
      <c r="C11" s="59">
        <v>0</v>
      </c>
      <c r="D11" s="59">
        <v>0</v>
      </c>
      <c r="E11" s="59">
        <v>1462531</v>
      </c>
      <c r="F11" s="59">
        <v>0</v>
      </c>
      <c r="G11" s="59">
        <v>0</v>
      </c>
      <c r="H11" s="79">
        <v>0</v>
      </c>
      <c r="I11" s="79">
        <v>0</v>
      </c>
      <c r="J11" s="81" t="s">
        <v>134</v>
      </c>
      <c r="K11" s="81" t="s">
        <v>199</v>
      </c>
      <c r="L11" s="113">
        <v>0</v>
      </c>
    </row>
    <row r="12" spans="1:12" s="141" customFormat="1" ht="33.75" customHeight="1">
      <c r="A12" s="142" t="s">
        <v>29</v>
      </c>
      <c r="B12" s="59">
        <v>0</v>
      </c>
      <c r="C12" s="59">
        <v>0</v>
      </c>
      <c r="D12" s="59">
        <v>0</v>
      </c>
      <c r="E12" s="59">
        <v>0</v>
      </c>
      <c r="F12" s="59">
        <v>395081</v>
      </c>
      <c r="G12" s="59">
        <v>0</v>
      </c>
      <c r="H12" s="81">
        <v>0</v>
      </c>
      <c r="I12" s="81">
        <v>0</v>
      </c>
      <c r="J12" s="79">
        <v>0</v>
      </c>
      <c r="K12" s="81" t="s">
        <v>134</v>
      </c>
      <c r="L12" s="113" t="s">
        <v>199</v>
      </c>
    </row>
    <row r="13" spans="1:12" s="141" customFormat="1" ht="33.75" customHeight="1">
      <c r="A13" s="142" t="s">
        <v>30</v>
      </c>
      <c r="B13" s="59">
        <v>0</v>
      </c>
      <c r="C13" s="59">
        <v>0</v>
      </c>
      <c r="D13" s="59">
        <v>0</v>
      </c>
      <c r="E13" s="59">
        <v>0</v>
      </c>
      <c r="F13" s="59">
        <v>0</v>
      </c>
      <c r="G13" s="59">
        <v>0</v>
      </c>
      <c r="H13" s="81">
        <v>0</v>
      </c>
      <c r="I13" s="81">
        <v>0</v>
      </c>
      <c r="J13" s="79">
        <v>0</v>
      </c>
      <c r="K13" s="79">
        <v>0</v>
      </c>
      <c r="L13" s="60">
        <v>0</v>
      </c>
    </row>
    <row r="14" spans="1:12" s="141" customFormat="1" ht="33.75" customHeight="1">
      <c r="A14" s="144" t="s">
        <v>44</v>
      </c>
      <c r="B14" s="68">
        <v>0</v>
      </c>
      <c r="C14" s="68">
        <v>0</v>
      </c>
      <c r="D14" s="68">
        <v>0</v>
      </c>
      <c r="E14" s="68">
        <v>0</v>
      </c>
      <c r="F14" s="68">
        <v>0</v>
      </c>
      <c r="G14" s="68">
        <v>382</v>
      </c>
      <c r="H14" s="41">
        <v>0</v>
      </c>
      <c r="I14" s="107">
        <v>0</v>
      </c>
      <c r="J14" s="107">
        <v>0</v>
      </c>
      <c r="K14" s="107">
        <v>0</v>
      </c>
      <c r="L14" s="575" t="s">
        <v>134</v>
      </c>
    </row>
    <row r="15" spans="1:12" s="141" customFormat="1" ht="33.75" customHeight="1" thickBot="1">
      <c r="A15" s="145" t="s">
        <v>31</v>
      </c>
      <c r="B15" s="71">
        <f aca="true" t="shared" si="0" ref="B15:G15">SUM(B7:B14)</f>
        <v>0</v>
      </c>
      <c r="C15" s="71">
        <f t="shared" si="0"/>
        <v>0</v>
      </c>
      <c r="D15" s="71">
        <f t="shared" si="0"/>
        <v>0</v>
      </c>
      <c r="E15" s="71">
        <f t="shared" si="0"/>
        <v>1462531</v>
      </c>
      <c r="F15" s="71">
        <f t="shared" si="0"/>
        <v>395081</v>
      </c>
      <c r="G15" s="71">
        <f t="shared" si="0"/>
        <v>1077</v>
      </c>
      <c r="H15" s="42">
        <v>0</v>
      </c>
      <c r="I15" s="42">
        <v>0</v>
      </c>
      <c r="J15" s="42" t="s">
        <v>134</v>
      </c>
      <c r="K15" s="42">
        <f>(F15-E15)/E15*100</f>
        <v>-72.9864871240336</v>
      </c>
      <c r="L15" s="72">
        <f>(G15-F15)/F15*100</f>
        <v>-99.72739767288226</v>
      </c>
    </row>
    <row r="16" spans="1:12" ht="36.75" customHeight="1">
      <c r="A16" s="146"/>
      <c r="B16" s="147"/>
      <c r="C16" s="147"/>
      <c r="D16" s="147"/>
      <c r="E16" s="147"/>
      <c r="F16" s="147"/>
      <c r="G16" s="147"/>
      <c r="H16" s="148"/>
      <c r="I16" s="148"/>
      <c r="J16" s="148"/>
      <c r="K16" s="148"/>
      <c r="L16" s="148"/>
    </row>
  </sheetData>
  <sheetProtection/>
  <mergeCells count="7">
    <mergeCell ref="C5:C6"/>
    <mergeCell ref="B5:B6"/>
    <mergeCell ref="E5:E6"/>
    <mergeCell ref="H5:L5"/>
    <mergeCell ref="F5:F6"/>
    <mergeCell ref="D5:D6"/>
    <mergeCell ref="G5:G6"/>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ransitionEvaluation="1" transitionEntry="1">
    <tabColor rgb="FFFFFF00"/>
    <pageSetUpPr fitToPage="1"/>
  </sheetPr>
  <dimension ref="A1:R46"/>
  <sheetViews>
    <sheetView showGridLines="0" showZeros="0" view="pageBreakPreview" zoomScale="75" zoomScaleNormal="75" zoomScaleSheetLayoutView="75" zoomScalePageLayoutView="0" workbookViewId="0" topLeftCell="A1">
      <selection activeCell="U6" sqref="U6"/>
    </sheetView>
  </sheetViews>
  <sheetFormatPr defaultColWidth="13.54296875" defaultRowHeight="18"/>
  <cols>
    <col min="1" max="1" width="13.453125" style="140" customWidth="1"/>
    <col min="2" max="13" width="12.453125" style="140" customWidth="1"/>
    <col min="14" max="14" width="5.8125" style="140" customWidth="1"/>
    <col min="15" max="15" width="11.72265625" style="140" hidden="1" customWidth="1"/>
    <col min="16" max="16" width="11.36328125" style="140" hidden="1" customWidth="1"/>
    <col min="17" max="17" width="11.72265625" style="140" hidden="1" customWidth="1"/>
    <col min="18" max="18" width="11.36328125" style="140" hidden="1" customWidth="1"/>
    <col min="19" max="27" width="5.8125" style="140" customWidth="1"/>
    <col min="28" max="16384" width="13.453125" style="140" customWidth="1"/>
  </cols>
  <sheetData>
    <row r="1" spans="1:2" ht="34.5" customHeight="1">
      <c r="A1" s="43"/>
      <c r="B1" s="43" t="s">
        <v>15</v>
      </c>
    </row>
    <row r="2" spans="1:2" ht="34.5" customHeight="1">
      <c r="A2" s="32"/>
      <c r="B2" s="32" t="s">
        <v>0</v>
      </c>
    </row>
    <row r="3" spans="1:12" s="52" customFormat="1" ht="34.5" customHeight="1">
      <c r="A3" s="50"/>
      <c r="B3" s="50" t="s">
        <v>220</v>
      </c>
      <c r="C3" s="51"/>
      <c r="D3" s="51"/>
      <c r="E3" s="51"/>
      <c r="F3" s="51"/>
      <c r="G3" s="51"/>
      <c r="H3" s="51"/>
      <c r="I3" s="51"/>
      <c r="J3" s="51"/>
      <c r="L3"/>
    </row>
    <row r="4" spans="1:13" s="152" customFormat="1" ht="33.75" customHeight="1" thickBot="1">
      <c r="A4" s="151"/>
      <c r="G4" s="153"/>
      <c r="H4" s="153"/>
      <c r="I4" s="153"/>
      <c r="J4" s="154"/>
      <c r="K4" s="153"/>
      <c r="L4" s="155"/>
      <c r="M4" s="781" t="s">
        <v>195</v>
      </c>
    </row>
    <row r="5" spans="1:13" s="577" customFormat="1" ht="33.75" customHeight="1">
      <c r="A5" s="824" t="s">
        <v>385</v>
      </c>
      <c r="B5" s="994" t="s">
        <v>525</v>
      </c>
      <c r="C5" s="995"/>
      <c r="D5" s="996"/>
      <c r="E5" s="994" t="s">
        <v>444</v>
      </c>
      <c r="F5" s="995"/>
      <c r="G5" s="996"/>
      <c r="H5" s="576"/>
      <c r="I5" s="576"/>
      <c r="J5" s="991" t="s">
        <v>526</v>
      </c>
      <c r="K5" s="992"/>
      <c r="L5" s="991" t="s">
        <v>445</v>
      </c>
      <c r="M5" s="993"/>
    </row>
    <row r="6" spans="1:13" s="577" customFormat="1" ht="33.75" customHeight="1">
      <c r="A6" s="578"/>
      <c r="B6" s="826" t="s">
        <v>306</v>
      </c>
      <c r="C6" s="826" t="s">
        <v>308</v>
      </c>
      <c r="D6" s="983" t="s">
        <v>291</v>
      </c>
      <c r="E6" s="826" t="s">
        <v>306</v>
      </c>
      <c r="F6" s="826" t="s">
        <v>308</v>
      </c>
      <c r="G6" s="983" t="s">
        <v>291</v>
      </c>
      <c r="H6" s="827" t="s">
        <v>310</v>
      </c>
      <c r="I6" s="827" t="s">
        <v>311</v>
      </c>
      <c r="J6" s="828" t="s">
        <v>263</v>
      </c>
      <c r="K6" s="828" t="s">
        <v>267</v>
      </c>
      <c r="L6" s="828" t="s">
        <v>263</v>
      </c>
      <c r="M6" s="829" t="s">
        <v>267</v>
      </c>
    </row>
    <row r="7" spans="1:18" s="577" customFormat="1" ht="33.75" customHeight="1">
      <c r="A7" s="578"/>
      <c r="B7" s="826" t="s">
        <v>307</v>
      </c>
      <c r="C7" s="826" t="s">
        <v>307</v>
      </c>
      <c r="D7" s="984"/>
      <c r="E7" s="826" t="s">
        <v>309</v>
      </c>
      <c r="F7" s="826" t="s">
        <v>307</v>
      </c>
      <c r="G7" s="984"/>
      <c r="H7" s="581"/>
      <c r="I7" s="581"/>
      <c r="J7" s="827" t="s">
        <v>306</v>
      </c>
      <c r="K7" s="827" t="s">
        <v>312</v>
      </c>
      <c r="L7" s="827" t="s">
        <v>306</v>
      </c>
      <c r="M7" s="830" t="s">
        <v>308</v>
      </c>
      <c r="O7" s="990">
        <v>27</v>
      </c>
      <c r="P7" s="990"/>
      <c r="Q7" s="990">
        <v>26</v>
      </c>
      <c r="R7" s="990"/>
    </row>
    <row r="8" spans="1:18" s="577" customFormat="1" ht="33.75" customHeight="1">
      <c r="A8" s="825" t="s">
        <v>290</v>
      </c>
      <c r="B8" s="890" t="s">
        <v>263</v>
      </c>
      <c r="C8" s="890" t="s">
        <v>267</v>
      </c>
      <c r="D8" s="890" t="s">
        <v>253</v>
      </c>
      <c r="E8" s="890" t="s">
        <v>255</v>
      </c>
      <c r="F8" s="890" t="s">
        <v>258</v>
      </c>
      <c r="G8" s="890" t="s">
        <v>259</v>
      </c>
      <c r="H8" s="828" t="s">
        <v>440</v>
      </c>
      <c r="I8" s="828" t="s">
        <v>441</v>
      </c>
      <c r="J8" s="828" t="s">
        <v>307</v>
      </c>
      <c r="K8" s="828" t="s">
        <v>307</v>
      </c>
      <c r="L8" s="828" t="s">
        <v>307</v>
      </c>
      <c r="M8" s="829" t="s">
        <v>307</v>
      </c>
      <c r="O8" s="931" t="s">
        <v>48</v>
      </c>
      <c r="P8" s="931" t="s">
        <v>49</v>
      </c>
      <c r="Q8" s="931" t="s">
        <v>48</v>
      </c>
      <c r="R8" s="931" t="s">
        <v>49</v>
      </c>
    </row>
    <row r="9" spans="1:13" s="577" customFormat="1" ht="7.5" customHeight="1">
      <c r="A9" s="583"/>
      <c r="B9" s="584"/>
      <c r="C9" s="584"/>
      <c r="D9" s="584"/>
      <c r="E9" s="584"/>
      <c r="F9" s="584"/>
      <c r="G9" s="584"/>
      <c r="H9" s="585"/>
      <c r="I9" s="585"/>
      <c r="J9" s="580"/>
      <c r="K9" s="580"/>
      <c r="L9" s="580"/>
      <c r="M9" s="582"/>
    </row>
    <row r="10" spans="1:13" s="577" customFormat="1" ht="30" customHeight="1">
      <c r="A10" s="985" t="s">
        <v>24</v>
      </c>
      <c r="B10" s="586">
        <v>65737</v>
      </c>
      <c r="C10" s="587"/>
      <c r="D10" s="588">
        <f>B10+C10</f>
        <v>65737</v>
      </c>
      <c r="E10" s="586">
        <v>85649</v>
      </c>
      <c r="F10" s="587"/>
      <c r="G10" s="588">
        <f>E10+F10</f>
        <v>85649</v>
      </c>
      <c r="H10" s="588">
        <f>D10-G10</f>
        <v>-19912</v>
      </c>
      <c r="I10" s="589">
        <f>H10/G10*100</f>
        <v>-23.248374178332494</v>
      </c>
      <c r="J10" s="580"/>
      <c r="K10" s="580"/>
      <c r="L10" s="580"/>
      <c r="M10" s="582"/>
    </row>
    <row r="11" spans="1:18" s="577" customFormat="1" ht="30" customHeight="1">
      <c r="A11" s="988"/>
      <c r="B11" s="78">
        <v>1052543</v>
      </c>
      <c r="C11" s="78">
        <v>1148760</v>
      </c>
      <c r="D11" s="78">
        <f>B11+C11</f>
        <v>2201303</v>
      </c>
      <c r="E11" s="78">
        <v>1157386</v>
      </c>
      <c r="F11" s="78">
        <v>1089773</v>
      </c>
      <c r="G11" s="78">
        <f>E11+F11</f>
        <v>2247159</v>
      </c>
      <c r="H11" s="78">
        <f>D11-G11</f>
        <v>-45856</v>
      </c>
      <c r="I11" s="174">
        <f>H11/G11*100</f>
        <v>-2.040621068647123</v>
      </c>
      <c r="J11" s="174">
        <f>B11/O11*100</f>
        <v>3.37456774434896</v>
      </c>
      <c r="K11" s="174">
        <f>C11/P11*100</f>
        <v>16.790156369621972</v>
      </c>
      <c r="L11" s="174">
        <v>3.5145213372954927</v>
      </c>
      <c r="M11" s="590">
        <v>16.83161481243513</v>
      </c>
      <c r="O11" s="577">
        <v>31190454</v>
      </c>
      <c r="P11" s="577">
        <v>6841866</v>
      </c>
      <c r="Q11" s="577">
        <v>32931540</v>
      </c>
      <c r="R11" s="577">
        <v>6474560</v>
      </c>
    </row>
    <row r="12" spans="1:13" s="577" customFormat="1" ht="7.5" customHeight="1">
      <c r="A12" s="591"/>
      <c r="B12" s="78"/>
      <c r="C12" s="78"/>
      <c r="D12" s="78"/>
      <c r="E12" s="78"/>
      <c r="F12" s="78"/>
      <c r="G12" s="78"/>
      <c r="H12" s="78"/>
      <c r="I12" s="174"/>
      <c r="J12" s="174"/>
      <c r="K12" s="174"/>
      <c r="L12" s="174"/>
      <c r="M12" s="590"/>
    </row>
    <row r="13" spans="1:13" s="577" customFormat="1" ht="30" customHeight="1">
      <c r="A13" s="985" t="s">
        <v>25</v>
      </c>
      <c r="B13" s="78"/>
      <c r="C13" s="78"/>
      <c r="D13" s="78"/>
      <c r="E13" s="78"/>
      <c r="F13" s="78"/>
      <c r="G13" s="78"/>
      <c r="H13" s="78"/>
      <c r="I13" s="174"/>
      <c r="J13" s="174"/>
      <c r="K13" s="174"/>
      <c r="L13" s="174"/>
      <c r="M13" s="590"/>
    </row>
    <row r="14" spans="1:18" s="577" customFormat="1" ht="30" customHeight="1">
      <c r="A14" s="966"/>
      <c r="B14" s="78">
        <v>16914</v>
      </c>
      <c r="C14" s="78">
        <v>0</v>
      </c>
      <c r="D14" s="78">
        <f>B14+C14</f>
        <v>16914</v>
      </c>
      <c r="E14" s="78">
        <v>26147</v>
      </c>
      <c r="F14" s="78">
        <v>2969</v>
      </c>
      <c r="G14" s="78">
        <f>E14+F14</f>
        <v>29116</v>
      </c>
      <c r="H14" s="78">
        <f aca="true" t="shared" si="0" ref="H14:H26">D14-G14</f>
        <v>-12202</v>
      </c>
      <c r="I14" s="174">
        <f>H14/G14*100</f>
        <v>-41.90822915235609</v>
      </c>
      <c r="J14" s="174">
        <f>B14/O14*100</f>
        <v>82.83461481953083</v>
      </c>
      <c r="K14" s="174">
        <f>C14/P14*100</f>
        <v>0</v>
      </c>
      <c r="L14" s="174">
        <v>83.6008440977107</v>
      </c>
      <c r="M14" s="590">
        <v>4.648577557187368</v>
      </c>
      <c r="O14" s="577">
        <v>20419</v>
      </c>
      <c r="P14" s="577">
        <v>1070</v>
      </c>
      <c r="Q14" s="577">
        <v>31276</v>
      </c>
      <c r="R14" s="577">
        <v>63869</v>
      </c>
    </row>
    <row r="15" spans="1:13" s="577" customFormat="1" ht="8.25" customHeight="1">
      <c r="A15" s="885"/>
      <c r="B15" s="78"/>
      <c r="C15" s="78"/>
      <c r="D15" s="78"/>
      <c r="E15" s="78"/>
      <c r="F15" s="78"/>
      <c r="G15" s="78"/>
      <c r="H15" s="78"/>
      <c r="I15" s="174"/>
      <c r="J15" s="174"/>
      <c r="K15" s="174"/>
      <c r="L15" s="174"/>
      <c r="M15" s="590"/>
    </row>
    <row r="16" spans="1:13" s="577" customFormat="1" ht="30" customHeight="1">
      <c r="A16" s="985" t="s">
        <v>26</v>
      </c>
      <c r="B16" s="78"/>
      <c r="C16" s="78"/>
      <c r="D16" s="78"/>
      <c r="E16" s="78"/>
      <c r="F16" s="78"/>
      <c r="G16" s="78"/>
      <c r="H16" s="78"/>
      <c r="I16" s="174"/>
      <c r="J16" s="174"/>
      <c r="K16" s="174"/>
      <c r="L16" s="174"/>
      <c r="M16" s="590"/>
    </row>
    <row r="17" spans="1:18" s="577" customFormat="1" ht="33.75" customHeight="1">
      <c r="A17" s="966"/>
      <c r="B17" s="78">
        <v>2716</v>
      </c>
      <c r="C17" s="78">
        <v>0</v>
      </c>
      <c r="D17" s="78">
        <f>B17+C17</f>
        <v>2716</v>
      </c>
      <c r="E17" s="78">
        <v>1944</v>
      </c>
      <c r="F17" s="78">
        <v>0</v>
      </c>
      <c r="G17" s="78">
        <f>E17+F17</f>
        <v>1944</v>
      </c>
      <c r="H17" s="78">
        <f t="shared" si="0"/>
        <v>772</v>
      </c>
      <c r="I17" s="174">
        <f>H17/G17*100</f>
        <v>39.711934156378604</v>
      </c>
      <c r="J17" s="174">
        <f>B17/O17*100</f>
        <v>0.27418031090593575</v>
      </c>
      <c r="K17" s="174">
        <v>0</v>
      </c>
      <c r="L17" s="174">
        <v>0.17220760583592443</v>
      </c>
      <c r="M17" s="590">
        <v>0</v>
      </c>
      <c r="O17" s="577">
        <v>990589</v>
      </c>
      <c r="P17" s="577">
        <v>10000</v>
      </c>
      <c r="Q17" s="577">
        <v>1128870</v>
      </c>
      <c r="R17" s="577">
        <v>10000</v>
      </c>
    </row>
    <row r="18" spans="1:13" s="577" customFormat="1" ht="7.5" customHeight="1">
      <c r="A18" s="885"/>
      <c r="B18" s="78"/>
      <c r="C18" s="78"/>
      <c r="D18" s="78"/>
      <c r="E18" s="78"/>
      <c r="F18" s="78"/>
      <c r="G18" s="78"/>
      <c r="H18" s="78"/>
      <c r="I18" s="174"/>
      <c r="J18" s="174"/>
      <c r="K18" s="174"/>
      <c r="L18" s="174"/>
      <c r="M18" s="590"/>
    </row>
    <row r="19" spans="1:13" s="577" customFormat="1" ht="30" customHeight="1">
      <c r="A19" s="985" t="s">
        <v>27</v>
      </c>
      <c r="B19" s="78"/>
      <c r="C19" s="78"/>
      <c r="D19" s="78"/>
      <c r="E19" s="78"/>
      <c r="F19" s="78"/>
      <c r="G19" s="78"/>
      <c r="H19" s="78"/>
      <c r="I19" s="174"/>
      <c r="J19" s="174"/>
      <c r="K19" s="174"/>
      <c r="L19" s="174"/>
      <c r="M19" s="590"/>
    </row>
    <row r="20" spans="1:18" s="577" customFormat="1" ht="30" customHeight="1">
      <c r="A20" s="966"/>
      <c r="B20" s="78">
        <v>227191</v>
      </c>
      <c r="C20" s="78">
        <v>0</v>
      </c>
      <c r="D20" s="78">
        <f>B20+C20</f>
        <v>227191</v>
      </c>
      <c r="E20" s="78">
        <v>343871</v>
      </c>
      <c r="F20" s="78">
        <v>0</v>
      </c>
      <c r="G20" s="78">
        <f>E20+F20</f>
        <v>343871</v>
      </c>
      <c r="H20" s="78">
        <f t="shared" si="0"/>
        <v>-116680</v>
      </c>
      <c r="I20" s="174">
        <f>H20/G20*100</f>
        <v>-33.9313288995001</v>
      </c>
      <c r="J20" s="174">
        <f>B20/O20*100</f>
        <v>21.786882856342803</v>
      </c>
      <c r="K20" s="174">
        <f>C20/P20*100</f>
        <v>0</v>
      </c>
      <c r="L20" s="174">
        <v>26.929995684885434</v>
      </c>
      <c r="M20" s="590">
        <v>0</v>
      </c>
      <c r="O20" s="577">
        <v>1042788</v>
      </c>
      <c r="P20" s="577">
        <v>98177</v>
      </c>
      <c r="Q20" s="577">
        <v>1276907</v>
      </c>
      <c r="R20" s="577">
        <v>65199</v>
      </c>
    </row>
    <row r="21" spans="1:13" s="577" customFormat="1" ht="7.5" customHeight="1">
      <c r="A21" s="885"/>
      <c r="B21" s="78"/>
      <c r="C21" s="78"/>
      <c r="D21" s="78"/>
      <c r="E21" s="78"/>
      <c r="F21" s="78"/>
      <c r="G21" s="78"/>
      <c r="H21" s="78"/>
      <c r="I21" s="174"/>
      <c r="J21" s="174"/>
      <c r="K21" s="174"/>
      <c r="L21" s="174"/>
      <c r="M21" s="590"/>
    </row>
    <row r="22" spans="1:13" s="577" customFormat="1" ht="30" customHeight="1">
      <c r="A22" s="985" t="s">
        <v>28</v>
      </c>
      <c r="B22" s="78"/>
      <c r="C22" s="78"/>
      <c r="D22" s="78"/>
      <c r="E22" s="78"/>
      <c r="F22" s="78"/>
      <c r="G22" s="78"/>
      <c r="H22" s="78"/>
      <c r="I22" s="174"/>
      <c r="J22" s="174"/>
      <c r="K22" s="174"/>
      <c r="L22" s="174"/>
      <c r="M22" s="590"/>
    </row>
    <row r="23" spans="1:18" s="577" customFormat="1" ht="30" customHeight="1">
      <c r="A23" s="966"/>
      <c r="B23" s="78">
        <v>0</v>
      </c>
      <c r="C23" s="78">
        <v>0</v>
      </c>
      <c r="D23" s="78">
        <f>B23+C23</f>
        <v>0</v>
      </c>
      <c r="E23" s="78">
        <v>0</v>
      </c>
      <c r="F23" s="78">
        <v>0</v>
      </c>
      <c r="G23" s="78">
        <f>E23+F23</f>
        <v>0</v>
      </c>
      <c r="H23" s="78">
        <f t="shared" si="0"/>
        <v>0</v>
      </c>
      <c r="I23" s="886">
        <v>0</v>
      </c>
      <c r="J23" s="174" t="e">
        <f>B23/O23*100</f>
        <v>#DIV/0!</v>
      </c>
      <c r="K23" s="174">
        <v>0</v>
      </c>
      <c r="L23" s="174">
        <v>0</v>
      </c>
      <c r="M23" s="590">
        <v>0</v>
      </c>
      <c r="O23" s="577">
        <v>0</v>
      </c>
      <c r="P23" s="577">
        <v>0</v>
      </c>
      <c r="Q23" s="577">
        <v>3129827</v>
      </c>
      <c r="R23" s="577">
        <v>0</v>
      </c>
    </row>
    <row r="24" spans="1:13" s="577" customFormat="1" ht="7.5" customHeight="1">
      <c r="A24" s="591"/>
      <c r="B24" s="592"/>
      <c r="C24" s="579"/>
      <c r="D24" s="592">
        <v>0</v>
      </c>
      <c r="E24" s="592"/>
      <c r="F24" s="579"/>
      <c r="G24" s="592">
        <v>0</v>
      </c>
      <c r="H24" s="592">
        <f t="shared" si="0"/>
        <v>0</v>
      </c>
      <c r="I24" s="593"/>
      <c r="J24" s="174"/>
      <c r="K24" s="174"/>
      <c r="L24" s="593"/>
      <c r="M24" s="594"/>
    </row>
    <row r="25" spans="1:18" s="596" customFormat="1" ht="30" customHeight="1">
      <c r="A25" s="985" t="s">
        <v>29</v>
      </c>
      <c r="B25" s="586">
        <v>297000</v>
      </c>
      <c r="C25" s="595"/>
      <c r="D25" s="588">
        <f>B25+C25</f>
        <v>297000</v>
      </c>
      <c r="E25" s="586"/>
      <c r="F25" s="595"/>
      <c r="G25" s="588"/>
      <c r="H25" s="588">
        <f t="shared" si="0"/>
        <v>297000</v>
      </c>
      <c r="I25" s="589" t="e">
        <f>H25/G25*100</f>
        <v>#DIV/0!</v>
      </c>
      <c r="J25" s="174"/>
      <c r="K25" s="174"/>
      <c r="L25" s="593"/>
      <c r="M25" s="594"/>
      <c r="O25" s="577"/>
      <c r="P25" s="577"/>
      <c r="Q25" s="577"/>
      <c r="R25" s="577"/>
    </row>
    <row r="26" spans="1:18" s="596" customFormat="1" ht="30" customHeight="1">
      <c r="A26" s="986"/>
      <c r="B26" s="78">
        <v>3815217</v>
      </c>
      <c r="C26" s="78">
        <v>1041101</v>
      </c>
      <c r="D26" s="78">
        <f>B26+C26</f>
        <v>4856318</v>
      </c>
      <c r="E26" s="78">
        <v>3418402</v>
      </c>
      <c r="F26" s="78">
        <v>2070085</v>
      </c>
      <c r="G26" s="78">
        <f>E26+F26</f>
        <v>5488487</v>
      </c>
      <c r="H26" s="597">
        <f t="shared" si="0"/>
        <v>-632169</v>
      </c>
      <c r="I26" s="174">
        <f>H26/G26*100</f>
        <v>-11.518092326719549</v>
      </c>
      <c r="J26" s="174">
        <f>B26/O26*100</f>
        <v>13.877014885243613</v>
      </c>
      <c r="K26" s="174">
        <f>C26/P26*100</f>
        <v>32.13007932366109</v>
      </c>
      <c r="L26" s="174">
        <v>12.833167938332354</v>
      </c>
      <c r="M26" s="590">
        <v>27.731021741701902</v>
      </c>
      <c r="O26" s="577">
        <v>27493067</v>
      </c>
      <c r="P26" s="577">
        <v>3240269</v>
      </c>
      <c r="Q26" s="577">
        <v>26637242</v>
      </c>
      <c r="R26" s="577">
        <v>7464871</v>
      </c>
    </row>
    <row r="27" spans="1:13" s="577" customFormat="1" ht="7.5" customHeight="1">
      <c r="A27" s="885"/>
      <c r="B27" s="78"/>
      <c r="C27" s="78"/>
      <c r="D27" s="78"/>
      <c r="E27" s="78"/>
      <c r="F27" s="78"/>
      <c r="G27" s="78"/>
      <c r="H27" s="78"/>
      <c r="I27" s="174"/>
      <c r="J27" s="174"/>
      <c r="K27" s="174"/>
      <c r="L27" s="174"/>
      <c r="M27" s="590"/>
    </row>
    <row r="28" spans="1:13" s="577" customFormat="1" ht="30" customHeight="1">
      <c r="A28" s="985" t="s">
        <v>522</v>
      </c>
      <c r="B28" s="78"/>
      <c r="C28" s="78"/>
      <c r="D28" s="78"/>
      <c r="E28" s="78"/>
      <c r="F28" s="78"/>
      <c r="G28" s="78"/>
      <c r="H28" s="78"/>
      <c r="I28" s="174"/>
      <c r="J28" s="174"/>
      <c r="K28" s="174"/>
      <c r="L28" s="174"/>
      <c r="M28" s="590"/>
    </row>
    <row r="29" spans="1:18" s="577" customFormat="1" ht="30" customHeight="1">
      <c r="A29" s="966"/>
      <c r="B29" s="78">
        <v>1954</v>
      </c>
      <c r="C29" s="78">
        <v>0</v>
      </c>
      <c r="D29" s="78">
        <f>B29+C29</f>
        <v>1954</v>
      </c>
      <c r="E29" s="78">
        <v>0</v>
      </c>
      <c r="F29" s="78">
        <v>0</v>
      </c>
      <c r="G29" s="78">
        <f>E29+F29</f>
        <v>0</v>
      </c>
      <c r="H29" s="78">
        <f>D29-G29</f>
        <v>1954</v>
      </c>
      <c r="I29" s="886" t="s">
        <v>222</v>
      </c>
      <c r="J29" s="174">
        <f>B29/O29*100</f>
        <v>20.45430754736732</v>
      </c>
      <c r="K29" s="174">
        <v>0</v>
      </c>
      <c r="L29" s="174">
        <v>0</v>
      </c>
      <c r="M29" s="590">
        <v>0</v>
      </c>
      <c r="O29" s="577">
        <v>9553</v>
      </c>
      <c r="P29" s="577">
        <v>0</v>
      </c>
      <c r="R29" s="577">
        <v>0</v>
      </c>
    </row>
    <row r="30" spans="1:18" s="596" customFormat="1" ht="7.5" customHeight="1">
      <c r="A30" s="598"/>
      <c r="B30" s="78"/>
      <c r="C30" s="78"/>
      <c r="D30" s="78"/>
      <c r="E30" s="78"/>
      <c r="F30" s="78"/>
      <c r="G30" s="78"/>
      <c r="H30" s="78"/>
      <c r="I30" s="174"/>
      <c r="J30" s="174"/>
      <c r="K30" s="174"/>
      <c r="L30" s="174"/>
      <c r="M30" s="590"/>
      <c r="O30" s="577"/>
      <c r="P30" s="577"/>
      <c r="Q30" s="577"/>
      <c r="R30" s="577"/>
    </row>
    <row r="31" spans="1:18" s="596" customFormat="1" ht="29.25" customHeight="1">
      <c r="A31" s="985" t="s">
        <v>30</v>
      </c>
      <c r="B31" s="78"/>
      <c r="C31" s="78"/>
      <c r="D31" s="78"/>
      <c r="E31" s="78"/>
      <c r="F31" s="78"/>
      <c r="G31" s="78"/>
      <c r="H31" s="78"/>
      <c r="I31" s="174"/>
      <c r="J31" s="174"/>
      <c r="K31" s="174"/>
      <c r="L31" s="174"/>
      <c r="M31" s="590"/>
      <c r="O31" s="577"/>
      <c r="P31" s="577"/>
      <c r="Q31" s="577"/>
      <c r="R31" s="577"/>
    </row>
    <row r="32" spans="1:18" s="577" customFormat="1" ht="29.25" customHeight="1">
      <c r="A32" s="966"/>
      <c r="B32" s="78">
        <v>8685</v>
      </c>
      <c r="C32" s="78">
        <v>78775</v>
      </c>
      <c r="D32" s="78">
        <f>B32+C32</f>
        <v>87460</v>
      </c>
      <c r="E32" s="78">
        <v>9169</v>
      </c>
      <c r="F32" s="78">
        <v>77397</v>
      </c>
      <c r="G32" s="78">
        <f>E32+F32</f>
        <v>86566</v>
      </c>
      <c r="H32" s="78">
        <f>D32-G32</f>
        <v>894</v>
      </c>
      <c r="I32" s="174">
        <f>H32/G32*100</f>
        <v>1.032738026476908</v>
      </c>
      <c r="J32" s="174">
        <f>B32/O32*100</f>
        <v>1.2399738441901835</v>
      </c>
      <c r="K32" s="174">
        <f>C32/P32*100</f>
        <v>99.97081144191476</v>
      </c>
      <c r="L32" s="174">
        <v>1.2894107720433132</v>
      </c>
      <c r="M32" s="590">
        <v>99.98062315920012</v>
      </c>
      <c r="O32" s="577">
        <v>700418</v>
      </c>
      <c r="P32" s="577">
        <v>78798</v>
      </c>
      <c r="Q32" s="577">
        <v>711100</v>
      </c>
      <c r="R32" s="577">
        <v>77412</v>
      </c>
    </row>
    <row r="33" spans="1:13" s="577" customFormat="1" ht="7.5" customHeight="1">
      <c r="A33" s="591"/>
      <c r="B33" s="78"/>
      <c r="C33" s="78"/>
      <c r="D33" s="78"/>
      <c r="E33" s="78"/>
      <c r="F33" s="78"/>
      <c r="G33" s="78"/>
      <c r="H33" s="78"/>
      <c r="I33" s="174"/>
      <c r="J33" s="174"/>
      <c r="K33" s="174"/>
      <c r="L33" s="174"/>
      <c r="M33" s="590"/>
    </row>
    <row r="34" spans="1:13" s="577" customFormat="1" ht="30" customHeight="1">
      <c r="A34" s="989" t="s">
        <v>44</v>
      </c>
      <c r="B34" s="599">
        <v>10718</v>
      </c>
      <c r="C34" s="599"/>
      <c r="D34" s="588">
        <f>B34+C34</f>
        <v>10718</v>
      </c>
      <c r="E34" s="599">
        <v>20799</v>
      </c>
      <c r="F34" s="599"/>
      <c r="G34" s="588">
        <f>E34+F34</f>
        <v>20799</v>
      </c>
      <c r="H34" s="588">
        <f>D34-G34</f>
        <v>-10081</v>
      </c>
      <c r="I34" s="589">
        <f>H34/G34*100</f>
        <v>-48.46867637867206</v>
      </c>
      <c r="J34" s="174"/>
      <c r="K34" s="174"/>
      <c r="L34" s="174"/>
      <c r="M34" s="590"/>
    </row>
    <row r="35" spans="1:18" s="596" customFormat="1" ht="30" customHeight="1">
      <c r="A35" s="988"/>
      <c r="B35" s="597">
        <v>10825351</v>
      </c>
      <c r="C35" s="597">
        <v>2435732</v>
      </c>
      <c r="D35" s="597">
        <f>B35+C35</f>
        <v>13261083</v>
      </c>
      <c r="E35" s="597">
        <v>9586562</v>
      </c>
      <c r="F35" s="597">
        <v>2176704</v>
      </c>
      <c r="G35" s="597">
        <f>E35+F35</f>
        <v>11763266</v>
      </c>
      <c r="H35" s="78">
        <f>D35-G35</f>
        <v>1497817</v>
      </c>
      <c r="I35" s="174">
        <f>H35/G35*100</f>
        <v>12.733002892223979</v>
      </c>
      <c r="J35" s="174">
        <f>B35/O35*100</f>
        <v>33.40726205581162</v>
      </c>
      <c r="K35" s="174">
        <f>C35/P35*100</f>
        <v>12.620271702481144</v>
      </c>
      <c r="L35" s="174">
        <v>32.60519226123411</v>
      </c>
      <c r="M35" s="590">
        <v>12.578539884247828</v>
      </c>
      <c r="O35" s="577">
        <v>32404185</v>
      </c>
      <c r="P35" s="577">
        <v>19300155</v>
      </c>
      <c r="Q35" s="577">
        <v>29401949</v>
      </c>
      <c r="R35" s="577">
        <v>17304902</v>
      </c>
    </row>
    <row r="36" spans="1:18" s="596" customFormat="1" ht="7.5" customHeight="1">
      <c r="A36" s="600"/>
      <c r="B36" s="597"/>
      <c r="C36" s="597"/>
      <c r="D36" s="597"/>
      <c r="E36" s="597"/>
      <c r="F36" s="597"/>
      <c r="G36" s="597"/>
      <c r="H36" s="78"/>
      <c r="I36" s="174"/>
      <c r="J36" s="174"/>
      <c r="K36" s="174"/>
      <c r="L36" s="174"/>
      <c r="M36" s="590"/>
      <c r="O36" s="577"/>
      <c r="P36" s="577"/>
      <c r="Q36" s="577"/>
      <c r="R36" s="577"/>
    </row>
    <row r="37" spans="1:13" s="577" customFormat="1" ht="7.5" customHeight="1">
      <c r="A37" s="601"/>
      <c r="B37" s="602"/>
      <c r="C37" s="602"/>
      <c r="D37" s="602"/>
      <c r="E37" s="602"/>
      <c r="F37" s="602"/>
      <c r="G37" s="602"/>
      <c r="H37" s="603">
        <v>0</v>
      </c>
      <c r="I37" s="604"/>
      <c r="J37" s="605"/>
      <c r="K37" s="605"/>
      <c r="L37" s="605"/>
      <c r="M37" s="606"/>
    </row>
    <row r="38" spans="1:18" s="596" customFormat="1" ht="30" customHeight="1">
      <c r="A38" s="987" t="s">
        <v>31</v>
      </c>
      <c r="B38" s="607">
        <f>SUM(B10,B13,B16,B19,B22,B25,B28,B31,B34)</f>
        <v>373455</v>
      </c>
      <c r="C38" s="607">
        <v>0</v>
      </c>
      <c r="D38" s="607">
        <f>B38+C38</f>
        <v>373455</v>
      </c>
      <c r="E38" s="607">
        <f>E10+E25+E34</f>
        <v>106448</v>
      </c>
      <c r="F38" s="607">
        <v>0</v>
      </c>
      <c r="G38" s="930">
        <f>E38+F38</f>
        <v>106448</v>
      </c>
      <c r="H38" s="588">
        <f>D38-G38</f>
        <v>267007</v>
      </c>
      <c r="I38" s="589">
        <f>H38/G38*100</f>
        <v>250.8332707049451</v>
      </c>
      <c r="J38" s="593"/>
      <c r="K38" s="593"/>
      <c r="L38" s="593"/>
      <c r="M38" s="594"/>
      <c r="O38" s="577"/>
      <c r="P38" s="577"/>
      <c r="Q38" s="577"/>
      <c r="R38" s="577"/>
    </row>
    <row r="39" spans="1:18" s="596" customFormat="1" ht="30" customHeight="1">
      <c r="A39" s="987"/>
      <c r="B39" s="597">
        <f>SUM(B11,B14,B17,B20,B23,B26,B29,B32,B35)</f>
        <v>15950571</v>
      </c>
      <c r="C39" s="597">
        <f>SUM(C11,C14,C17,C20,C23,C26,C29,C32,C35)</f>
        <v>4704368</v>
      </c>
      <c r="D39" s="597">
        <f>B39+C39</f>
        <v>20654939</v>
      </c>
      <c r="E39" s="597">
        <f>SUM(E11,E14,E17,E20,E23,E26,E29,E32,E35)</f>
        <v>14543481</v>
      </c>
      <c r="F39" s="597">
        <f>SUM(F11,F14,F17,F20,F23,F26,F29,F32,F35)</f>
        <v>5416928</v>
      </c>
      <c r="G39" s="597">
        <f>E39+F39</f>
        <v>19960409</v>
      </c>
      <c r="H39" s="597">
        <f>D39-G39</f>
        <v>694530</v>
      </c>
      <c r="I39" s="174">
        <f>H39/G39*100</f>
        <v>3.4795379192881266</v>
      </c>
      <c r="J39" s="174">
        <f>B39/O39*100</f>
        <v>16.995546782734035</v>
      </c>
      <c r="K39" s="174">
        <f>C39/P39*100</f>
        <v>15.90907914976276</v>
      </c>
      <c r="L39" s="174">
        <v>15.268953088509512</v>
      </c>
      <c r="M39" s="590">
        <v>17.223491170164664</v>
      </c>
      <c r="O39" s="577">
        <f>SUM(O10:O35)</f>
        <v>93851473</v>
      </c>
      <c r="P39" s="577">
        <f>SUM(P10:P35)</f>
        <v>29570335</v>
      </c>
      <c r="Q39" s="577">
        <f>SUM(Q10:Q35)</f>
        <v>95248711</v>
      </c>
      <c r="R39" s="577">
        <f>SUM(R10:R35)</f>
        <v>31460813</v>
      </c>
    </row>
    <row r="40" spans="1:13" s="596" customFormat="1" ht="7.5" customHeight="1" thickBot="1">
      <c r="A40" s="608"/>
      <c r="B40" s="609"/>
      <c r="C40" s="609"/>
      <c r="D40" s="609"/>
      <c r="E40" s="609"/>
      <c r="F40" s="609"/>
      <c r="G40" s="609"/>
      <c r="H40" s="609"/>
      <c r="I40" s="610"/>
      <c r="J40" s="610"/>
      <c r="K40" s="610"/>
      <c r="L40" s="610"/>
      <c r="M40" s="611"/>
    </row>
    <row r="41" spans="1:13" s="152" customFormat="1" ht="33.75" customHeight="1">
      <c r="A41" s="782"/>
      <c r="B41" s="463" t="s">
        <v>97</v>
      </c>
      <c r="C41" s="147"/>
      <c r="D41" s="147"/>
      <c r="E41" s="147"/>
      <c r="F41" s="147"/>
      <c r="G41" s="147"/>
      <c r="H41" s="147"/>
      <c r="I41" s="148"/>
      <c r="J41" s="148"/>
      <c r="K41" s="148"/>
      <c r="L41" s="148"/>
      <c r="M41" s="148"/>
    </row>
    <row r="42" spans="1:18" s="152" customFormat="1" ht="33.75" customHeight="1">
      <c r="A42" s="151"/>
      <c r="B42" s="151" t="s">
        <v>98</v>
      </c>
      <c r="O42" s="461" t="s">
        <v>99</v>
      </c>
      <c r="P42" s="461" t="s">
        <v>99</v>
      </c>
      <c r="Q42" s="461" t="s">
        <v>94</v>
      </c>
      <c r="R42" s="461" t="s">
        <v>94</v>
      </c>
    </row>
    <row r="43" spans="1:2" s="152" customFormat="1" ht="33.75" customHeight="1">
      <c r="A43" s="151"/>
      <c r="B43" s="151" t="s">
        <v>221</v>
      </c>
    </row>
    <row r="44" spans="1:2" s="152" customFormat="1" ht="33.75" customHeight="1">
      <c r="A44" s="151"/>
      <c r="B44" s="151" t="s">
        <v>47</v>
      </c>
    </row>
    <row r="45" spans="2:13" s="461" customFormat="1" ht="24.75" customHeight="1" hidden="1">
      <c r="B45" s="461" t="s">
        <v>94</v>
      </c>
      <c r="C45" s="461" t="s">
        <v>94</v>
      </c>
      <c r="D45" s="461" t="s">
        <v>94</v>
      </c>
      <c r="E45" s="461" t="s">
        <v>94</v>
      </c>
      <c r="F45" s="461" t="s">
        <v>94</v>
      </c>
      <c r="G45" s="461" t="s">
        <v>94</v>
      </c>
      <c r="H45" s="461" t="s">
        <v>94</v>
      </c>
      <c r="I45" s="461" t="s">
        <v>94</v>
      </c>
      <c r="J45" s="461" t="s">
        <v>94</v>
      </c>
      <c r="K45" s="461" t="s">
        <v>94</v>
      </c>
      <c r="L45" s="461" t="s">
        <v>94</v>
      </c>
      <c r="M45" s="461" t="s">
        <v>94</v>
      </c>
    </row>
    <row r="46" spans="1:3" ht="30" customHeight="1" hidden="1">
      <c r="A46" s="503" t="s">
        <v>138</v>
      </c>
      <c r="C46" s="502"/>
    </row>
  </sheetData>
  <sheetProtection/>
  <mergeCells count="18">
    <mergeCell ref="O7:P7"/>
    <mergeCell ref="Q7:R7"/>
    <mergeCell ref="A28:A29"/>
    <mergeCell ref="J5:K5"/>
    <mergeCell ref="L5:M5"/>
    <mergeCell ref="B5:D5"/>
    <mergeCell ref="E5:G5"/>
    <mergeCell ref="A13:A14"/>
    <mergeCell ref="A16:A17"/>
    <mergeCell ref="D6:D7"/>
    <mergeCell ref="G6:G7"/>
    <mergeCell ref="A19:A20"/>
    <mergeCell ref="A22:A23"/>
    <mergeCell ref="A25:A26"/>
    <mergeCell ref="A38:A39"/>
    <mergeCell ref="A10:A11"/>
    <mergeCell ref="A34:A35"/>
    <mergeCell ref="A31:A32"/>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49" r:id="rId2"/>
  <drawing r:id="rId1"/>
</worksheet>
</file>

<file path=xl/worksheets/sheet13.xml><?xml version="1.0" encoding="utf-8"?>
<worksheet xmlns="http://schemas.openxmlformats.org/spreadsheetml/2006/main" xmlns:r="http://schemas.openxmlformats.org/officeDocument/2006/relationships">
  <sheetPr transitionEvaluation="1" transitionEntry="1">
    <tabColor rgb="FFFFFF00"/>
    <pageSetUpPr fitToPage="1"/>
  </sheetPr>
  <dimension ref="A1:S30"/>
  <sheetViews>
    <sheetView showGridLines="0" view="pageBreakPreview" zoomScale="75" zoomScaleSheetLayoutView="75" zoomScalePageLayoutView="0" workbookViewId="0" topLeftCell="A1">
      <selection activeCell="U9" sqref="U9"/>
    </sheetView>
  </sheetViews>
  <sheetFormatPr defaultColWidth="13.54296875" defaultRowHeight="18"/>
  <cols>
    <col min="1" max="1" width="13.453125" style="140" customWidth="1"/>
    <col min="2" max="19" width="6.453125" style="140" customWidth="1"/>
    <col min="20" max="16384" width="13.453125" style="140" customWidth="1"/>
  </cols>
  <sheetData>
    <row r="1" spans="1:2" ht="33.75" customHeight="1">
      <c r="A1" s="43"/>
      <c r="B1" s="43" t="s">
        <v>15</v>
      </c>
    </row>
    <row r="2" spans="1:2" ht="33.75" customHeight="1">
      <c r="A2" s="32"/>
      <c r="B2" s="32" t="s">
        <v>0</v>
      </c>
    </row>
    <row r="3" spans="1:12" s="52" customFormat="1" ht="33.75" customHeight="1">
      <c r="A3" s="50"/>
      <c r="B3" s="50" t="s">
        <v>223</v>
      </c>
      <c r="C3" s="51"/>
      <c r="D3" s="51"/>
      <c r="E3" s="51"/>
      <c r="F3" s="51"/>
      <c r="G3" s="51"/>
      <c r="H3" s="51"/>
      <c r="I3" s="51"/>
      <c r="J3" s="51"/>
      <c r="L3"/>
    </row>
    <row r="4" spans="2:14" ht="33.75" customHeight="1" thickBot="1">
      <c r="B4" s="462"/>
      <c r="C4" s="137"/>
      <c r="D4" s="137"/>
      <c r="J4" s="137"/>
      <c r="K4" s="137"/>
      <c r="L4" s="137"/>
      <c r="M4" s="137"/>
      <c r="N4" s="137"/>
    </row>
    <row r="5" spans="1:19" ht="33.75" customHeight="1">
      <c r="A5" s="822" t="s">
        <v>384</v>
      </c>
      <c r="B5" s="997" t="s">
        <v>313</v>
      </c>
      <c r="C5" s="997" t="s">
        <v>314</v>
      </c>
      <c r="D5" s="997" t="s">
        <v>315</v>
      </c>
      <c r="E5" s="997" t="s">
        <v>316</v>
      </c>
      <c r="F5" s="997" t="s">
        <v>317</v>
      </c>
      <c r="G5" s="997" t="s">
        <v>318</v>
      </c>
      <c r="H5" s="997" t="s">
        <v>319</v>
      </c>
      <c r="I5" s="997" t="s">
        <v>320</v>
      </c>
      <c r="J5" s="997" t="s">
        <v>321</v>
      </c>
      <c r="K5" s="997" t="s">
        <v>50</v>
      </c>
      <c r="L5" s="997" t="s">
        <v>322</v>
      </c>
      <c r="M5" s="997" t="s">
        <v>323</v>
      </c>
      <c r="N5" s="997" t="s">
        <v>324</v>
      </c>
      <c r="O5" s="981" t="s">
        <v>325</v>
      </c>
      <c r="P5" s="981" t="s">
        <v>326</v>
      </c>
      <c r="Q5" s="981" t="s">
        <v>327</v>
      </c>
      <c r="R5" s="981" t="s">
        <v>328</v>
      </c>
      <c r="S5" s="1001" t="s">
        <v>329</v>
      </c>
    </row>
    <row r="6" spans="1:19" ht="33.75" customHeight="1">
      <c r="A6" s="823" t="s">
        <v>290</v>
      </c>
      <c r="B6" s="998"/>
      <c r="C6" s="998"/>
      <c r="D6" s="998"/>
      <c r="E6" s="998"/>
      <c r="F6" s="998"/>
      <c r="G6" s="998"/>
      <c r="H6" s="998"/>
      <c r="I6" s="998"/>
      <c r="J6" s="998"/>
      <c r="K6" s="998"/>
      <c r="L6" s="998"/>
      <c r="M6" s="998"/>
      <c r="N6" s="998"/>
      <c r="O6" s="972"/>
      <c r="P6" s="972"/>
      <c r="Q6" s="972"/>
      <c r="R6" s="972"/>
      <c r="S6" s="1002"/>
    </row>
    <row r="7" spans="1:19" s="141" customFormat="1" ht="33.75" customHeight="1">
      <c r="A7" s="142" t="s">
        <v>24</v>
      </c>
      <c r="B7" s="157">
        <v>91.3</v>
      </c>
      <c r="C7" s="157">
        <v>106</v>
      </c>
      <c r="D7" s="157">
        <v>107.3</v>
      </c>
      <c r="E7" s="157">
        <v>105.1</v>
      </c>
      <c r="F7" s="157">
        <v>102.6</v>
      </c>
      <c r="G7" s="157">
        <v>99.8</v>
      </c>
      <c r="H7" s="157">
        <v>99.5</v>
      </c>
      <c r="I7" s="157">
        <v>100.1</v>
      </c>
      <c r="J7" s="157">
        <v>104.2</v>
      </c>
      <c r="K7" s="157">
        <v>105.9</v>
      </c>
      <c r="L7" s="157">
        <v>107.3</v>
      </c>
      <c r="M7" s="157">
        <v>102.2</v>
      </c>
      <c r="N7" s="157">
        <v>100.5</v>
      </c>
      <c r="O7" s="157">
        <v>97.6</v>
      </c>
      <c r="P7" s="157">
        <v>99.2</v>
      </c>
      <c r="Q7" s="157">
        <v>98.4</v>
      </c>
      <c r="R7" s="507">
        <v>103.9</v>
      </c>
      <c r="S7" s="160">
        <v>102.7</v>
      </c>
    </row>
    <row r="8" spans="1:19" s="141" customFormat="1" ht="33.75" customHeight="1">
      <c r="A8" s="142" t="s">
        <v>25</v>
      </c>
      <c r="B8" s="79">
        <v>120.7</v>
      </c>
      <c r="C8" s="79">
        <v>89</v>
      </c>
      <c r="D8" s="79">
        <v>160</v>
      </c>
      <c r="E8" s="79">
        <v>113.7</v>
      </c>
      <c r="F8" s="79">
        <v>72.6</v>
      </c>
      <c r="G8" s="79">
        <v>91.3</v>
      </c>
      <c r="H8" s="79">
        <v>98.2</v>
      </c>
      <c r="I8" s="79">
        <v>97.6</v>
      </c>
      <c r="J8" s="79">
        <v>96.9</v>
      </c>
      <c r="K8" s="79">
        <v>98.3</v>
      </c>
      <c r="L8" s="79">
        <v>98.9</v>
      </c>
      <c r="M8" s="79">
        <v>97.7</v>
      </c>
      <c r="N8" s="79">
        <v>98</v>
      </c>
      <c r="O8" s="79">
        <v>99.5</v>
      </c>
      <c r="P8" s="79">
        <v>97.3</v>
      </c>
      <c r="Q8" s="79">
        <v>96.7</v>
      </c>
      <c r="R8" s="508">
        <v>97.2</v>
      </c>
      <c r="S8" s="60">
        <v>96.5</v>
      </c>
    </row>
    <row r="9" spans="1:19" s="141" customFormat="1" ht="33.75" customHeight="1">
      <c r="A9" s="142" t="s">
        <v>26</v>
      </c>
      <c r="B9" s="79">
        <v>101.4</v>
      </c>
      <c r="C9" s="79">
        <v>102.9</v>
      </c>
      <c r="D9" s="79">
        <v>106.9</v>
      </c>
      <c r="E9" s="79">
        <v>106.5</v>
      </c>
      <c r="F9" s="79">
        <v>103.9</v>
      </c>
      <c r="G9" s="79">
        <v>106.5</v>
      </c>
      <c r="H9" s="79">
        <v>109.2</v>
      </c>
      <c r="I9" s="79">
        <v>106.6</v>
      </c>
      <c r="J9" s="79">
        <v>107.8</v>
      </c>
      <c r="K9" s="79">
        <v>109.7</v>
      </c>
      <c r="L9" s="79">
        <v>105.5</v>
      </c>
      <c r="M9" s="79">
        <v>107.8</v>
      </c>
      <c r="N9" s="79">
        <v>105.6</v>
      </c>
      <c r="O9" s="79">
        <v>102.7</v>
      </c>
      <c r="P9" s="79">
        <v>103.8</v>
      </c>
      <c r="Q9" s="79">
        <v>104.4</v>
      </c>
      <c r="R9" s="508">
        <v>109.3</v>
      </c>
      <c r="S9" s="60">
        <v>107.6</v>
      </c>
    </row>
    <row r="10" spans="1:19" s="141" customFormat="1" ht="33.75" customHeight="1">
      <c r="A10" s="142" t="s">
        <v>27</v>
      </c>
      <c r="B10" s="79">
        <v>87.7</v>
      </c>
      <c r="C10" s="79">
        <v>83</v>
      </c>
      <c r="D10" s="79">
        <v>86.3</v>
      </c>
      <c r="E10" s="79">
        <v>86.4</v>
      </c>
      <c r="F10" s="79">
        <v>88.4</v>
      </c>
      <c r="G10" s="79">
        <v>86.6</v>
      </c>
      <c r="H10" s="79">
        <v>75.8</v>
      </c>
      <c r="I10" s="79">
        <v>100.3</v>
      </c>
      <c r="J10" s="79">
        <v>105.1</v>
      </c>
      <c r="K10" s="79">
        <v>105.6</v>
      </c>
      <c r="L10" s="79">
        <v>100.1</v>
      </c>
      <c r="M10" s="79">
        <v>95.4</v>
      </c>
      <c r="N10" s="79">
        <v>98.7</v>
      </c>
      <c r="O10" s="79">
        <v>90.6</v>
      </c>
      <c r="P10" s="79">
        <v>92</v>
      </c>
      <c r="Q10" s="79">
        <v>96</v>
      </c>
      <c r="R10" s="508">
        <v>90.9</v>
      </c>
      <c r="S10" s="60">
        <v>93.1</v>
      </c>
    </row>
    <row r="11" spans="1:19" s="141" customFormat="1" ht="33.75" customHeight="1">
      <c r="A11" s="142" t="s">
        <v>28</v>
      </c>
      <c r="B11" s="79">
        <v>108.2</v>
      </c>
      <c r="C11" s="79">
        <v>110</v>
      </c>
      <c r="D11" s="79">
        <v>104.4</v>
      </c>
      <c r="E11" s="79">
        <v>107.3</v>
      </c>
      <c r="F11" s="79">
        <v>103</v>
      </c>
      <c r="G11" s="79">
        <v>106.4</v>
      </c>
      <c r="H11" s="79">
        <v>112.2</v>
      </c>
      <c r="I11" s="79">
        <v>105.7</v>
      </c>
      <c r="J11" s="79">
        <v>110</v>
      </c>
      <c r="K11" s="79">
        <v>108.8</v>
      </c>
      <c r="L11" s="79">
        <v>105.7</v>
      </c>
      <c r="M11" s="79">
        <v>105</v>
      </c>
      <c r="N11" s="79">
        <v>103.6</v>
      </c>
      <c r="O11" s="79">
        <v>104.8</v>
      </c>
      <c r="P11" s="79">
        <v>99.1</v>
      </c>
      <c r="Q11" s="79">
        <v>101.2</v>
      </c>
      <c r="R11" s="508">
        <v>97.2</v>
      </c>
      <c r="S11" s="60">
        <v>101.6</v>
      </c>
    </row>
    <row r="12" spans="1:19" s="141" customFormat="1" ht="33.75" customHeight="1">
      <c r="A12" s="142" t="s">
        <v>29</v>
      </c>
      <c r="B12" s="79">
        <v>101.8</v>
      </c>
      <c r="C12" s="79">
        <v>99</v>
      </c>
      <c r="D12" s="79">
        <v>100.2</v>
      </c>
      <c r="E12" s="79">
        <v>102.1</v>
      </c>
      <c r="F12" s="79">
        <v>101.7</v>
      </c>
      <c r="G12" s="79">
        <v>103.7</v>
      </c>
      <c r="H12" s="79">
        <v>102.6</v>
      </c>
      <c r="I12" s="79">
        <v>103.4</v>
      </c>
      <c r="J12" s="79">
        <v>98.4</v>
      </c>
      <c r="K12" s="79">
        <v>99.2</v>
      </c>
      <c r="L12" s="79">
        <v>99.2</v>
      </c>
      <c r="M12" s="79">
        <v>97.6</v>
      </c>
      <c r="N12" s="79">
        <v>97.7</v>
      </c>
      <c r="O12" s="79">
        <v>96.8</v>
      </c>
      <c r="P12" s="79">
        <v>97.7</v>
      </c>
      <c r="Q12" s="79">
        <v>98.9</v>
      </c>
      <c r="R12" s="508">
        <v>100</v>
      </c>
      <c r="S12" s="60">
        <v>99.1</v>
      </c>
    </row>
    <row r="13" spans="1:19" s="141" customFormat="1" ht="33.75" customHeight="1">
      <c r="A13" s="142" t="s">
        <v>522</v>
      </c>
      <c r="B13" s="79">
        <v>0</v>
      </c>
      <c r="C13" s="79">
        <v>0</v>
      </c>
      <c r="D13" s="79">
        <v>0</v>
      </c>
      <c r="E13" s="79">
        <v>0</v>
      </c>
      <c r="F13" s="79">
        <v>0</v>
      </c>
      <c r="G13" s="79">
        <v>0</v>
      </c>
      <c r="H13" s="79">
        <v>0</v>
      </c>
      <c r="I13" s="79">
        <v>0</v>
      </c>
      <c r="J13" s="79">
        <v>0</v>
      </c>
      <c r="K13" s="79">
        <v>0</v>
      </c>
      <c r="L13" s="79">
        <v>0</v>
      </c>
      <c r="M13" s="79">
        <v>0</v>
      </c>
      <c r="N13" s="79">
        <v>0</v>
      </c>
      <c r="O13" s="79">
        <v>0</v>
      </c>
      <c r="P13" s="79">
        <v>0</v>
      </c>
      <c r="Q13" s="79">
        <v>0</v>
      </c>
      <c r="R13" s="508">
        <v>0</v>
      </c>
      <c r="S13" s="60">
        <v>0</v>
      </c>
    </row>
    <row r="14" spans="1:19" s="141" customFormat="1" ht="33.75" customHeight="1">
      <c r="A14" s="142" t="s">
        <v>51</v>
      </c>
      <c r="B14" s="79">
        <v>0</v>
      </c>
      <c r="C14" s="79">
        <v>0</v>
      </c>
      <c r="D14" s="79">
        <v>0</v>
      </c>
      <c r="E14" s="79">
        <v>0</v>
      </c>
      <c r="F14" s="79">
        <v>0</v>
      </c>
      <c r="G14" s="79">
        <v>0</v>
      </c>
      <c r="H14" s="79">
        <v>0</v>
      </c>
      <c r="I14" s="79">
        <v>0</v>
      </c>
      <c r="J14" s="79">
        <v>0</v>
      </c>
      <c r="K14" s="79">
        <v>0</v>
      </c>
      <c r="L14" s="79">
        <v>0</v>
      </c>
      <c r="M14" s="79">
        <v>0</v>
      </c>
      <c r="N14" s="79">
        <v>0</v>
      </c>
      <c r="O14" s="79">
        <v>0</v>
      </c>
      <c r="P14" s="79">
        <v>0</v>
      </c>
      <c r="Q14" s="79">
        <v>0</v>
      </c>
      <c r="R14" s="508">
        <v>0</v>
      </c>
      <c r="S14" s="60">
        <v>0</v>
      </c>
    </row>
    <row r="15" spans="1:19" s="141" customFormat="1" ht="33.75" customHeight="1">
      <c r="A15" s="142" t="s">
        <v>44</v>
      </c>
      <c r="B15" s="79">
        <v>0</v>
      </c>
      <c r="C15" s="79">
        <v>0</v>
      </c>
      <c r="D15" s="79">
        <v>0</v>
      </c>
      <c r="E15" s="79">
        <v>0</v>
      </c>
      <c r="F15" s="79">
        <v>0</v>
      </c>
      <c r="G15" s="79">
        <v>0</v>
      </c>
      <c r="H15" s="79">
        <v>0</v>
      </c>
      <c r="I15" s="79">
        <v>0</v>
      </c>
      <c r="J15" s="79">
        <v>0</v>
      </c>
      <c r="K15" s="79">
        <v>0</v>
      </c>
      <c r="L15" s="79">
        <v>0</v>
      </c>
      <c r="M15" s="79">
        <v>0</v>
      </c>
      <c r="N15" s="79">
        <v>0</v>
      </c>
      <c r="O15" s="79">
        <v>0</v>
      </c>
      <c r="P15" s="79">
        <v>0</v>
      </c>
      <c r="Q15" s="79">
        <v>0</v>
      </c>
      <c r="R15" s="508">
        <v>0</v>
      </c>
      <c r="S15" s="60">
        <v>0</v>
      </c>
    </row>
    <row r="16" spans="1:19" s="141" customFormat="1" ht="33.75" customHeight="1" thickBot="1">
      <c r="A16" s="162" t="s">
        <v>31</v>
      </c>
      <c r="B16" s="163">
        <v>95.4</v>
      </c>
      <c r="C16" s="163">
        <v>100.5</v>
      </c>
      <c r="D16" s="163">
        <v>102.2</v>
      </c>
      <c r="E16" s="163">
        <v>102</v>
      </c>
      <c r="F16" s="163">
        <v>100.7</v>
      </c>
      <c r="G16" s="163">
        <v>100.3</v>
      </c>
      <c r="H16" s="163">
        <v>98.7</v>
      </c>
      <c r="I16" s="163">
        <v>101.8</v>
      </c>
      <c r="J16" s="163">
        <v>102</v>
      </c>
      <c r="K16" s="163">
        <v>103.1</v>
      </c>
      <c r="L16" s="163">
        <v>103</v>
      </c>
      <c r="M16" s="163">
        <v>99.8</v>
      </c>
      <c r="N16" s="163">
        <v>99.3</v>
      </c>
      <c r="O16" s="163">
        <v>97</v>
      </c>
      <c r="P16" s="163">
        <v>98.2</v>
      </c>
      <c r="Q16" s="163">
        <v>98.7</v>
      </c>
      <c r="R16" s="509">
        <v>101.4</v>
      </c>
      <c r="S16" s="166">
        <v>100.6</v>
      </c>
    </row>
    <row r="17" spans="1:19" ht="33" customHeight="1">
      <c r="A17" s="139"/>
      <c r="B17" s="148"/>
      <c r="C17" s="148"/>
      <c r="D17" s="148"/>
      <c r="E17" s="148"/>
      <c r="F17" s="148"/>
      <c r="G17" s="148"/>
      <c r="H17" s="148"/>
      <c r="I17" s="148"/>
      <c r="J17" s="148"/>
      <c r="K17" s="148"/>
      <c r="L17" s="148"/>
      <c r="M17" s="148"/>
      <c r="N17" s="148"/>
      <c r="O17" s="148"/>
      <c r="P17" s="148"/>
      <c r="Q17" s="148"/>
      <c r="R17" s="148"/>
      <c r="S17" s="148"/>
    </row>
    <row r="18" spans="1:19" ht="33" customHeight="1" thickBot="1">
      <c r="A18" s="139"/>
      <c r="B18" s="148"/>
      <c r="C18" s="148"/>
      <c r="D18" s="148"/>
      <c r="E18" s="148"/>
      <c r="F18" s="148"/>
      <c r="G18" s="148"/>
      <c r="H18" s="148"/>
      <c r="I18" s="148"/>
      <c r="J18" s="148"/>
      <c r="K18" s="148"/>
      <c r="L18" s="148"/>
      <c r="M18" s="148"/>
      <c r="N18" s="148"/>
      <c r="O18" s="148"/>
      <c r="P18" s="148"/>
      <c r="Q18" s="148"/>
      <c r="R18" s="781"/>
      <c r="S18" s="781" t="s">
        <v>224</v>
      </c>
    </row>
    <row r="19" spans="1:19" ht="33.75" customHeight="1">
      <c r="A19" s="822" t="s">
        <v>280</v>
      </c>
      <c r="B19" s="997" t="s">
        <v>356</v>
      </c>
      <c r="C19" s="997" t="s">
        <v>357</v>
      </c>
      <c r="D19" s="997" t="s">
        <v>358</v>
      </c>
      <c r="E19" s="997" t="s">
        <v>359</v>
      </c>
      <c r="F19" s="997" t="s">
        <v>360</v>
      </c>
      <c r="G19" s="997" t="s">
        <v>361</v>
      </c>
      <c r="H19" s="997" t="s">
        <v>362</v>
      </c>
      <c r="I19" s="997" t="s">
        <v>363</v>
      </c>
      <c r="J19" s="997" t="s">
        <v>364</v>
      </c>
      <c r="K19" s="997" t="s">
        <v>365</v>
      </c>
      <c r="L19" s="997" t="s">
        <v>366</v>
      </c>
      <c r="M19" s="997" t="s">
        <v>367</v>
      </c>
      <c r="N19" s="997" t="s">
        <v>276</v>
      </c>
      <c r="O19" s="997" t="s">
        <v>277</v>
      </c>
      <c r="P19" s="997" t="s">
        <v>278</v>
      </c>
      <c r="Q19" s="981" t="s">
        <v>281</v>
      </c>
      <c r="R19" s="981">
        <v>26</v>
      </c>
      <c r="S19" s="999">
        <v>27</v>
      </c>
    </row>
    <row r="20" spans="1:19" ht="33.75" customHeight="1">
      <c r="A20" s="823" t="s">
        <v>355</v>
      </c>
      <c r="B20" s="998"/>
      <c r="C20" s="998"/>
      <c r="D20" s="998"/>
      <c r="E20" s="998"/>
      <c r="F20" s="998"/>
      <c r="G20" s="998"/>
      <c r="H20" s="998"/>
      <c r="I20" s="998"/>
      <c r="J20" s="998"/>
      <c r="K20" s="998"/>
      <c r="L20" s="998"/>
      <c r="M20" s="998"/>
      <c r="N20" s="998"/>
      <c r="O20" s="998"/>
      <c r="P20" s="998"/>
      <c r="Q20" s="972"/>
      <c r="R20" s="982"/>
      <c r="S20" s="1000"/>
    </row>
    <row r="21" spans="1:19" ht="33.75" customHeight="1">
      <c r="A21" s="142" t="s">
        <v>24</v>
      </c>
      <c r="B21" s="157">
        <v>105.1</v>
      </c>
      <c r="C21" s="157">
        <v>104.9</v>
      </c>
      <c r="D21" s="157">
        <v>104.3</v>
      </c>
      <c r="E21" s="157">
        <v>102.2</v>
      </c>
      <c r="F21" s="158">
        <v>103.4</v>
      </c>
      <c r="G21" s="158">
        <v>104.3</v>
      </c>
      <c r="H21" s="158">
        <v>104.99396133368725</v>
      </c>
      <c r="I21" s="157">
        <v>106.205393446131</v>
      </c>
      <c r="J21" s="159">
        <v>106.5</v>
      </c>
      <c r="K21" s="157">
        <v>105</v>
      </c>
      <c r="L21" s="157">
        <v>105.8</v>
      </c>
      <c r="M21" s="158">
        <v>106.1</v>
      </c>
      <c r="N21" s="157">
        <v>108.2</v>
      </c>
      <c r="O21" s="157">
        <v>110.9</v>
      </c>
      <c r="P21" s="157">
        <v>110.8</v>
      </c>
      <c r="Q21" s="157">
        <v>112.2</v>
      </c>
      <c r="R21" s="507">
        <v>115.1</v>
      </c>
      <c r="S21" s="504">
        <v>116.4</v>
      </c>
    </row>
    <row r="22" spans="1:19" ht="33.75" customHeight="1">
      <c r="A22" s="142" t="s">
        <v>25</v>
      </c>
      <c r="B22" s="79">
        <v>98.6</v>
      </c>
      <c r="C22" s="79">
        <v>97.8</v>
      </c>
      <c r="D22" s="79">
        <v>98.2</v>
      </c>
      <c r="E22" s="79">
        <v>99.8</v>
      </c>
      <c r="F22" s="95">
        <v>104.9</v>
      </c>
      <c r="G22" s="95">
        <v>105.3</v>
      </c>
      <c r="H22" s="95">
        <v>101.51872836008813</v>
      </c>
      <c r="I22" s="79">
        <v>107.313310951819</v>
      </c>
      <c r="J22" s="161">
        <v>104.7</v>
      </c>
      <c r="K22" s="79">
        <v>105.5</v>
      </c>
      <c r="L22" s="79">
        <v>108.3</v>
      </c>
      <c r="M22" s="95">
        <v>105.2</v>
      </c>
      <c r="N22" s="79">
        <v>106.2</v>
      </c>
      <c r="O22" s="79">
        <v>108.5</v>
      </c>
      <c r="P22" s="79">
        <v>105.6</v>
      </c>
      <c r="Q22" s="79">
        <v>106.9</v>
      </c>
      <c r="R22" s="508">
        <v>147.3</v>
      </c>
      <c r="S22" s="505">
        <v>114.2</v>
      </c>
    </row>
    <row r="23" spans="1:19" ht="33.75" customHeight="1">
      <c r="A23" s="142" t="s">
        <v>26</v>
      </c>
      <c r="B23" s="79">
        <v>108.4</v>
      </c>
      <c r="C23" s="79">
        <v>110.7</v>
      </c>
      <c r="D23" s="79">
        <v>111.7</v>
      </c>
      <c r="E23" s="79">
        <v>111.2</v>
      </c>
      <c r="F23" s="95">
        <v>107.6</v>
      </c>
      <c r="G23" s="95">
        <v>93</v>
      </c>
      <c r="H23" s="95">
        <v>103.21404537056738</v>
      </c>
      <c r="I23" s="79">
        <v>112.659009413474</v>
      </c>
      <c r="J23" s="161">
        <v>116.5</v>
      </c>
      <c r="K23" s="79">
        <v>108.3</v>
      </c>
      <c r="L23" s="79">
        <v>107.5</v>
      </c>
      <c r="M23" s="95">
        <v>107.8</v>
      </c>
      <c r="N23" s="79">
        <v>111.3</v>
      </c>
      <c r="O23" s="79">
        <v>111.4</v>
      </c>
      <c r="P23" s="79">
        <v>110.1</v>
      </c>
      <c r="Q23" s="79">
        <v>110.8</v>
      </c>
      <c r="R23" s="508">
        <v>125.7</v>
      </c>
      <c r="S23" s="505">
        <v>110.8</v>
      </c>
    </row>
    <row r="24" spans="1:19" ht="33.75" customHeight="1">
      <c r="A24" s="142" t="s">
        <v>27</v>
      </c>
      <c r="B24" s="79">
        <v>78.7</v>
      </c>
      <c r="C24" s="79">
        <v>98.1</v>
      </c>
      <c r="D24" s="79">
        <v>96.2</v>
      </c>
      <c r="E24" s="79">
        <v>97.7</v>
      </c>
      <c r="F24" s="95">
        <v>95.9</v>
      </c>
      <c r="G24" s="95">
        <v>95.1</v>
      </c>
      <c r="H24" s="95">
        <v>91.45013479151068</v>
      </c>
      <c r="I24" s="79">
        <v>93.8612242153157</v>
      </c>
      <c r="J24" s="161">
        <v>97</v>
      </c>
      <c r="K24" s="79">
        <v>96.8</v>
      </c>
      <c r="L24" s="79">
        <v>95.9</v>
      </c>
      <c r="M24" s="95">
        <v>95.4</v>
      </c>
      <c r="N24" s="79">
        <v>95.7</v>
      </c>
      <c r="O24" s="79">
        <v>96.4</v>
      </c>
      <c r="P24" s="79">
        <v>92</v>
      </c>
      <c r="Q24" s="79">
        <v>91.8</v>
      </c>
      <c r="R24" s="508">
        <v>92.3</v>
      </c>
      <c r="S24" s="505">
        <v>100.7</v>
      </c>
    </row>
    <row r="25" spans="1:19" ht="33.75" customHeight="1">
      <c r="A25" s="142" t="s">
        <v>28</v>
      </c>
      <c r="B25" s="79">
        <v>103.5</v>
      </c>
      <c r="C25" s="79">
        <v>102.9</v>
      </c>
      <c r="D25" s="79">
        <v>100.5</v>
      </c>
      <c r="E25" s="79">
        <v>104.4</v>
      </c>
      <c r="F25" s="95">
        <v>101.3</v>
      </c>
      <c r="G25" s="95">
        <v>103.4</v>
      </c>
      <c r="H25" s="95">
        <v>99.57442238242915</v>
      </c>
      <c r="I25" s="79">
        <v>84.1505094228698</v>
      </c>
      <c r="J25" s="161">
        <v>99.5</v>
      </c>
      <c r="K25" s="79">
        <v>83.5</v>
      </c>
      <c r="L25" s="79">
        <v>83.9</v>
      </c>
      <c r="M25" s="95">
        <v>85.7</v>
      </c>
      <c r="N25" s="79">
        <v>91.2</v>
      </c>
      <c r="O25" s="79">
        <v>91.2</v>
      </c>
      <c r="P25" s="79">
        <v>106.8</v>
      </c>
      <c r="Q25" s="79">
        <v>99.1</v>
      </c>
      <c r="R25" s="508">
        <v>143.8</v>
      </c>
      <c r="S25" s="505">
        <v>0</v>
      </c>
    </row>
    <row r="26" spans="1:19" ht="33.75" customHeight="1">
      <c r="A26" s="142" t="s">
        <v>29</v>
      </c>
      <c r="B26" s="79">
        <v>97.5</v>
      </c>
      <c r="C26" s="79">
        <v>96.1</v>
      </c>
      <c r="D26" s="79">
        <v>94.5</v>
      </c>
      <c r="E26" s="79">
        <v>97</v>
      </c>
      <c r="F26" s="95">
        <v>96.2</v>
      </c>
      <c r="G26" s="95">
        <v>98.1</v>
      </c>
      <c r="H26" s="95">
        <v>97.11853688233221</v>
      </c>
      <c r="I26" s="79">
        <v>97.4586120185481</v>
      </c>
      <c r="J26" s="161">
        <v>95.8</v>
      </c>
      <c r="K26" s="79">
        <v>95.7</v>
      </c>
      <c r="L26" s="79">
        <v>95</v>
      </c>
      <c r="M26" s="95">
        <v>95.6</v>
      </c>
      <c r="N26" s="79">
        <v>96.2</v>
      </c>
      <c r="O26" s="79">
        <v>97.2</v>
      </c>
      <c r="P26" s="79">
        <v>98.6</v>
      </c>
      <c r="Q26" s="79">
        <v>95.2</v>
      </c>
      <c r="R26" s="508">
        <v>99.2</v>
      </c>
      <c r="S26" s="505">
        <v>98.7</v>
      </c>
    </row>
    <row r="27" spans="1:19" ht="33.75" customHeight="1">
      <c r="A27" s="142" t="s">
        <v>522</v>
      </c>
      <c r="B27" s="79">
        <v>0</v>
      </c>
      <c r="C27" s="79">
        <v>0</v>
      </c>
      <c r="D27" s="79">
        <v>0</v>
      </c>
      <c r="E27" s="79">
        <v>0</v>
      </c>
      <c r="F27" s="95">
        <v>0</v>
      </c>
      <c r="G27" s="95">
        <v>0</v>
      </c>
      <c r="H27" s="95">
        <v>0</v>
      </c>
      <c r="I27" s="79">
        <v>0</v>
      </c>
      <c r="J27" s="161">
        <v>0</v>
      </c>
      <c r="K27" s="79">
        <v>0</v>
      </c>
      <c r="L27" s="79">
        <v>0</v>
      </c>
      <c r="M27" s="95">
        <v>0</v>
      </c>
      <c r="N27" s="79">
        <v>0</v>
      </c>
      <c r="O27" s="79">
        <v>0</v>
      </c>
      <c r="P27" s="79">
        <v>0</v>
      </c>
      <c r="Q27" s="79">
        <v>0</v>
      </c>
      <c r="R27" s="508">
        <v>0</v>
      </c>
      <c r="S27" s="505">
        <v>99</v>
      </c>
    </row>
    <row r="28" spans="1:19" ht="33.75" customHeight="1">
      <c r="A28" s="142" t="s">
        <v>51</v>
      </c>
      <c r="B28" s="79">
        <v>0</v>
      </c>
      <c r="C28" s="79">
        <v>74</v>
      </c>
      <c r="D28" s="79">
        <v>100.1</v>
      </c>
      <c r="E28" s="79">
        <v>104.5</v>
      </c>
      <c r="F28" s="95">
        <v>100.1</v>
      </c>
      <c r="G28" s="95">
        <v>106.5</v>
      </c>
      <c r="H28" s="95">
        <v>89.84022794839936</v>
      </c>
      <c r="I28" s="79">
        <v>94.8154192177554</v>
      </c>
      <c r="J28" s="161">
        <v>97.1</v>
      </c>
      <c r="K28" s="79">
        <v>97.5</v>
      </c>
      <c r="L28" s="79">
        <v>96</v>
      </c>
      <c r="M28" s="95">
        <v>103.5</v>
      </c>
      <c r="N28" s="79">
        <v>101.2</v>
      </c>
      <c r="O28" s="79">
        <v>99.3</v>
      </c>
      <c r="P28" s="79">
        <v>98.1</v>
      </c>
      <c r="Q28" s="79">
        <v>95.4</v>
      </c>
      <c r="R28" s="508">
        <v>94.3</v>
      </c>
      <c r="S28" s="505">
        <v>93.8</v>
      </c>
    </row>
    <row r="29" spans="1:19" ht="33.75" customHeight="1">
      <c r="A29" s="142" t="s">
        <v>44</v>
      </c>
      <c r="B29" s="79">
        <v>0</v>
      </c>
      <c r="C29" s="79">
        <v>0</v>
      </c>
      <c r="D29" s="79">
        <v>0</v>
      </c>
      <c r="E29" s="79">
        <v>0</v>
      </c>
      <c r="F29" s="79">
        <v>0</v>
      </c>
      <c r="G29" s="79">
        <v>0</v>
      </c>
      <c r="H29" s="79">
        <v>0</v>
      </c>
      <c r="I29" s="79">
        <v>0</v>
      </c>
      <c r="J29" s="95">
        <v>0</v>
      </c>
      <c r="K29" s="79">
        <v>87.2</v>
      </c>
      <c r="L29" s="79">
        <v>87.9</v>
      </c>
      <c r="M29" s="95">
        <v>94.6</v>
      </c>
      <c r="N29" s="79">
        <v>98.9</v>
      </c>
      <c r="O29" s="79">
        <v>98.2</v>
      </c>
      <c r="P29" s="79">
        <v>100.8</v>
      </c>
      <c r="Q29" s="79">
        <v>100.6</v>
      </c>
      <c r="R29" s="508">
        <v>107.6</v>
      </c>
      <c r="S29" s="505">
        <v>108.1</v>
      </c>
    </row>
    <row r="30" spans="1:19" ht="33.75" customHeight="1" thickBot="1">
      <c r="A30" s="162" t="s">
        <v>31</v>
      </c>
      <c r="B30" s="163">
        <v>100.2</v>
      </c>
      <c r="C30" s="163">
        <v>100.3</v>
      </c>
      <c r="D30" s="163">
        <v>99</v>
      </c>
      <c r="E30" s="163">
        <v>99.5</v>
      </c>
      <c r="F30" s="164">
        <v>99.4</v>
      </c>
      <c r="G30" s="164">
        <v>100.6</v>
      </c>
      <c r="H30" s="164">
        <v>100.19193641182451</v>
      </c>
      <c r="I30" s="163">
        <v>100.652362454165</v>
      </c>
      <c r="J30" s="165">
        <v>100.4</v>
      </c>
      <c r="K30" s="163">
        <v>98.2</v>
      </c>
      <c r="L30" s="163">
        <v>98.1</v>
      </c>
      <c r="M30" s="164">
        <v>99</v>
      </c>
      <c r="N30" s="163">
        <v>100.6</v>
      </c>
      <c r="O30" s="163">
        <v>101.74</v>
      </c>
      <c r="P30" s="163">
        <v>103.5</v>
      </c>
      <c r="Q30" s="163">
        <v>102.5</v>
      </c>
      <c r="R30" s="509">
        <v>107.3</v>
      </c>
      <c r="S30" s="506">
        <v>107.5</v>
      </c>
    </row>
  </sheetData>
  <sheetProtection/>
  <mergeCells count="36">
    <mergeCell ref="R19:R20"/>
    <mergeCell ref="I5:I6"/>
    <mergeCell ref="S5:S6"/>
    <mergeCell ref="R5:R6"/>
    <mergeCell ref="J5:J6"/>
    <mergeCell ref="M5:M6"/>
    <mergeCell ref="Q5:Q6"/>
    <mergeCell ref="L5:L6"/>
    <mergeCell ref="O5:O6"/>
    <mergeCell ref="M19:M20"/>
    <mergeCell ref="B5:B6"/>
    <mergeCell ref="C5:C6"/>
    <mergeCell ref="D5:D6"/>
    <mergeCell ref="E5:E6"/>
    <mergeCell ref="G5:G6"/>
    <mergeCell ref="P5:P6"/>
    <mergeCell ref="N5:N6"/>
    <mergeCell ref="F5:F6"/>
    <mergeCell ref="H5:H6"/>
    <mergeCell ref="K5:K6"/>
    <mergeCell ref="B19:B20"/>
    <mergeCell ref="C19:C20"/>
    <mergeCell ref="D19:D20"/>
    <mergeCell ref="E19:E20"/>
    <mergeCell ref="F19:F20"/>
    <mergeCell ref="G19:G20"/>
    <mergeCell ref="N19:N20"/>
    <mergeCell ref="O19:O20"/>
    <mergeCell ref="P19:P20"/>
    <mergeCell ref="Q19:Q20"/>
    <mergeCell ref="S19:S20"/>
    <mergeCell ref="H19:H20"/>
    <mergeCell ref="I19:I20"/>
    <mergeCell ref="J19:J20"/>
    <mergeCell ref="K19:K20"/>
    <mergeCell ref="L19:L20"/>
  </mergeCells>
  <printOptions horizontalCentered="1"/>
  <pageMargins left="0.5905511811023623" right="0.5905511811023623" top="0.5905511811023623" bottom="0.5905511811023623" header="0.5118110236220472" footer="0.5118110236220472"/>
  <pageSetup fitToHeight="1" fitToWidth="1" horizontalDpi="400" verticalDpi="400" orientation="landscape" paperSize="9" scale="57" r:id="rId2"/>
  <drawing r:id="rId1"/>
</worksheet>
</file>

<file path=xl/worksheets/sheet14.xml><?xml version="1.0" encoding="utf-8"?>
<worksheet xmlns="http://schemas.openxmlformats.org/spreadsheetml/2006/main" xmlns:r="http://schemas.openxmlformats.org/officeDocument/2006/relationships">
  <sheetPr transitionEvaluation="1" transitionEntry="1">
    <tabColor rgb="FFFFFF00"/>
    <pageSetUpPr fitToPage="1"/>
  </sheetPr>
  <dimension ref="A1:L19"/>
  <sheetViews>
    <sheetView showGridLines="0" view="pageBreakPreview" zoomScale="75" zoomScaleNormal="75" zoomScaleSheetLayoutView="75" zoomScalePageLayoutView="0" workbookViewId="0" topLeftCell="A4">
      <selection activeCell="I10" sqref="I10"/>
    </sheetView>
  </sheetViews>
  <sheetFormatPr defaultColWidth="13.54296875" defaultRowHeight="18"/>
  <cols>
    <col min="1" max="1" width="13.453125" style="140" customWidth="1"/>
    <col min="2" max="5" width="12.453125" style="140" customWidth="1"/>
    <col min="6" max="6" width="6.72265625" style="140" customWidth="1"/>
    <col min="7" max="7" width="0" style="140" hidden="1" customWidth="1"/>
    <col min="8" max="16384" width="13.453125" style="140" customWidth="1"/>
  </cols>
  <sheetData>
    <row r="1" spans="1:2" ht="33.75" customHeight="1">
      <c r="A1" s="43"/>
      <c r="B1" s="43" t="s">
        <v>15</v>
      </c>
    </row>
    <row r="2" spans="1:2" ht="33.75" customHeight="1">
      <c r="A2" s="32"/>
      <c r="B2" s="32" t="s">
        <v>0</v>
      </c>
    </row>
    <row r="3" spans="1:12" s="52" customFormat="1" ht="33.75" customHeight="1">
      <c r="A3" s="50"/>
      <c r="B3" s="50" t="s">
        <v>225</v>
      </c>
      <c r="C3" s="51"/>
      <c r="D3" s="51"/>
      <c r="E3" s="51"/>
      <c r="F3" s="51"/>
      <c r="G3" s="51"/>
      <c r="H3" s="51"/>
      <c r="I3" s="51"/>
      <c r="J3" s="51"/>
      <c r="L3"/>
    </row>
    <row r="4" spans="1:6" s="168" customFormat="1" ht="33.75" customHeight="1" thickBot="1">
      <c r="A4" s="464"/>
      <c r="B4" s="167"/>
      <c r="C4" s="167"/>
      <c r="D4" s="167"/>
      <c r="E4" s="167"/>
      <c r="F4" s="167"/>
    </row>
    <row r="5" spans="1:5" s="156" customFormat="1" ht="33.75" customHeight="1">
      <c r="A5" s="831" t="s">
        <v>385</v>
      </c>
      <c r="B5" s="1003" t="s">
        <v>527</v>
      </c>
      <c r="C5" s="1004"/>
      <c r="D5" s="1005" t="s">
        <v>446</v>
      </c>
      <c r="E5" s="1006"/>
    </row>
    <row r="6" spans="1:5" s="156" customFormat="1" ht="33.75" customHeight="1">
      <c r="A6" s="832" t="s">
        <v>330</v>
      </c>
      <c r="B6" s="833" t="s">
        <v>52</v>
      </c>
      <c r="C6" s="834" t="s">
        <v>53</v>
      </c>
      <c r="D6" s="835" t="s">
        <v>52</v>
      </c>
      <c r="E6" s="836" t="s">
        <v>53</v>
      </c>
    </row>
    <row r="7" spans="1:5" s="156" customFormat="1" ht="33.75" customHeight="1">
      <c r="A7" s="460" t="s">
        <v>24</v>
      </c>
      <c r="B7" s="170">
        <v>16</v>
      </c>
      <c r="C7" s="753">
        <v>1</v>
      </c>
      <c r="D7" s="170">
        <v>16</v>
      </c>
      <c r="E7" s="932">
        <v>0</v>
      </c>
    </row>
    <row r="8" spans="1:5" s="156" customFormat="1" ht="33.75" customHeight="1">
      <c r="A8" s="460" t="s">
        <v>25</v>
      </c>
      <c r="B8" s="171">
        <v>1</v>
      </c>
      <c r="C8" s="78">
        <v>0</v>
      </c>
      <c r="D8" s="171">
        <v>1</v>
      </c>
      <c r="E8" s="932">
        <v>0</v>
      </c>
    </row>
    <row r="9" spans="1:5" s="156" customFormat="1" ht="33.75" customHeight="1">
      <c r="A9" s="460" t="s">
        <v>26</v>
      </c>
      <c r="B9" s="171">
        <v>5</v>
      </c>
      <c r="C9" s="78">
        <v>0</v>
      </c>
      <c r="D9" s="171">
        <v>5</v>
      </c>
      <c r="E9" s="932">
        <v>0</v>
      </c>
    </row>
    <row r="10" spans="1:5" s="156" customFormat="1" ht="33.75" customHeight="1">
      <c r="A10" s="460" t="s">
        <v>27</v>
      </c>
      <c r="B10" s="171">
        <v>1</v>
      </c>
      <c r="C10" s="78">
        <v>0</v>
      </c>
      <c r="D10" s="171">
        <v>2</v>
      </c>
      <c r="E10" s="932">
        <v>0</v>
      </c>
    </row>
    <row r="11" spans="1:5" s="156" customFormat="1" ht="33.75" customHeight="1">
      <c r="A11" s="460" t="s">
        <v>28</v>
      </c>
      <c r="B11" s="171">
        <v>0</v>
      </c>
      <c r="C11" s="78">
        <v>0</v>
      </c>
      <c r="D11" s="171">
        <v>1</v>
      </c>
      <c r="E11" s="932">
        <v>0</v>
      </c>
    </row>
    <row r="12" spans="1:5" s="156" customFormat="1" ht="33.75" customHeight="1">
      <c r="A12" s="460" t="s">
        <v>29</v>
      </c>
      <c r="B12" s="171">
        <v>8</v>
      </c>
      <c r="C12" s="78">
        <v>0</v>
      </c>
      <c r="D12" s="171">
        <v>8</v>
      </c>
      <c r="E12" s="932">
        <v>0</v>
      </c>
    </row>
    <row r="13" spans="1:5" s="156" customFormat="1" ht="33.75" customHeight="1">
      <c r="A13" s="460" t="s">
        <v>522</v>
      </c>
      <c r="B13" s="171">
        <v>1</v>
      </c>
      <c r="C13" s="78"/>
      <c r="D13" s="171">
        <v>0</v>
      </c>
      <c r="E13" s="932">
        <v>0</v>
      </c>
    </row>
    <row r="14" spans="1:5" s="156" customFormat="1" ht="33.75" customHeight="1">
      <c r="A14" s="460" t="s">
        <v>51</v>
      </c>
      <c r="B14" s="171">
        <v>2</v>
      </c>
      <c r="C14" s="78">
        <v>0</v>
      </c>
      <c r="D14" s="171">
        <v>2</v>
      </c>
      <c r="E14" s="932">
        <v>0</v>
      </c>
    </row>
    <row r="15" spans="1:7" s="156" customFormat="1" ht="33.75" customHeight="1">
      <c r="A15" s="751" t="s">
        <v>44</v>
      </c>
      <c r="B15" s="172">
        <v>14</v>
      </c>
      <c r="C15" s="754">
        <v>2</v>
      </c>
      <c r="D15" s="172">
        <v>12</v>
      </c>
      <c r="E15" s="933">
        <v>0</v>
      </c>
      <c r="G15" s="156" t="s">
        <v>447</v>
      </c>
    </row>
    <row r="16" spans="1:7" s="156" customFormat="1" ht="33.75" customHeight="1" thickBot="1">
      <c r="A16" s="752" t="s">
        <v>31</v>
      </c>
      <c r="B16" s="173">
        <f>SUM(B7:B15)</f>
        <v>48</v>
      </c>
      <c r="C16" s="755">
        <f>SUM(C7:C15)</f>
        <v>3</v>
      </c>
      <c r="D16" s="173">
        <f>SUM(D7:D15)</f>
        <v>47</v>
      </c>
      <c r="E16" s="934">
        <f>SUM(E7:E15)</f>
        <v>0</v>
      </c>
      <c r="G16" s="156" t="s">
        <v>448</v>
      </c>
    </row>
    <row r="17" spans="1:11" s="169" customFormat="1" ht="33.75" customHeight="1">
      <c r="A17" s="463"/>
      <c r="B17" s="463" t="s">
        <v>54</v>
      </c>
      <c r="G17" s="156" t="s">
        <v>450</v>
      </c>
      <c r="H17" s="156"/>
      <c r="I17" s="156"/>
      <c r="J17" s="156"/>
      <c r="K17" s="156"/>
    </row>
    <row r="18" spans="7:11" ht="33" customHeight="1">
      <c r="G18" s="156" t="s">
        <v>449</v>
      </c>
      <c r="H18" s="156"/>
      <c r="I18" s="156"/>
      <c r="J18" s="156"/>
      <c r="K18" s="156"/>
    </row>
    <row r="19" spans="7:11" ht="15.75">
      <c r="G19" s="169"/>
      <c r="H19" s="169"/>
      <c r="I19" s="169"/>
      <c r="J19" s="169"/>
      <c r="K19" s="169"/>
    </row>
  </sheetData>
  <sheetProtection/>
  <mergeCells count="2">
    <mergeCell ref="B5:C5"/>
    <mergeCell ref="D5:E5"/>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95" r:id="rId2"/>
  <drawing r:id="rId1"/>
</worksheet>
</file>

<file path=xl/worksheets/sheet15.xml><?xml version="1.0" encoding="utf-8"?>
<worksheet xmlns="http://schemas.openxmlformats.org/spreadsheetml/2006/main" xmlns:r="http://schemas.openxmlformats.org/officeDocument/2006/relationships">
  <sheetPr transitionEvaluation="1" transitionEntry="1">
    <tabColor rgb="FFFFFF00"/>
    <pageSetUpPr fitToPage="1"/>
  </sheetPr>
  <dimension ref="A1:L16"/>
  <sheetViews>
    <sheetView showGridLines="0" view="pageBreakPreview" zoomScale="75" zoomScaleSheetLayoutView="75" zoomScalePageLayoutView="0" workbookViewId="0" topLeftCell="A4">
      <selection activeCell="K13" sqref="K13"/>
    </sheetView>
  </sheetViews>
  <sheetFormatPr defaultColWidth="10.72265625" defaultRowHeight="18"/>
  <cols>
    <col min="1" max="1" width="13.453125" style="140" customWidth="1"/>
    <col min="2" max="6" width="12.453125" style="140" customWidth="1"/>
    <col min="7" max="7" width="12.72265625" style="140" customWidth="1"/>
    <col min="8" max="10" width="12.72265625" style="140" hidden="1" customWidth="1"/>
    <col min="11" max="16384" width="10.72265625" style="140" customWidth="1"/>
  </cols>
  <sheetData>
    <row r="1" spans="1:2" ht="33.75" customHeight="1">
      <c r="A1" s="43"/>
      <c r="B1" s="43" t="s">
        <v>15</v>
      </c>
    </row>
    <row r="2" spans="1:2" ht="33.75" customHeight="1">
      <c r="A2" s="32"/>
      <c r="B2" s="32" t="s">
        <v>0</v>
      </c>
    </row>
    <row r="3" spans="1:12" s="52" customFormat="1" ht="33.75" customHeight="1">
      <c r="A3" s="50"/>
      <c r="B3" s="50" t="s">
        <v>226</v>
      </c>
      <c r="C3" s="51"/>
      <c r="D3" s="51"/>
      <c r="E3" s="51"/>
      <c r="F3" s="51"/>
      <c r="G3" s="51"/>
      <c r="H3" s="51"/>
      <c r="I3" s="51"/>
      <c r="J3" s="51"/>
      <c r="L3"/>
    </row>
    <row r="4" spans="1:8" s="168" customFormat="1" ht="33.75" customHeight="1" thickBot="1">
      <c r="A4" s="464"/>
      <c r="B4" s="167"/>
      <c r="C4" s="167"/>
      <c r="D4" s="167"/>
      <c r="E4" s="167"/>
      <c r="F4" s="785" t="s">
        <v>196</v>
      </c>
      <c r="G4" s="167"/>
      <c r="H4" s="167"/>
    </row>
    <row r="5" spans="1:10" s="156" customFormat="1" ht="33.75" customHeight="1">
      <c r="A5" s="822" t="s">
        <v>386</v>
      </c>
      <c r="B5" s="1007" t="s">
        <v>518</v>
      </c>
      <c r="C5" s="1007" t="s">
        <v>519</v>
      </c>
      <c r="D5" s="1007" t="s">
        <v>520</v>
      </c>
      <c r="E5" s="1012" t="s">
        <v>521</v>
      </c>
      <c r="F5" s="1010">
        <v>27</v>
      </c>
      <c r="H5" s="1009" t="s">
        <v>528</v>
      </c>
      <c r="I5" s="1009"/>
      <c r="J5" s="1009"/>
    </row>
    <row r="6" spans="1:10" s="156" customFormat="1" ht="33.75" customHeight="1">
      <c r="A6" s="823" t="s">
        <v>330</v>
      </c>
      <c r="B6" s="1008"/>
      <c r="C6" s="1008"/>
      <c r="D6" s="1008"/>
      <c r="E6" s="1013"/>
      <c r="F6" s="1011"/>
      <c r="H6" s="510" t="s">
        <v>139</v>
      </c>
      <c r="I6" s="513" t="s">
        <v>227</v>
      </c>
      <c r="J6" s="512" t="s">
        <v>140</v>
      </c>
    </row>
    <row r="7" spans="1:10" s="156" customFormat="1" ht="33.75" customHeight="1">
      <c r="A7" s="783" t="s">
        <v>55</v>
      </c>
      <c r="B7" s="159">
        <v>21</v>
      </c>
      <c r="C7" s="158">
        <v>20.38525691729253</v>
      </c>
      <c r="D7" s="157">
        <v>20.06122096758883</v>
      </c>
      <c r="E7" s="159">
        <v>30.229098744906917</v>
      </c>
      <c r="F7" s="160">
        <f>(H7+I7)/J7*100</f>
        <v>20.480935457419854</v>
      </c>
      <c r="H7" s="511">
        <v>5204049</v>
      </c>
      <c r="I7" s="511">
        <v>50659</v>
      </c>
      <c r="J7" s="511">
        <v>25656582</v>
      </c>
    </row>
    <row r="8" spans="1:10" s="156" customFormat="1" ht="33.75" customHeight="1">
      <c r="A8" s="460" t="s">
        <v>56</v>
      </c>
      <c r="B8" s="161">
        <v>0</v>
      </c>
      <c r="C8" s="95">
        <v>0</v>
      </c>
      <c r="D8" s="79">
        <v>0</v>
      </c>
      <c r="E8" s="161">
        <v>0</v>
      </c>
      <c r="F8" s="60">
        <f>(H8+I8)/J8*100</f>
        <v>0</v>
      </c>
      <c r="H8" s="511">
        <v>0</v>
      </c>
      <c r="I8" s="511">
        <v>0</v>
      </c>
      <c r="J8" s="511">
        <v>2753</v>
      </c>
    </row>
    <row r="9" spans="1:10" s="156" customFormat="1" ht="33.75" customHeight="1">
      <c r="A9" s="460" t="s">
        <v>57</v>
      </c>
      <c r="B9" s="161">
        <v>37.1</v>
      </c>
      <c r="C9" s="95">
        <v>36.0328721022105</v>
      </c>
      <c r="D9" s="174">
        <v>35.82342472211869</v>
      </c>
      <c r="E9" s="161">
        <v>42.595639937581105</v>
      </c>
      <c r="F9" s="60">
        <f>(H9+I9)/J9*100</f>
        <v>37.31419269524534</v>
      </c>
      <c r="H9" s="511">
        <v>285845</v>
      </c>
      <c r="I9" s="511">
        <v>0</v>
      </c>
      <c r="J9" s="511">
        <v>766049</v>
      </c>
    </row>
    <row r="10" spans="1:10" s="156" customFormat="1" ht="33.75" customHeight="1">
      <c r="A10" s="460" t="s">
        <v>58</v>
      </c>
      <c r="B10" s="161">
        <v>99.1</v>
      </c>
      <c r="C10" s="95">
        <v>116.71497174038359</v>
      </c>
      <c r="D10" s="79">
        <v>121.5110741451243</v>
      </c>
      <c r="E10" s="161">
        <v>131.4667254404314</v>
      </c>
      <c r="F10" s="60">
        <f>(H10+I10)/J10*100</f>
        <v>105.71481288894107</v>
      </c>
      <c r="H10" s="511">
        <v>693264</v>
      </c>
      <c r="I10" s="511">
        <v>0</v>
      </c>
      <c r="J10" s="511">
        <v>655787</v>
      </c>
    </row>
    <row r="11" spans="1:10" s="156" customFormat="1" ht="33.75" customHeight="1">
      <c r="A11" s="460" t="s">
        <v>59</v>
      </c>
      <c r="B11" s="161">
        <v>27.7</v>
      </c>
      <c r="C11" s="95">
        <v>26.69480867257455</v>
      </c>
      <c r="D11" s="79">
        <v>30.065458254215784</v>
      </c>
      <c r="E11" s="161">
        <v>0</v>
      </c>
      <c r="F11" s="60">
        <v>0</v>
      </c>
      <c r="H11" s="511">
        <v>0</v>
      </c>
      <c r="I11" s="511">
        <v>0</v>
      </c>
      <c r="J11" s="511">
        <v>0</v>
      </c>
    </row>
    <row r="12" spans="1:10" s="156" customFormat="1" ht="33.75" customHeight="1">
      <c r="A12" s="460" t="s">
        <v>60</v>
      </c>
      <c r="B12" s="175">
        <v>58.1</v>
      </c>
      <c r="C12" s="176">
        <v>56.448867017402314</v>
      </c>
      <c r="D12" s="79">
        <v>57.76145886285759</v>
      </c>
      <c r="E12" s="161">
        <v>83.64835894458942</v>
      </c>
      <c r="F12" s="60">
        <f>(H12+I12)/J12*100</f>
        <v>59.41853594752256</v>
      </c>
      <c r="H12" s="511">
        <v>11730620</v>
      </c>
      <c r="I12" s="511">
        <v>51491</v>
      </c>
      <c r="J12" s="511">
        <v>19829016</v>
      </c>
    </row>
    <row r="13" spans="1:10" s="156" customFormat="1" ht="33.75" customHeight="1">
      <c r="A13" s="460" t="s">
        <v>522</v>
      </c>
      <c r="B13" s="175">
        <v>0</v>
      </c>
      <c r="C13" s="176">
        <v>0</v>
      </c>
      <c r="D13" s="79">
        <v>0</v>
      </c>
      <c r="E13" s="161">
        <v>0</v>
      </c>
      <c r="F13" s="60">
        <f>(H13+I13)/J13*100</f>
        <v>0</v>
      </c>
      <c r="H13" s="511">
        <v>0</v>
      </c>
      <c r="I13" s="511">
        <v>0</v>
      </c>
      <c r="J13" s="511">
        <v>3951</v>
      </c>
    </row>
    <row r="14" spans="1:10" s="156" customFormat="1" ht="33.75" customHeight="1">
      <c r="A14" s="460" t="s">
        <v>51</v>
      </c>
      <c r="B14" s="161">
        <v>36.5</v>
      </c>
      <c r="C14" s="95">
        <v>33.4858803886947</v>
      </c>
      <c r="D14" s="79">
        <v>35.21876924463403</v>
      </c>
      <c r="E14" s="161">
        <v>44.72678694771039</v>
      </c>
      <c r="F14" s="60">
        <f>(H14+I14)/J14*100</f>
        <v>38.822485976447865</v>
      </c>
      <c r="H14" s="511">
        <v>250815</v>
      </c>
      <c r="I14" s="511">
        <v>0</v>
      </c>
      <c r="J14" s="511">
        <v>646056</v>
      </c>
    </row>
    <row r="15" spans="1:10" s="156" customFormat="1" ht="33.75" customHeight="1">
      <c r="A15" s="751" t="s">
        <v>61</v>
      </c>
      <c r="B15" s="177">
        <v>14.8</v>
      </c>
      <c r="C15" s="178">
        <v>14.851307288371252</v>
      </c>
      <c r="D15" s="107">
        <v>13.883224550228789</v>
      </c>
      <c r="E15" s="177">
        <v>16.98979278490468</v>
      </c>
      <c r="F15" s="69">
        <f>(H15+I15)/J15*100</f>
        <v>13.761835060034672</v>
      </c>
      <c r="H15" s="511">
        <v>1735402</v>
      </c>
      <c r="I15" s="511">
        <v>16912</v>
      </c>
      <c r="J15" s="511">
        <v>12733142</v>
      </c>
    </row>
    <row r="16" spans="1:10" s="156" customFormat="1" ht="33.75" customHeight="1" thickBot="1">
      <c r="A16" s="784" t="s">
        <v>31</v>
      </c>
      <c r="B16" s="179">
        <v>36.2</v>
      </c>
      <c r="C16" s="98">
        <v>33.1</v>
      </c>
      <c r="D16" s="83">
        <v>33.2</v>
      </c>
      <c r="E16" s="179">
        <v>46.99027334669623</v>
      </c>
      <c r="F16" s="72">
        <f>(H16+I16)/J16*100</f>
        <v>33.20276887648081</v>
      </c>
      <c r="H16" s="511">
        <f>SUM(H7:H15)</f>
        <v>19899995</v>
      </c>
      <c r="I16" s="511">
        <f>SUM(I7:I15)</f>
        <v>119062</v>
      </c>
      <c r="J16" s="511">
        <f>SUM(J7:J15)</f>
        <v>60293336</v>
      </c>
    </row>
    <row r="17" s="169" customFormat="1" ht="26.25" customHeight="1"/>
    <row r="18" s="169" customFormat="1" ht="26.25" customHeight="1"/>
    <row r="19" s="169" customFormat="1" ht="26.25" customHeight="1"/>
    <row r="20" s="152" customFormat="1" ht="33" customHeight="1"/>
    <row r="21" ht="33" customHeight="1"/>
  </sheetData>
  <sheetProtection/>
  <mergeCells count="6">
    <mergeCell ref="C5:C6"/>
    <mergeCell ref="B5:B6"/>
    <mergeCell ref="D5:D6"/>
    <mergeCell ref="H5:J5"/>
    <mergeCell ref="F5:F6"/>
    <mergeCell ref="E5:E6"/>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r:id="rId2"/>
  <drawing r:id="rId1"/>
</worksheet>
</file>

<file path=xl/worksheets/sheet16.xml><?xml version="1.0" encoding="utf-8"?>
<worksheet xmlns="http://schemas.openxmlformats.org/spreadsheetml/2006/main" xmlns:r="http://schemas.openxmlformats.org/officeDocument/2006/relationships">
  <sheetPr transitionEvaluation="1" transitionEntry="1">
    <tabColor rgb="FFFFFF00"/>
    <pageSetUpPr fitToPage="1"/>
  </sheetPr>
  <dimension ref="A1:K19"/>
  <sheetViews>
    <sheetView showGridLines="0" showZeros="0" view="pageBreakPreview" zoomScale="75" zoomScaleSheetLayoutView="75" zoomScalePageLayoutView="0" workbookViewId="0" topLeftCell="A7">
      <selection activeCell="K10" sqref="K10"/>
    </sheetView>
  </sheetViews>
  <sheetFormatPr defaultColWidth="11.0859375" defaultRowHeight="18"/>
  <cols>
    <col min="1" max="1" width="4.6328125" style="196" customWidth="1"/>
    <col min="2" max="2" width="13.453125" style="196" customWidth="1"/>
    <col min="3" max="9" width="12.453125" style="196" customWidth="1"/>
    <col min="10" max="10" width="8.8125" style="196" customWidth="1"/>
    <col min="11" max="16384" width="11.0859375" style="196" customWidth="1"/>
  </cols>
  <sheetData>
    <row r="1" spans="1:3" s="180" customFormat="1" ht="33.75" customHeight="1">
      <c r="A1" s="43"/>
      <c r="C1" s="43" t="s">
        <v>15</v>
      </c>
    </row>
    <row r="2" spans="1:3" s="180" customFormat="1" ht="33.75" customHeight="1">
      <c r="A2" s="32"/>
      <c r="C2" s="32" t="s">
        <v>0</v>
      </c>
    </row>
    <row r="3" spans="1:3" s="140" customFormat="1" ht="33.75" customHeight="1">
      <c r="A3" s="50"/>
      <c r="C3" s="50" t="s">
        <v>228</v>
      </c>
    </row>
    <row r="4" spans="1:10" s="181" customFormat="1" ht="33.75" customHeight="1">
      <c r="A4" s="787"/>
      <c r="C4" s="787" t="s">
        <v>229</v>
      </c>
      <c r="J4" s="182"/>
    </row>
    <row r="5" spans="1:10" s="181" customFormat="1" ht="33.75" customHeight="1" thickBot="1">
      <c r="A5" s="788"/>
      <c r="B5" s="183"/>
      <c r="C5" s="184"/>
      <c r="D5" s="184"/>
      <c r="E5" s="184"/>
      <c r="F5" s="184"/>
      <c r="G5" s="184"/>
      <c r="H5" s="184"/>
      <c r="I5" s="55" t="s">
        <v>191</v>
      </c>
      <c r="J5" s="182"/>
    </row>
    <row r="6" spans="1:11" s="181" customFormat="1" ht="33.75" customHeight="1">
      <c r="A6" s="185"/>
      <c r="B6" s="837" t="s">
        <v>331</v>
      </c>
      <c r="C6" s="838" t="s">
        <v>332</v>
      </c>
      <c r="D6" s="838" t="s">
        <v>333</v>
      </c>
      <c r="E6" s="838" t="s">
        <v>336</v>
      </c>
      <c r="F6" s="838" t="s">
        <v>338</v>
      </c>
      <c r="G6" s="838" t="s">
        <v>341</v>
      </c>
      <c r="H6" s="838" t="s">
        <v>451</v>
      </c>
      <c r="I6" s="186"/>
      <c r="J6" s="182"/>
      <c r="K6" s="514"/>
    </row>
    <row r="7" spans="1:10" s="181" customFormat="1" ht="33.75" customHeight="1">
      <c r="A7" s="187"/>
      <c r="B7" s="188"/>
      <c r="C7" s="189"/>
      <c r="D7" s="839" t="s">
        <v>334</v>
      </c>
      <c r="E7" s="839" t="s">
        <v>337</v>
      </c>
      <c r="F7" s="839" t="s">
        <v>339</v>
      </c>
      <c r="G7" s="839" t="s">
        <v>342</v>
      </c>
      <c r="H7" s="839"/>
      <c r="I7" s="840" t="s">
        <v>343</v>
      </c>
      <c r="J7" s="182"/>
    </row>
    <row r="8" spans="1:10" s="181" customFormat="1" ht="33.75" customHeight="1">
      <c r="A8" s="190" t="s">
        <v>455</v>
      </c>
      <c r="B8" s="184"/>
      <c r="C8" s="191" t="s">
        <v>62</v>
      </c>
      <c r="D8" s="191" t="s">
        <v>335</v>
      </c>
      <c r="E8" s="191" t="s">
        <v>62</v>
      </c>
      <c r="F8" s="191" t="s">
        <v>340</v>
      </c>
      <c r="G8" s="191" t="s">
        <v>62</v>
      </c>
      <c r="H8" s="191" t="s">
        <v>452</v>
      </c>
      <c r="I8" s="192"/>
      <c r="J8" s="182"/>
    </row>
    <row r="9" spans="1:10" s="197" customFormat="1" ht="33.75" customHeight="1">
      <c r="A9" s="1016">
        <v>23</v>
      </c>
      <c r="B9" s="193" t="s">
        <v>4</v>
      </c>
      <c r="C9" s="194">
        <v>3</v>
      </c>
      <c r="D9" s="194">
        <v>3</v>
      </c>
      <c r="E9" s="194">
        <v>3</v>
      </c>
      <c r="F9" s="194">
        <v>2</v>
      </c>
      <c r="G9" s="194">
        <v>3</v>
      </c>
      <c r="H9" s="194">
        <v>0</v>
      </c>
      <c r="I9" s="195">
        <v>14</v>
      </c>
      <c r="J9" s="196"/>
    </row>
    <row r="10" spans="1:10" s="197" customFormat="1" ht="33.75" customHeight="1">
      <c r="A10" s="1017"/>
      <c r="B10" s="198" t="s">
        <v>23</v>
      </c>
      <c r="C10" s="199">
        <v>21.428571428571427</v>
      </c>
      <c r="D10" s="199">
        <v>21.428571428571427</v>
      </c>
      <c r="E10" s="199">
        <v>21.428571428571427</v>
      </c>
      <c r="F10" s="199">
        <v>14.285714285714285</v>
      </c>
      <c r="G10" s="199">
        <v>21.428571428571427</v>
      </c>
      <c r="H10" s="199">
        <v>0</v>
      </c>
      <c r="I10" s="200">
        <v>100</v>
      </c>
      <c r="J10" s="196"/>
    </row>
    <row r="11" spans="1:10" s="197" customFormat="1" ht="33.75" customHeight="1">
      <c r="A11" s="1016">
        <v>24</v>
      </c>
      <c r="B11" s="201" t="s">
        <v>4</v>
      </c>
      <c r="C11" s="202">
        <v>3</v>
      </c>
      <c r="D11" s="202">
        <v>3</v>
      </c>
      <c r="E11" s="202">
        <v>2</v>
      </c>
      <c r="F11" s="202">
        <v>3</v>
      </c>
      <c r="G11" s="202">
        <v>3</v>
      </c>
      <c r="H11" s="202">
        <v>0</v>
      </c>
      <c r="I11" s="203">
        <v>14</v>
      </c>
      <c r="J11" s="196"/>
    </row>
    <row r="12" spans="1:10" s="197" customFormat="1" ht="33.75" customHeight="1">
      <c r="A12" s="1017"/>
      <c r="B12" s="193" t="s">
        <v>23</v>
      </c>
      <c r="C12" s="204">
        <v>21.428571428571427</v>
      </c>
      <c r="D12" s="204">
        <v>21.428571428571427</v>
      </c>
      <c r="E12" s="204">
        <v>14.285714285714285</v>
      </c>
      <c r="F12" s="204">
        <v>21.428571428571427</v>
      </c>
      <c r="G12" s="204">
        <v>21.428571428571427</v>
      </c>
      <c r="H12" s="204">
        <v>0</v>
      </c>
      <c r="I12" s="205">
        <v>100</v>
      </c>
      <c r="J12" s="196"/>
    </row>
    <row r="13" spans="1:10" s="197" customFormat="1" ht="33.75" customHeight="1">
      <c r="A13" s="1016">
        <v>25</v>
      </c>
      <c r="B13" s="193" t="s">
        <v>4</v>
      </c>
      <c r="C13" s="194">
        <v>3</v>
      </c>
      <c r="D13" s="194">
        <v>3</v>
      </c>
      <c r="E13" s="194">
        <v>2</v>
      </c>
      <c r="F13" s="194">
        <v>3</v>
      </c>
      <c r="G13" s="194">
        <v>3</v>
      </c>
      <c r="H13" s="194">
        <v>0</v>
      </c>
      <c r="I13" s="195">
        <v>14</v>
      </c>
      <c r="J13" s="196"/>
    </row>
    <row r="14" spans="1:10" s="197" customFormat="1" ht="33.75" customHeight="1">
      <c r="A14" s="1017"/>
      <c r="B14" s="198" t="s">
        <v>23</v>
      </c>
      <c r="C14" s="199">
        <v>21.428571428571427</v>
      </c>
      <c r="D14" s="199">
        <v>21.428571428571427</v>
      </c>
      <c r="E14" s="199">
        <v>14.285714285714285</v>
      </c>
      <c r="F14" s="199">
        <v>21.428571428571427</v>
      </c>
      <c r="G14" s="199">
        <v>21.428571428571427</v>
      </c>
      <c r="H14" s="199">
        <v>0</v>
      </c>
      <c r="I14" s="200">
        <v>100</v>
      </c>
      <c r="J14" s="196"/>
    </row>
    <row r="15" spans="1:10" s="197" customFormat="1" ht="33.75" customHeight="1">
      <c r="A15" s="1016">
        <v>26</v>
      </c>
      <c r="B15" s="201" t="s">
        <v>4</v>
      </c>
      <c r="C15" s="202">
        <v>3</v>
      </c>
      <c r="D15" s="202">
        <v>3</v>
      </c>
      <c r="E15" s="202">
        <v>2</v>
      </c>
      <c r="F15" s="202">
        <v>3</v>
      </c>
      <c r="G15" s="202">
        <v>3</v>
      </c>
      <c r="H15" s="202">
        <v>0</v>
      </c>
      <c r="I15" s="203">
        <v>14</v>
      </c>
      <c r="J15" s="196"/>
    </row>
    <row r="16" spans="1:10" s="197" customFormat="1" ht="33.75" customHeight="1">
      <c r="A16" s="1017"/>
      <c r="B16" s="193" t="s">
        <v>23</v>
      </c>
      <c r="C16" s="204">
        <v>21.428571428571427</v>
      </c>
      <c r="D16" s="204">
        <v>21.428571428571427</v>
      </c>
      <c r="E16" s="204">
        <v>14.285714285714285</v>
      </c>
      <c r="F16" s="204">
        <v>21.428571428571427</v>
      </c>
      <c r="G16" s="204">
        <v>21.428571428571427</v>
      </c>
      <c r="H16" s="204">
        <v>0</v>
      </c>
      <c r="I16" s="205">
        <v>100</v>
      </c>
      <c r="J16" s="196"/>
    </row>
    <row r="17" spans="1:10" s="197" customFormat="1" ht="33.75" customHeight="1">
      <c r="A17" s="1014">
        <v>27</v>
      </c>
      <c r="B17" s="193" t="s">
        <v>4</v>
      </c>
      <c r="C17" s="194">
        <v>3</v>
      </c>
      <c r="D17" s="194">
        <v>3</v>
      </c>
      <c r="E17" s="194">
        <v>2</v>
      </c>
      <c r="F17" s="194">
        <v>3</v>
      </c>
      <c r="G17" s="194">
        <v>3</v>
      </c>
      <c r="H17" s="194">
        <v>0</v>
      </c>
      <c r="I17" s="195">
        <f>SUM(C17:H17)</f>
        <v>14</v>
      </c>
      <c r="J17" s="196"/>
    </row>
    <row r="18" spans="1:10" s="197" customFormat="1" ht="33.75" customHeight="1" thickBot="1">
      <c r="A18" s="1015"/>
      <c r="B18" s="206" t="s">
        <v>23</v>
      </c>
      <c r="C18" s="207">
        <f aca="true" t="shared" si="0" ref="C18:I18">C17/$I$17*100</f>
        <v>21.428571428571427</v>
      </c>
      <c r="D18" s="207">
        <f t="shared" si="0"/>
        <v>21.428571428571427</v>
      </c>
      <c r="E18" s="207">
        <f t="shared" si="0"/>
        <v>14.285714285714285</v>
      </c>
      <c r="F18" s="207">
        <f t="shared" si="0"/>
        <v>21.428571428571427</v>
      </c>
      <c r="G18" s="207">
        <f t="shared" si="0"/>
        <v>21.428571428571427</v>
      </c>
      <c r="H18" s="207">
        <f t="shared" si="0"/>
        <v>0</v>
      </c>
      <c r="I18" s="208">
        <f t="shared" si="0"/>
        <v>100</v>
      </c>
      <c r="J18" s="196"/>
    </row>
    <row r="19" spans="1:10" s="197" customFormat="1" ht="33.75" customHeight="1">
      <c r="A19" s="786"/>
      <c r="B19" s="209"/>
      <c r="C19" s="786" t="s">
        <v>63</v>
      </c>
      <c r="J19" s="196"/>
    </row>
  </sheetData>
  <sheetProtection/>
  <mergeCells count="5">
    <mergeCell ref="A17:A18"/>
    <mergeCell ref="A9:A10"/>
    <mergeCell ref="A15:A16"/>
    <mergeCell ref="A11:A12"/>
    <mergeCell ref="A13:A14"/>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85" r:id="rId2"/>
  <drawing r:id="rId1"/>
</worksheet>
</file>

<file path=xl/worksheets/sheet17.xml><?xml version="1.0" encoding="utf-8"?>
<worksheet xmlns="http://schemas.openxmlformats.org/spreadsheetml/2006/main" xmlns:r="http://schemas.openxmlformats.org/officeDocument/2006/relationships">
  <sheetPr transitionEvaluation="1" transitionEntry="1">
    <tabColor rgb="FFFFFF00"/>
    <pageSetUpPr fitToPage="1"/>
  </sheetPr>
  <dimension ref="A1:J14"/>
  <sheetViews>
    <sheetView showGridLines="0" showZeros="0" view="pageBreakPreview" zoomScale="75" zoomScaleNormal="80" zoomScaleSheetLayoutView="75" zoomScalePageLayoutView="0" workbookViewId="0" topLeftCell="A4">
      <selection activeCell="A14" sqref="A14"/>
    </sheetView>
  </sheetViews>
  <sheetFormatPr defaultColWidth="11.0859375" defaultRowHeight="18"/>
  <cols>
    <col min="1" max="1" width="4.6328125" style="215" customWidth="1"/>
    <col min="2" max="2" width="13.453125" style="215" customWidth="1"/>
    <col min="3" max="6" width="12.6328125" style="215" customWidth="1"/>
    <col min="7" max="9" width="9.72265625" style="215" customWidth="1"/>
    <col min="10" max="10" width="8.8125" style="215" customWidth="1"/>
    <col min="11" max="16384" width="11.0859375" style="215" customWidth="1"/>
  </cols>
  <sheetData>
    <row r="1" spans="1:2" s="210" customFormat="1" ht="33.75" customHeight="1">
      <c r="A1" s="43"/>
      <c r="B1" s="43" t="s">
        <v>15</v>
      </c>
    </row>
    <row r="2" spans="1:2" s="210" customFormat="1" ht="33.75" customHeight="1">
      <c r="A2" s="32"/>
      <c r="B2" s="32" t="s">
        <v>0</v>
      </c>
    </row>
    <row r="3" spans="1:2" s="140" customFormat="1" ht="33.75" customHeight="1">
      <c r="A3" s="50"/>
      <c r="B3" s="50" t="s">
        <v>228</v>
      </c>
    </row>
    <row r="4" spans="1:10" s="211" customFormat="1" ht="33.75" customHeight="1">
      <c r="A4" s="787"/>
      <c r="B4" s="787" t="s">
        <v>230</v>
      </c>
      <c r="J4" s="212"/>
    </row>
    <row r="5" spans="1:10" s="211" customFormat="1" ht="33.75" customHeight="1" thickBot="1">
      <c r="A5" s="216"/>
      <c r="B5" s="217"/>
      <c r="F5" s="55" t="s">
        <v>456</v>
      </c>
      <c r="J5" s="212"/>
    </row>
    <row r="6" spans="1:10" s="211" customFormat="1" ht="33.75" customHeight="1">
      <c r="A6" s="218"/>
      <c r="B6" s="841" t="s">
        <v>453</v>
      </c>
      <c r="C6" s="219"/>
      <c r="D6" s="219"/>
      <c r="E6" s="219"/>
      <c r="F6" s="220"/>
      <c r="J6" s="212"/>
    </row>
    <row r="7" spans="1:10" s="211" customFormat="1" ht="33.75" customHeight="1">
      <c r="A7" s="221"/>
      <c r="B7" s="222"/>
      <c r="C7" s="842" t="s">
        <v>100</v>
      </c>
      <c r="D7" s="842" t="s">
        <v>101</v>
      </c>
      <c r="E7" s="842" t="s">
        <v>344</v>
      </c>
      <c r="F7" s="843" t="s">
        <v>343</v>
      </c>
      <c r="J7" s="212"/>
    </row>
    <row r="8" spans="1:10" s="211" customFormat="1" ht="33.75" customHeight="1">
      <c r="A8" s="223" t="s">
        <v>454</v>
      </c>
      <c r="B8" s="224"/>
      <c r="C8" s="225"/>
      <c r="D8" s="225"/>
      <c r="E8" s="225"/>
      <c r="F8" s="226"/>
      <c r="J8" s="212"/>
    </row>
    <row r="9" spans="1:10" s="211" customFormat="1" ht="33.75" customHeight="1">
      <c r="A9" s="227" t="s">
        <v>66</v>
      </c>
      <c r="B9" s="228"/>
      <c r="C9" s="229">
        <v>13</v>
      </c>
      <c r="D9" s="229">
        <v>0</v>
      </c>
      <c r="E9" s="229">
        <v>3</v>
      </c>
      <c r="F9" s="230">
        <f>SUM(C9:E9)</f>
        <v>16</v>
      </c>
      <c r="J9" s="212"/>
    </row>
    <row r="10" spans="1:10" s="211" customFormat="1" ht="33.75" customHeight="1">
      <c r="A10" s="1018" t="s">
        <v>64</v>
      </c>
      <c r="B10" s="1019"/>
      <c r="C10" s="231">
        <v>5</v>
      </c>
      <c r="D10" s="231">
        <v>0</v>
      </c>
      <c r="E10" s="232"/>
      <c r="F10" s="233">
        <v>5</v>
      </c>
      <c r="J10" s="212"/>
    </row>
    <row r="11" spans="1:10" s="211" customFormat="1" ht="33.75" customHeight="1">
      <c r="A11" s="1020"/>
      <c r="B11" s="1021"/>
      <c r="C11" s="234">
        <v>1</v>
      </c>
      <c r="D11" s="234">
        <v>0</v>
      </c>
      <c r="E11" s="234">
        <v>0</v>
      </c>
      <c r="F11" s="235">
        <f>SUM(C11:E11)</f>
        <v>1</v>
      </c>
      <c r="J11" s="212"/>
    </row>
    <row r="12" spans="1:10" s="211" customFormat="1" ht="33.75" customHeight="1">
      <c r="A12" s="227" t="s">
        <v>65</v>
      </c>
      <c r="B12" s="228"/>
      <c r="C12" s="757">
        <v>6</v>
      </c>
      <c r="D12" s="757">
        <v>4</v>
      </c>
      <c r="E12" s="757">
        <v>0</v>
      </c>
      <c r="F12" s="758">
        <f>SUM(C12:E12)</f>
        <v>10</v>
      </c>
      <c r="J12" s="212"/>
    </row>
    <row r="13" spans="1:10" s="211" customFormat="1" ht="33.75" customHeight="1" thickBot="1">
      <c r="A13" s="236" t="s">
        <v>31</v>
      </c>
      <c r="B13" s="237"/>
      <c r="C13" s="238">
        <f>SUM(C9,C11,C12)</f>
        <v>20</v>
      </c>
      <c r="D13" s="238">
        <f>SUM(D9,D11,D12)</f>
        <v>4</v>
      </c>
      <c r="E13" s="238">
        <f>SUM(E9,E11,E12)</f>
        <v>3</v>
      </c>
      <c r="F13" s="239">
        <f>SUM(F9,F11,F12)</f>
        <v>27</v>
      </c>
      <c r="J13" s="212"/>
    </row>
    <row r="14" spans="1:10" s="214" customFormat="1" ht="33.75" customHeight="1">
      <c r="A14" s="789"/>
      <c r="B14" s="213"/>
      <c r="C14" s="789" t="s">
        <v>67</v>
      </c>
      <c r="J14" s="215"/>
    </row>
    <row r="15" ht="18" customHeight="1"/>
  </sheetData>
  <sheetProtection/>
  <mergeCells count="1">
    <mergeCell ref="A10:B11"/>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r:id="rId2"/>
  <drawing r:id="rId1"/>
</worksheet>
</file>

<file path=xl/worksheets/sheet18.xml><?xml version="1.0" encoding="utf-8"?>
<worksheet xmlns="http://schemas.openxmlformats.org/spreadsheetml/2006/main" xmlns:r="http://schemas.openxmlformats.org/officeDocument/2006/relationships">
  <sheetPr transitionEvaluation="1" transitionEntry="1">
    <tabColor rgb="FFFFFF00"/>
    <pageSetUpPr fitToPage="1"/>
  </sheetPr>
  <dimension ref="A1:J40"/>
  <sheetViews>
    <sheetView showGridLines="0" showZeros="0" view="pageBreakPreview" zoomScale="80" zoomScaleNormal="80" zoomScaleSheetLayoutView="80" zoomScalePageLayoutView="0" workbookViewId="0" topLeftCell="A4">
      <selection activeCell="K6" sqref="K6"/>
    </sheetView>
  </sheetViews>
  <sheetFormatPr defaultColWidth="11.0859375" defaultRowHeight="18"/>
  <cols>
    <col min="1" max="1" width="6.99609375" style="269" customWidth="1"/>
    <col min="2" max="2" width="13.453125" style="269" customWidth="1"/>
    <col min="3" max="8" width="12.453125" style="269" customWidth="1"/>
    <col min="9" max="9" width="9.72265625" style="269" customWidth="1"/>
    <col min="10" max="10" width="8.8125" style="269" customWidth="1"/>
    <col min="11" max="16384" width="11.0859375" style="269" customWidth="1"/>
  </cols>
  <sheetData>
    <row r="1" spans="1:3" s="240" customFormat="1" ht="33.75" customHeight="1">
      <c r="A1" s="43"/>
      <c r="C1" s="43" t="s">
        <v>15</v>
      </c>
    </row>
    <row r="2" spans="1:3" s="240" customFormat="1" ht="33.75" customHeight="1">
      <c r="A2" s="32"/>
      <c r="C2" s="32" t="s">
        <v>0</v>
      </c>
    </row>
    <row r="3" spans="1:3" s="140" customFormat="1" ht="33.75" customHeight="1">
      <c r="A3" s="50"/>
      <c r="C3" s="50" t="s">
        <v>228</v>
      </c>
    </row>
    <row r="4" spans="1:10" s="241" customFormat="1" ht="33.75" customHeight="1">
      <c r="A4" s="787"/>
      <c r="C4" s="787" t="s">
        <v>231</v>
      </c>
      <c r="J4" s="242"/>
    </row>
    <row r="5" spans="1:8" s="242" customFormat="1" ht="33.75" customHeight="1" thickBot="1">
      <c r="A5" s="243"/>
      <c r="B5" s="244"/>
      <c r="C5" s="245"/>
      <c r="D5" s="245"/>
      <c r="E5" s="245"/>
      <c r="F5" s="245"/>
      <c r="G5" s="245"/>
      <c r="H5" s="245"/>
    </row>
    <row r="6" spans="1:8" s="242" customFormat="1" ht="33.75" customHeight="1">
      <c r="A6" s="246"/>
      <c r="B6" s="844" t="s">
        <v>387</v>
      </c>
      <c r="C6" s="247"/>
      <c r="D6" s="247"/>
      <c r="E6" s="247"/>
      <c r="F6" s="247"/>
      <c r="G6" s="846" t="s">
        <v>465</v>
      </c>
      <c r="H6" s="847" t="s">
        <v>346</v>
      </c>
    </row>
    <row r="7" spans="1:8" s="242" customFormat="1" ht="33.75" customHeight="1">
      <c r="A7" s="248"/>
      <c r="B7" s="249"/>
      <c r="C7" s="845" t="s">
        <v>345</v>
      </c>
      <c r="D7" s="845" t="s">
        <v>331</v>
      </c>
      <c r="E7" s="845" t="s">
        <v>68</v>
      </c>
      <c r="F7" s="845" t="s">
        <v>69</v>
      </c>
      <c r="G7" s="845" t="s">
        <v>466</v>
      </c>
      <c r="H7" s="848" t="s">
        <v>347</v>
      </c>
    </row>
    <row r="8" spans="1:8" s="242" customFormat="1" ht="33.75" customHeight="1">
      <c r="A8" s="466" t="s">
        <v>388</v>
      </c>
      <c r="B8" s="250" t="s">
        <v>457</v>
      </c>
      <c r="C8" s="891" t="s">
        <v>458</v>
      </c>
      <c r="D8" s="891" t="s">
        <v>459</v>
      </c>
      <c r="E8" s="892" t="s">
        <v>460</v>
      </c>
      <c r="F8" s="891" t="s">
        <v>461</v>
      </c>
      <c r="G8" s="891" t="s">
        <v>467</v>
      </c>
      <c r="H8" s="893" t="s">
        <v>462</v>
      </c>
    </row>
    <row r="9" spans="1:9" s="242" customFormat="1" ht="33.75" customHeight="1">
      <c r="A9" s="1022">
        <v>23</v>
      </c>
      <c r="B9" s="259" t="s">
        <v>70</v>
      </c>
      <c r="C9" s="251"/>
      <c r="D9" s="257">
        <v>1270122</v>
      </c>
      <c r="E9" s="256"/>
      <c r="F9" s="260">
        <v>157610.17</v>
      </c>
      <c r="G9" s="257">
        <f aca="true" t="shared" si="0" ref="G9:G20">F9*1000/D9</f>
        <v>124.09057555101006</v>
      </c>
      <c r="H9" s="760">
        <f>G9/366*1000</f>
        <v>339.0452883907379</v>
      </c>
      <c r="I9" s="759" t="s">
        <v>202</v>
      </c>
    </row>
    <row r="10" spans="1:9" s="242" customFormat="1" ht="33.75" customHeight="1">
      <c r="A10" s="1023"/>
      <c r="B10" s="262" t="s">
        <v>64</v>
      </c>
      <c r="C10" s="255">
        <v>1459198</v>
      </c>
      <c r="D10" s="252">
        <v>363</v>
      </c>
      <c r="E10" s="256">
        <f>D12/C10*100</f>
        <v>91.74861807650504</v>
      </c>
      <c r="F10" s="254">
        <v>35.69</v>
      </c>
      <c r="G10" s="252">
        <f t="shared" si="0"/>
        <v>98.31955922865014</v>
      </c>
      <c r="H10" s="760">
        <f>G10/366*1000</f>
        <v>268.6326754881151</v>
      </c>
      <c r="I10" s="759" t="s">
        <v>202</v>
      </c>
    </row>
    <row r="11" spans="1:9" s="242" customFormat="1" ht="33.75" customHeight="1">
      <c r="A11" s="1023"/>
      <c r="B11" s="262" t="s">
        <v>65</v>
      </c>
      <c r="C11" s="255"/>
      <c r="D11" s="252">
        <v>68309</v>
      </c>
      <c r="E11" s="256"/>
      <c r="F11" s="254">
        <v>7405.8</v>
      </c>
      <c r="G11" s="252">
        <f t="shared" si="0"/>
        <v>108.41616770850108</v>
      </c>
      <c r="H11" s="760">
        <f>G11/366*1000</f>
        <v>296.21903745492097</v>
      </c>
      <c r="I11" s="759" t="s">
        <v>202</v>
      </c>
    </row>
    <row r="12" spans="1:9" s="242" customFormat="1" ht="33.75" customHeight="1">
      <c r="A12" s="1024"/>
      <c r="B12" s="262" t="s">
        <v>31</v>
      </c>
      <c r="C12" s="257"/>
      <c r="D12" s="252">
        <f>SUM(D9:D11)</f>
        <v>1338794</v>
      </c>
      <c r="E12" s="258"/>
      <c r="F12" s="254">
        <f>SUM(F9:F11)</f>
        <v>165051.66</v>
      </c>
      <c r="G12" s="252">
        <f t="shared" si="0"/>
        <v>123.28383604945944</v>
      </c>
      <c r="H12" s="760">
        <f>G12/366*1000</f>
        <v>336.8410821023482</v>
      </c>
      <c r="I12" s="759" t="s">
        <v>202</v>
      </c>
    </row>
    <row r="13" spans="1:9" s="242" customFormat="1" ht="33.75" customHeight="1">
      <c r="A13" s="1022">
        <v>24</v>
      </c>
      <c r="B13" s="262" t="s">
        <v>70</v>
      </c>
      <c r="C13" s="255"/>
      <c r="D13" s="257">
        <v>1264864</v>
      </c>
      <c r="E13" s="253"/>
      <c r="F13" s="260">
        <v>156198.94</v>
      </c>
      <c r="G13" s="252">
        <f t="shared" si="0"/>
        <v>123.49069939535002</v>
      </c>
      <c r="H13" s="760">
        <f aca="true" t="shared" si="1" ref="H13:H24">G13/365*1000</f>
        <v>338.3306832749315</v>
      </c>
      <c r="I13" s="759"/>
    </row>
    <row r="14" spans="1:9" s="242" customFormat="1" ht="33.75" customHeight="1">
      <c r="A14" s="1023"/>
      <c r="B14" s="262" t="s">
        <v>64</v>
      </c>
      <c r="C14" s="255">
        <v>1447499</v>
      </c>
      <c r="D14" s="252">
        <v>358</v>
      </c>
      <c r="E14" s="256">
        <f>D16/C14*100</f>
        <v>91.89698922071794</v>
      </c>
      <c r="F14" s="254">
        <v>36.53</v>
      </c>
      <c r="G14" s="252">
        <f t="shared" si="0"/>
        <v>102.0391061452514</v>
      </c>
      <c r="H14" s="760">
        <f t="shared" si="1"/>
        <v>279.5591949184969</v>
      </c>
      <c r="I14" s="759"/>
    </row>
    <row r="15" spans="1:9" s="242" customFormat="1" ht="33.75" customHeight="1">
      <c r="A15" s="1023"/>
      <c r="B15" s="262" t="s">
        <v>65</v>
      </c>
      <c r="C15" s="255"/>
      <c r="D15" s="252">
        <v>64986</v>
      </c>
      <c r="E15" s="256"/>
      <c r="F15" s="254">
        <v>6598.735</v>
      </c>
      <c r="G15" s="252">
        <f t="shared" si="0"/>
        <v>101.54087034130428</v>
      </c>
      <c r="H15" s="760">
        <f t="shared" si="1"/>
        <v>278.19416531864186</v>
      </c>
      <c r="I15" s="759"/>
    </row>
    <row r="16" spans="1:9" s="242" customFormat="1" ht="33.75" customHeight="1">
      <c r="A16" s="1024"/>
      <c r="B16" s="262" t="s">
        <v>31</v>
      </c>
      <c r="C16" s="257"/>
      <c r="D16" s="252">
        <f>SUM(D13:D15)</f>
        <v>1330208</v>
      </c>
      <c r="E16" s="258"/>
      <c r="F16" s="254">
        <f>SUM(F13:F15)</f>
        <v>162834.205</v>
      </c>
      <c r="G16" s="252">
        <f t="shared" si="0"/>
        <v>122.41258885828381</v>
      </c>
      <c r="H16" s="760">
        <f t="shared" si="1"/>
        <v>335.37695577612004</v>
      </c>
      <c r="I16" s="759"/>
    </row>
    <row r="17" spans="1:8" s="242" customFormat="1" ht="33.75" customHeight="1">
      <c r="A17" s="1022">
        <v>25</v>
      </c>
      <c r="B17" s="262" t="s">
        <v>70</v>
      </c>
      <c r="C17" s="255"/>
      <c r="D17" s="252">
        <v>1261557</v>
      </c>
      <c r="E17" s="256"/>
      <c r="F17" s="254">
        <v>155376.68</v>
      </c>
      <c r="G17" s="257">
        <f t="shared" si="0"/>
        <v>123.16263157352383</v>
      </c>
      <c r="H17" s="261">
        <f t="shared" si="1"/>
        <v>337.4318673247228</v>
      </c>
    </row>
    <row r="18" spans="1:8" s="242" customFormat="1" ht="33.75" customHeight="1">
      <c r="A18" s="1023"/>
      <c r="B18" s="262" t="s">
        <v>64</v>
      </c>
      <c r="C18" s="255">
        <v>1436108</v>
      </c>
      <c r="D18" s="252">
        <v>349</v>
      </c>
      <c r="E18" s="256">
        <f>D20/C18*100</f>
        <v>92.08771206622343</v>
      </c>
      <c r="F18" s="254">
        <v>36.07</v>
      </c>
      <c r="G18" s="252">
        <f t="shared" si="0"/>
        <v>103.35243553008596</v>
      </c>
      <c r="H18" s="261">
        <f t="shared" si="1"/>
        <v>283.1573576166739</v>
      </c>
    </row>
    <row r="19" spans="1:8" s="242" customFormat="1" ht="33.75" customHeight="1">
      <c r="A19" s="1023"/>
      <c r="B19" s="262" t="s">
        <v>65</v>
      </c>
      <c r="C19" s="255"/>
      <c r="D19" s="252">
        <v>60573</v>
      </c>
      <c r="E19" s="256"/>
      <c r="F19" s="254">
        <v>5948.681</v>
      </c>
      <c r="G19" s="252">
        <f t="shared" si="0"/>
        <v>98.20680831393526</v>
      </c>
      <c r="H19" s="261">
        <f t="shared" si="1"/>
        <v>269.0597488053021</v>
      </c>
    </row>
    <row r="20" spans="1:8" s="242" customFormat="1" ht="33.75" customHeight="1">
      <c r="A20" s="1024"/>
      <c r="B20" s="262" t="s">
        <v>31</v>
      </c>
      <c r="C20" s="257"/>
      <c r="D20" s="252">
        <f>SUM(D17:D19)</f>
        <v>1322479</v>
      </c>
      <c r="E20" s="258"/>
      <c r="F20" s="254">
        <f>SUM(F17:F19)</f>
        <v>161361.431</v>
      </c>
      <c r="G20" s="252">
        <f t="shared" si="0"/>
        <v>122.01436166472209</v>
      </c>
      <c r="H20" s="261">
        <f t="shared" si="1"/>
        <v>334.28592236910157</v>
      </c>
    </row>
    <row r="21" spans="1:8" s="242" customFormat="1" ht="33.75" customHeight="1">
      <c r="A21" s="1022">
        <v>26</v>
      </c>
      <c r="B21" s="262" t="s">
        <v>70</v>
      </c>
      <c r="C21" s="251"/>
      <c r="D21" s="252">
        <v>1254219</v>
      </c>
      <c r="E21" s="256"/>
      <c r="F21" s="254">
        <v>152490.76</v>
      </c>
      <c r="G21" s="257">
        <f aca="true" t="shared" si="2" ref="G21:G28">F21*1000/D21</f>
        <v>121.58224361136293</v>
      </c>
      <c r="H21" s="760">
        <f t="shared" si="1"/>
        <v>333.1020372914052</v>
      </c>
    </row>
    <row r="22" spans="1:8" s="242" customFormat="1" ht="33.75" customHeight="1">
      <c r="A22" s="1023"/>
      <c r="B22" s="262" t="s">
        <v>64</v>
      </c>
      <c r="C22" s="255">
        <v>1424561</v>
      </c>
      <c r="D22" s="252">
        <v>343</v>
      </c>
      <c r="E22" s="256">
        <f>D24/C22*100</f>
        <v>92.14803718478886</v>
      </c>
      <c r="F22" s="254">
        <v>33.78</v>
      </c>
      <c r="G22" s="252">
        <f t="shared" si="2"/>
        <v>98.48396501457727</v>
      </c>
      <c r="H22" s="761">
        <f t="shared" si="1"/>
        <v>269.81908223171854</v>
      </c>
    </row>
    <row r="23" spans="1:8" s="242" customFormat="1" ht="33.75" customHeight="1">
      <c r="A23" s="1023"/>
      <c r="B23" s="262" t="s">
        <v>65</v>
      </c>
      <c r="C23" s="255"/>
      <c r="D23" s="252">
        <v>58143</v>
      </c>
      <c r="E23" s="256"/>
      <c r="F23" s="254">
        <v>5752.884</v>
      </c>
      <c r="G23" s="252">
        <f t="shared" si="2"/>
        <v>98.9437077550178</v>
      </c>
      <c r="H23" s="761">
        <f t="shared" si="1"/>
        <v>271.0786513836104</v>
      </c>
    </row>
    <row r="24" spans="1:8" s="242" customFormat="1" ht="33.75" customHeight="1">
      <c r="A24" s="1024"/>
      <c r="B24" s="469" t="s">
        <v>31</v>
      </c>
      <c r="C24" s="255"/>
      <c r="D24" s="251">
        <f>SUM(D21:D23)</f>
        <v>1312705</v>
      </c>
      <c r="E24" s="256"/>
      <c r="F24" s="470">
        <f>SUM(F21:F23)</f>
        <v>158277.424</v>
      </c>
      <c r="G24" s="251">
        <f t="shared" si="2"/>
        <v>120.57349061670368</v>
      </c>
      <c r="H24" s="935">
        <f t="shared" si="1"/>
        <v>330.3383304567224</v>
      </c>
    </row>
    <row r="25" spans="1:9" s="242" customFormat="1" ht="33.75" customHeight="1">
      <c r="A25" s="1022">
        <v>27</v>
      </c>
      <c r="B25" s="259" t="s">
        <v>70</v>
      </c>
      <c r="C25" s="251"/>
      <c r="D25" s="252">
        <v>1308733</v>
      </c>
      <c r="E25" s="253"/>
      <c r="F25" s="254">
        <v>162259.49</v>
      </c>
      <c r="G25" s="252">
        <f>F25*1000/D25</f>
        <v>123.98211858339324</v>
      </c>
      <c r="H25" s="761">
        <f>G25/366*1000</f>
        <v>338.74895787812363</v>
      </c>
      <c r="I25" s="242" t="s">
        <v>202</v>
      </c>
    </row>
    <row r="26" spans="1:9" s="242" customFormat="1" ht="33.75" customHeight="1">
      <c r="A26" s="1023"/>
      <c r="B26" s="262" t="s">
        <v>64</v>
      </c>
      <c r="C26" s="255">
        <v>1413077</v>
      </c>
      <c r="D26" s="252">
        <v>344</v>
      </c>
      <c r="E26" s="256">
        <f>D28/C26*100</f>
        <v>96.61405570963224</v>
      </c>
      <c r="F26" s="254">
        <v>35.08</v>
      </c>
      <c r="G26" s="252">
        <f t="shared" si="2"/>
        <v>101.97674418604652</v>
      </c>
      <c r="H26" s="761">
        <f>G26/366*1000</f>
        <v>278.62498411488116</v>
      </c>
      <c r="I26" s="242" t="s">
        <v>202</v>
      </c>
    </row>
    <row r="27" spans="1:9" s="242" customFormat="1" ht="33.75" customHeight="1">
      <c r="A27" s="1023"/>
      <c r="B27" s="262" t="s">
        <v>65</v>
      </c>
      <c r="C27" s="255"/>
      <c r="D27" s="252">
        <v>56154</v>
      </c>
      <c r="E27" s="256"/>
      <c r="F27" s="254">
        <v>5735.783</v>
      </c>
      <c r="G27" s="252">
        <f t="shared" si="2"/>
        <v>102.14380097588774</v>
      </c>
      <c r="H27" s="761">
        <f>G27/366*1000</f>
        <v>279.08142343138724</v>
      </c>
      <c r="I27" s="242" t="s">
        <v>202</v>
      </c>
    </row>
    <row r="28" spans="1:9" s="242" customFormat="1" ht="33.75" customHeight="1" thickBot="1">
      <c r="A28" s="1025"/>
      <c r="B28" s="263" t="s">
        <v>31</v>
      </c>
      <c r="C28" s="264"/>
      <c r="D28" s="265">
        <f>SUM(D25:D27)</f>
        <v>1365231</v>
      </c>
      <c r="E28" s="266"/>
      <c r="F28" s="267">
        <f>SUM(F25:F27)</f>
        <v>168030.35299999997</v>
      </c>
      <c r="G28" s="265">
        <f t="shared" si="2"/>
        <v>123.07833106631769</v>
      </c>
      <c r="H28" s="762">
        <f>G28/366*1000</f>
        <v>336.2795930773707</v>
      </c>
      <c r="I28" s="242" t="s">
        <v>202</v>
      </c>
    </row>
    <row r="29" spans="1:8" ht="33.75" customHeight="1">
      <c r="A29" s="468" t="s">
        <v>505</v>
      </c>
      <c r="B29" s="268"/>
      <c r="C29" s="468"/>
      <c r="D29" s="268"/>
      <c r="E29" s="268"/>
      <c r="F29" s="268"/>
      <c r="G29" s="268"/>
      <c r="H29" s="268"/>
    </row>
    <row r="30" spans="1:8" ht="33.75" customHeight="1">
      <c r="A30" s="468" t="s">
        <v>463</v>
      </c>
      <c r="B30" s="268"/>
      <c r="C30" s="468"/>
      <c r="D30" s="268"/>
      <c r="E30" s="268"/>
      <c r="F30" s="268"/>
      <c r="G30" s="268"/>
      <c r="H30" s="268"/>
    </row>
    <row r="31" spans="1:3" ht="33.75" customHeight="1">
      <c r="A31" s="467" t="s">
        <v>464</v>
      </c>
      <c r="B31" s="936"/>
      <c r="C31" s="467"/>
    </row>
    <row r="32" spans="1:3" ht="33.75" customHeight="1">
      <c r="A32" s="270" t="s">
        <v>529</v>
      </c>
      <c r="B32" s="936"/>
      <c r="C32" s="270"/>
    </row>
    <row r="33" s="471" customFormat="1" ht="19.5" customHeight="1"/>
    <row r="34" ht="15.75" hidden="1"/>
    <row r="35" ht="15" customHeight="1" hidden="1">
      <c r="B35" s="515" t="s">
        <v>141</v>
      </c>
    </row>
    <row r="36" ht="31.5" customHeight="1" hidden="1">
      <c r="B36" s="515" t="s">
        <v>142</v>
      </c>
    </row>
    <row r="37" ht="17.25" customHeight="1" hidden="1">
      <c r="B37" s="515" t="s">
        <v>143</v>
      </c>
    </row>
    <row r="38" ht="35.25" customHeight="1" hidden="1">
      <c r="B38" s="515" t="s">
        <v>144</v>
      </c>
    </row>
    <row r="39" ht="15.75" hidden="1">
      <c r="B39" s="515" t="s">
        <v>145</v>
      </c>
    </row>
    <row r="40" ht="15.75" hidden="1">
      <c r="B40" s="515" t="s">
        <v>146</v>
      </c>
    </row>
  </sheetData>
  <sheetProtection/>
  <mergeCells count="5">
    <mergeCell ref="A9:A12"/>
    <mergeCell ref="A13:A16"/>
    <mergeCell ref="A17:A20"/>
    <mergeCell ref="A21:A24"/>
    <mergeCell ref="A25:A28"/>
  </mergeCells>
  <printOptions horizontalCentered="1"/>
  <pageMargins left="0.5905511811023623" right="0.5905511811023623" top="0.5905511811023623" bottom="0.5905511811023623" header="0.5118110236220472" footer="0.5118110236220472"/>
  <pageSetup fitToHeight="1" fitToWidth="1" horizontalDpi="400" verticalDpi="400" orientation="landscape" paperSize="9" scale="53" r:id="rId2"/>
  <drawing r:id="rId1"/>
</worksheet>
</file>

<file path=xl/worksheets/sheet19.xml><?xml version="1.0" encoding="utf-8"?>
<worksheet xmlns="http://schemas.openxmlformats.org/spreadsheetml/2006/main" xmlns:r="http://schemas.openxmlformats.org/officeDocument/2006/relationships">
  <sheetPr transitionEvaluation="1" transitionEntry="1">
    <tabColor rgb="FFFFFF00"/>
    <pageSetUpPr fitToPage="1"/>
  </sheetPr>
  <dimension ref="A1:O22"/>
  <sheetViews>
    <sheetView showGridLines="0" showZeros="0" view="pageBreakPreview" zoomScale="75" zoomScaleSheetLayoutView="75" zoomScalePageLayoutView="0" workbookViewId="0" topLeftCell="A1">
      <selection activeCell="A1" sqref="A1"/>
    </sheetView>
  </sheetViews>
  <sheetFormatPr defaultColWidth="12.18359375" defaultRowHeight="18"/>
  <cols>
    <col min="1" max="1" width="9.99609375" style="296" customWidth="1"/>
    <col min="2" max="2" width="2.453125" style="296" customWidth="1"/>
    <col min="3" max="9" width="12.453125" style="296" customWidth="1"/>
    <col min="10" max="10" width="9.2734375" style="296" customWidth="1"/>
    <col min="11" max="11" width="9.18359375" style="296" customWidth="1"/>
    <col min="12" max="12" width="9.72265625" style="296" customWidth="1"/>
    <col min="13" max="13" width="12.72265625" style="296" customWidth="1"/>
    <col min="14" max="14" width="8.2734375" style="296" customWidth="1"/>
    <col min="15" max="15" width="9.6328125" style="296" customWidth="1"/>
    <col min="16" max="16384" width="12.18359375" style="296" customWidth="1"/>
  </cols>
  <sheetData>
    <row r="1" spans="1:3" s="271" customFormat="1" ht="33.75" customHeight="1">
      <c r="A1" s="43"/>
      <c r="C1" s="43" t="s">
        <v>15</v>
      </c>
    </row>
    <row r="2" spans="1:3" s="271" customFormat="1" ht="33.75" customHeight="1">
      <c r="A2" s="32"/>
      <c r="C2" s="32" t="s">
        <v>0</v>
      </c>
    </row>
    <row r="3" spans="1:3" s="140" customFormat="1" ht="33.75" customHeight="1">
      <c r="A3" s="50"/>
      <c r="C3" s="50" t="s">
        <v>228</v>
      </c>
    </row>
    <row r="4" spans="1:12" s="272" customFormat="1" ht="33.75" customHeight="1">
      <c r="A4" s="274"/>
      <c r="C4" s="274" t="s">
        <v>232</v>
      </c>
      <c r="K4" s="273"/>
      <c r="L4" s="273"/>
    </row>
    <row r="5" spans="1:15" s="275" customFormat="1" ht="33.75" customHeight="1" thickBot="1">
      <c r="A5" s="274"/>
      <c r="I5" s="282"/>
      <c r="N5" s="276"/>
      <c r="O5" s="276"/>
    </row>
    <row r="6" spans="1:15" s="275" customFormat="1" ht="33.75" customHeight="1">
      <c r="A6" s="279"/>
      <c r="B6" s="849" t="s">
        <v>390</v>
      </c>
      <c r="C6" s="1033" t="s">
        <v>348</v>
      </c>
      <c r="D6" s="1026" t="s">
        <v>486</v>
      </c>
      <c r="E6" s="1027"/>
      <c r="F6" s="1027"/>
      <c r="G6" s="1028"/>
      <c r="H6" s="790"/>
      <c r="I6" s="282"/>
      <c r="N6" s="278"/>
      <c r="O6" s="278"/>
    </row>
    <row r="7" spans="1:9" s="275" customFormat="1" ht="33.75" customHeight="1">
      <c r="A7" s="850" t="s">
        <v>389</v>
      </c>
      <c r="B7" s="277"/>
      <c r="C7" s="1034"/>
      <c r="D7" s="851" t="s">
        <v>233</v>
      </c>
      <c r="E7" s="851" t="s">
        <v>349</v>
      </c>
      <c r="F7" s="851" t="s">
        <v>350</v>
      </c>
      <c r="G7" s="852" t="s">
        <v>343</v>
      </c>
      <c r="H7" s="791"/>
      <c r="I7" s="282"/>
    </row>
    <row r="8" spans="1:9" s="275" customFormat="1" ht="33.75" customHeight="1">
      <c r="A8" s="1035">
        <v>23</v>
      </c>
      <c r="B8" s="1036"/>
      <c r="C8" s="280">
        <v>159.25</v>
      </c>
      <c r="D8" s="280">
        <v>75.27</v>
      </c>
      <c r="E8" s="280">
        <v>34.59</v>
      </c>
      <c r="F8" s="280">
        <v>47.11999999999999</v>
      </c>
      <c r="G8" s="281">
        <v>156.98</v>
      </c>
      <c r="H8" s="792"/>
      <c r="I8" s="282"/>
    </row>
    <row r="9" spans="1:9" s="275" customFormat="1" ht="33.75" customHeight="1">
      <c r="A9" s="1037"/>
      <c r="B9" s="1038"/>
      <c r="C9" s="283"/>
      <c r="D9" s="284">
        <v>47.94878328449484</v>
      </c>
      <c r="E9" s="284">
        <v>22.034654096063196</v>
      </c>
      <c r="F9" s="284">
        <v>30.01656261944196</v>
      </c>
      <c r="G9" s="285">
        <v>99.99999999999999</v>
      </c>
      <c r="H9" s="793"/>
      <c r="I9" s="282"/>
    </row>
    <row r="10" spans="1:12" s="275" customFormat="1" ht="33.75" customHeight="1">
      <c r="A10" s="1035">
        <v>24</v>
      </c>
      <c r="B10" s="1036"/>
      <c r="C10" s="280">
        <v>159.71664084276117</v>
      </c>
      <c r="D10" s="280">
        <v>75.41206105495979</v>
      </c>
      <c r="E10" s="280">
        <v>33.75890386964214</v>
      </c>
      <c r="F10" s="280">
        <v>48.506174241643365</v>
      </c>
      <c r="G10" s="281">
        <v>157.6771391662453</v>
      </c>
      <c r="H10" s="792"/>
      <c r="I10" s="282"/>
      <c r="L10" s="286"/>
    </row>
    <row r="11" spans="1:9" s="275" customFormat="1" ht="33.75" customHeight="1">
      <c r="A11" s="1037"/>
      <c r="B11" s="1038"/>
      <c r="C11" s="283"/>
      <c r="D11" s="284">
        <v>47.826883119340366</v>
      </c>
      <c r="E11" s="284">
        <v>21.41014483656301</v>
      </c>
      <c r="F11" s="284">
        <v>30.76297204409662</v>
      </c>
      <c r="G11" s="285">
        <v>100</v>
      </c>
      <c r="H11" s="793"/>
      <c r="I11" s="282"/>
    </row>
    <row r="12" spans="1:12" s="275" customFormat="1" ht="33.75" customHeight="1">
      <c r="A12" s="1039">
        <v>25</v>
      </c>
      <c r="B12" s="1040"/>
      <c r="C12" s="290">
        <v>161.28225290950996</v>
      </c>
      <c r="D12" s="290">
        <v>75.06822774176923</v>
      </c>
      <c r="E12" s="290">
        <v>33.52163915460158</v>
      </c>
      <c r="F12" s="290">
        <v>48.750204985716</v>
      </c>
      <c r="G12" s="291">
        <v>157.34007188208682</v>
      </c>
      <c r="H12" s="792"/>
      <c r="I12" s="282"/>
      <c r="L12" s="286"/>
    </row>
    <row r="13" spans="1:9" s="275" customFormat="1" ht="33.75" customHeight="1">
      <c r="A13" s="1041"/>
      <c r="B13" s="1040"/>
      <c r="C13" s="937"/>
      <c r="D13" s="938">
        <v>47.710813172900146</v>
      </c>
      <c r="E13" s="938">
        <v>21.305214084129336</v>
      </c>
      <c r="F13" s="938">
        <v>30.983972742970522</v>
      </c>
      <c r="G13" s="285">
        <v>100</v>
      </c>
      <c r="H13" s="793"/>
      <c r="I13" s="282"/>
    </row>
    <row r="14" spans="1:12" s="275" customFormat="1" ht="33.75" customHeight="1">
      <c r="A14" s="1042">
        <v>26</v>
      </c>
      <c r="B14" s="1043"/>
      <c r="C14" s="287">
        <v>160.35143375244508</v>
      </c>
      <c r="D14" s="287">
        <v>67.14997026705095</v>
      </c>
      <c r="E14" s="287">
        <v>33.855205390805324</v>
      </c>
      <c r="F14" s="287">
        <f>G14-D14-E14</f>
        <v>50.229063059296166</v>
      </c>
      <c r="G14" s="940">
        <v>151.23423871715244</v>
      </c>
      <c r="H14" s="794"/>
      <c r="I14" s="282"/>
      <c r="L14" s="286"/>
    </row>
    <row r="15" spans="1:9" s="275" customFormat="1" ht="33.75" customHeight="1">
      <c r="A15" s="1044"/>
      <c r="B15" s="1045"/>
      <c r="C15" s="288"/>
      <c r="D15" s="289">
        <f>D14/$G14*100</f>
        <v>44.40130147554678</v>
      </c>
      <c r="E15" s="289">
        <f>E14/$G14*100</f>
        <v>22.38593963773204</v>
      </c>
      <c r="F15" s="289">
        <f>F14/$G14*100</f>
        <v>33.212758886721176</v>
      </c>
      <c r="G15" s="285">
        <f>SUM(D15:F15)</f>
        <v>100</v>
      </c>
      <c r="H15" s="793"/>
      <c r="I15" s="282"/>
    </row>
    <row r="16" spans="1:12" s="275" customFormat="1" ht="33.75" customHeight="1">
      <c r="A16" s="1029">
        <v>27</v>
      </c>
      <c r="B16" s="1030"/>
      <c r="C16" s="290">
        <v>160.5934621315062</v>
      </c>
      <c r="D16" s="287">
        <v>66.70938573725999</v>
      </c>
      <c r="E16" s="287">
        <v>33.825418612656186</v>
      </c>
      <c r="F16" s="290">
        <f>G16-D16-E16</f>
        <v>48.94297535657834</v>
      </c>
      <c r="G16" s="291">
        <v>149.47777970649452</v>
      </c>
      <c r="H16" s="794"/>
      <c r="I16" s="282"/>
      <c r="L16" s="286"/>
    </row>
    <row r="17" spans="1:9" s="275" customFormat="1" ht="33.75" customHeight="1" thickBot="1">
      <c r="A17" s="1031"/>
      <c r="B17" s="1032"/>
      <c r="C17" s="292"/>
      <c r="D17" s="293">
        <f>D16/$G16*100</f>
        <v>44.628295836509274</v>
      </c>
      <c r="E17" s="293">
        <f>E16/$G16*100</f>
        <v>22.62906144249247</v>
      </c>
      <c r="F17" s="293">
        <f>F16/$G16*100</f>
        <v>32.742642720998255</v>
      </c>
      <c r="G17" s="294">
        <f>SUM(D17:F17)</f>
        <v>100</v>
      </c>
      <c r="H17" s="793"/>
      <c r="I17" s="282"/>
    </row>
    <row r="18" spans="1:15" s="306" customFormat="1" ht="33.75" customHeight="1">
      <c r="A18" s="480"/>
      <c r="B18" s="472"/>
      <c r="C18" s="480" t="s">
        <v>468</v>
      </c>
      <c r="D18" s="473"/>
      <c r="E18" s="473"/>
      <c r="F18" s="473"/>
      <c r="G18" s="473"/>
      <c r="H18" s="473"/>
      <c r="I18" s="474"/>
      <c r="N18" s="475"/>
      <c r="O18" s="475"/>
    </row>
    <row r="19" spans="1:15" s="356" customFormat="1" ht="33.75" customHeight="1">
      <c r="A19" s="476"/>
      <c r="B19" s="477"/>
      <c r="C19" s="476" t="s">
        <v>535</v>
      </c>
      <c r="D19" s="478"/>
      <c r="E19" s="478"/>
      <c r="F19" s="478"/>
      <c r="G19" s="478"/>
      <c r="H19" s="478"/>
      <c r="I19" s="364"/>
      <c r="N19" s="479"/>
      <c r="O19" s="479"/>
    </row>
    <row r="20" spans="1:15" s="356" customFormat="1" ht="33.75" customHeight="1">
      <c r="A20" s="476"/>
      <c r="B20" s="477"/>
      <c r="C20" s="476" t="s">
        <v>236</v>
      </c>
      <c r="D20" s="478"/>
      <c r="E20" s="478"/>
      <c r="F20" s="478"/>
      <c r="G20" s="478"/>
      <c r="H20" s="478"/>
      <c r="I20" s="364"/>
      <c r="N20" s="479"/>
      <c r="O20" s="479"/>
    </row>
    <row r="21" spans="1:15" s="356" customFormat="1" ht="33.75" customHeight="1">
      <c r="A21" s="476"/>
      <c r="B21" s="477"/>
      <c r="C21" s="476" t="s">
        <v>530</v>
      </c>
      <c r="D21" s="478"/>
      <c r="E21" s="478"/>
      <c r="F21" s="478"/>
      <c r="G21" s="478"/>
      <c r="H21" s="478"/>
      <c r="I21" s="364"/>
      <c r="N21" s="479"/>
      <c r="O21" s="479"/>
    </row>
    <row r="22" spans="1:15" s="356" customFormat="1" ht="33.75" customHeight="1">
      <c r="A22" s="476"/>
      <c r="B22" s="477"/>
      <c r="C22" s="476" t="s">
        <v>237</v>
      </c>
      <c r="D22" s="478"/>
      <c r="E22" s="478"/>
      <c r="F22" s="478"/>
      <c r="G22" s="478"/>
      <c r="H22" s="478"/>
      <c r="I22" s="364"/>
      <c r="N22" s="479"/>
      <c r="O22" s="479"/>
    </row>
  </sheetData>
  <sheetProtection/>
  <mergeCells count="7">
    <mergeCell ref="D6:G6"/>
    <mergeCell ref="A16:B17"/>
    <mergeCell ref="C6:C7"/>
    <mergeCell ref="A8:B9"/>
    <mergeCell ref="A10:B11"/>
    <mergeCell ref="A12:B13"/>
    <mergeCell ref="A14:B15"/>
  </mergeCells>
  <printOptions horizontalCentered="1"/>
  <pageMargins left="0.5905511811023623" right="0.5905511811023623" top="0.5905511811023623" bottom="0.5905511811023623" header="0.5118110236220472" footer="0.5118110236220472"/>
  <pageSetup fitToHeight="1" fitToWidth="1" horizontalDpi="400" verticalDpi="400" orientation="landscape" paperSize="9" scale="77" r:id="rId2"/>
  <drawing r:id="rId1"/>
</worksheet>
</file>

<file path=xl/worksheets/sheet2.xml><?xml version="1.0" encoding="utf-8"?>
<worksheet xmlns="http://schemas.openxmlformats.org/spreadsheetml/2006/main" xmlns:r="http://schemas.openxmlformats.org/officeDocument/2006/relationships">
  <sheetPr transitionEvaluation="1" transitionEntry="1">
    <tabColor rgb="FFFFFF00"/>
    <pageSetUpPr fitToPage="1"/>
  </sheetPr>
  <dimension ref="A1:AN62"/>
  <sheetViews>
    <sheetView showGridLines="0" view="pageBreakPreview" zoomScale="75" zoomScaleNormal="75" zoomScaleSheetLayoutView="75" zoomScalePageLayoutView="0" workbookViewId="0" topLeftCell="A1">
      <selection activeCell="E41" sqref="E41"/>
    </sheetView>
  </sheetViews>
  <sheetFormatPr defaultColWidth="10.72265625" defaultRowHeight="18"/>
  <cols>
    <col min="1" max="1" width="11.6328125" style="48" customWidth="1"/>
    <col min="2" max="2" width="7.99609375" style="48" customWidth="1"/>
    <col min="3" max="15" width="15.99609375" style="48" customWidth="1"/>
    <col min="16" max="16" width="3.6328125" style="445" customWidth="1"/>
    <col min="17" max="17" width="11.90625" style="48" customWidth="1"/>
    <col min="18" max="18" width="12.18359375" style="48" customWidth="1"/>
    <col min="19" max="19" width="9.8125" style="48" customWidth="1"/>
    <col min="20" max="20" width="10.8125" style="48" customWidth="1"/>
    <col min="21" max="21" width="12.72265625" style="48" customWidth="1"/>
    <col min="22" max="22" width="13.453125" style="48" customWidth="1"/>
    <col min="23" max="23" width="13.6328125" style="48" customWidth="1"/>
    <col min="24" max="24" width="7.72265625" style="48" customWidth="1"/>
    <col min="25" max="25" width="8.8125" style="48" customWidth="1"/>
    <col min="26" max="30" width="7.72265625" style="48" customWidth="1"/>
    <col min="31" max="33" width="10.72265625" style="48" customWidth="1"/>
    <col min="34" max="34" width="2.99609375" style="48" customWidth="1"/>
    <col min="35" max="35" width="6.99609375" style="48" customWidth="1"/>
    <col min="36" max="36" width="13.8125" style="48" customWidth="1"/>
    <col min="37" max="38" width="12.6328125" style="48" customWidth="1"/>
    <col min="39" max="39" width="12.0859375" style="48" customWidth="1"/>
    <col min="40" max="40" width="10.0859375" style="48" customWidth="1"/>
    <col min="41" max="41" width="9.72265625" style="48" customWidth="1"/>
    <col min="42" max="42" width="12.6328125" style="48" customWidth="1"/>
    <col min="43" max="43" width="12.72265625" style="48" customWidth="1"/>
    <col min="44" max="44" width="12.453125" style="48" customWidth="1"/>
    <col min="45" max="45" width="11.0859375" style="48" customWidth="1"/>
    <col min="46" max="46" width="12.2734375" style="48" customWidth="1"/>
    <col min="47" max="47" width="11.90625" style="48" customWidth="1"/>
    <col min="48" max="48" width="10.0859375" style="48" customWidth="1"/>
    <col min="49" max="16384" width="10.72265625" style="48" customWidth="1"/>
  </cols>
  <sheetData>
    <row r="1" spans="1:40" s="10" customFormat="1" ht="26.25" customHeight="1">
      <c r="A1" s="43"/>
      <c r="B1" s="7"/>
      <c r="C1" s="43" t="s">
        <v>15</v>
      </c>
      <c r="D1" s="7"/>
      <c r="E1" s="8"/>
      <c r="F1" s="9"/>
      <c r="G1" s="9"/>
      <c r="P1" s="442"/>
      <c r="V1" s="11"/>
      <c r="AN1" s="44"/>
    </row>
    <row r="2" spans="1:40" s="10" customFormat="1" ht="26.25" customHeight="1">
      <c r="A2" s="32"/>
      <c r="B2" s="12"/>
      <c r="C2" s="32" t="s">
        <v>0</v>
      </c>
      <c r="D2" s="13"/>
      <c r="E2" s="46"/>
      <c r="P2" s="442"/>
      <c r="V2" s="11"/>
      <c r="AN2" s="44"/>
    </row>
    <row r="3" spans="1:16" s="15" customFormat="1" ht="26.25" customHeight="1">
      <c r="A3" s="2"/>
      <c r="B3" s="14"/>
      <c r="C3" s="2" t="s">
        <v>208</v>
      </c>
      <c r="P3" s="443"/>
    </row>
    <row r="4" spans="1:16" s="15" customFormat="1" ht="26.25" customHeight="1">
      <c r="A4" s="763"/>
      <c r="B4" s="14"/>
      <c r="C4" s="763" t="s">
        <v>207</v>
      </c>
      <c r="P4" s="443"/>
    </row>
    <row r="5" spans="2:17" s="15" customFormat="1" ht="26.25" customHeight="1" thickBot="1">
      <c r="B5" s="16"/>
      <c r="C5" s="4"/>
      <c r="D5" s="17"/>
      <c r="E5" s="18"/>
      <c r="F5" s="17"/>
      <c r="G5" s="17"/>
      <c r="H5" s="17"/>
      <c r="I5" s="17"/>
      <c r="J5" s="17"/>
      <c r="K5" s="17"/>
      <c r="L5" s="17"/>
      <c r="M5" s="17"/>
      <c r="N5" s="18"/>
      <c r="O5" s="19" t="s">
        <v>190</v>
      </c>
      <c r="P5" s="444"/>
      <c r="Q5" s="47"/>
    </row>
    <row r="6" spans="1:16" s="15" customFormat="1" ht="27" customHeight="1">
      <c r="A6" s="949" t="s">
        <v>403</v>
      </c>
      <c r="B6" s="957" t="s">
        <v>1</v>
      </c>
      <c r="C6" s="20"/>
      <c r="D6" s="34"/>
      <c r="E6" s="34"/>
      <c r="F6" s="34"/>
      <c r="G6" s="20"/>
      <c r="H6" s="26"/>
      <c r="I6" s="806" t="s">
        <v>262</v>
      </c>
      <c r="J6" s="20"/>
      <c r="K6" s="34"/>
      <c r="L6" s="34"/>
      <c r="M6" s="806" t="s">
        <v>262</v>
      </c>
      <c r="N6" s="20"/>
      <c r="O6" s="807" t="s">
        <v>431</v>
      </c>
      <c r="P6" s="443"/>
    </row>
    <row r="7" spans="1:16" s="15" customFormat="1" ht="27" customHeight="1">
      <c r="A7" s="960"/>
      <c r="B7" s="958"/>
      <c r="C7" s="5" t="s">
        <v>262</v>
      </c>
      <c r="D7" s="798" t="s">
        <v>254</v>
      </c>
      <c r="E7" s="798" t="s">
        <v>254</v>
      </c>
      <c r="F7" s="798" t="s">
        <v>254</v>
      </c>
      <c r="G7" s="5" t="s">
        <v>265</v>
      </c>
      <c r="H7" s="5" t="s">
        <v>206</v>
      </c>
      <c r="I7" s="5" t="s">
        <v>20</v>
      </c>
      <c r="J7" s="5" t="s">
        <v>270</v>
      </c>
      <c r="K7" s="798" t="s">
        <v>254</v>
      </c>
      <c r="L7" s="798" t="s">
        <v>254</v>
      </c>
      <c r="M7" s="5" t="s">
        <v>272</v>
      </c>
      <c r="N7" s="5" t="s">
        <v>430</v>
      </c>
      <c r="O7" s="802" t="s">
        <v>432</v>
      </c>
      <c r="P7" s="443"/>
    </row>
    <row r="8" spans="1:16" s="15" customFormat="1" ht="27" customHeight="1">
      <c r="A8" s="960"/>
      <c r="B8" s="958"/>
      <c r="C8" s="21"/>
      <c r="D8" s="5" t="s">
        <v>264</v>
      </c>
      <c r="E8" s="5" t="s">
        <v>21</v>
      </c>
      <c r="F8" s="5" t="s">
        <v>6</v>
      </c>
      <c r="G8" s="804" t="s">
        <v>266</v>
      </c>
      <c r="H8" s="805" t="s">
        <v>205</v>
      </c>
      <c r="I8" s="804" t="s">
        <v>269</v>
      </c>
      <c r="J8" s="21"/>
      <c r="K8" s="5" t="s">
        <v>271</v>
      </c>
      <c r="L8" s="5" t="s">
        <v>22</v>
      </c>
      <c r="M8" s="804" t="s">
        <v>273</v>
      </c>
      <c r="N8" s="21"/>
      <c r="O8" s="802" t="s">
        <v>273</v>
      </c>
      <c r="P8" s="443"/>
    </row>
    <row r="9" spans="1:16" s="15" customFormat="1" ht="27" customHeight="1" thickBot="1">
      <c r="A9" s="961"/>
      <c r="B9" s="959"/>
      <c r="C9" s="28" t="s">
        <v>263</v>
      </c>
      <c r="D9" s="22"/>
      <c r="E9" s="23"/>
      <c r="F9" s="23"/>
      <c r="G9" s="28" t="s">
        <v>268</v>
      </c>
      <c r="H9" s="28" t="s">
        <v>253</v>
      </c>
      <c r="I9" s="28" t="s">
        <v>255</v>
      </c>
      <c r="J9" s="28" t="s">
        <v>258</v>
      </c>
      <c r="K9" s="22"/>
      <c r="L9" s="23"/>
      <c r="M9" s="28" t="s">
        <v>259</v>
      </c>
      <c r="N9" s="28" t="s">
        <v>274</v>
      </c>
      <c r="O9" s="808" t="s">
        <v>275</v>
      </c>
      <c r="P9" s="443"/>
    </row>
    <row r="10" spans="1:15" s="920" customFormat="1" ht="27" customHeight="1">
      <c r="A10" s="952" t="s">
        <v>368</v>
      </c>
      <c r="B10" s="910">
        <v>27</v>
      </c>
      <c r="C10" s="925">
        <v>6841866</v>
      </c>
      <c r="D10" s="925">
        <v>4493200</v>
      </c>
      <c r="E10" s="925">
        <v>250599</v>
      </c>
      <c r="F10" s="925">
        <v>1148760</v>
      </c>
      <c r="G10" s="925">
        <v>0</v>
      </c>
      <c r="H10" s="925">
        <v>0</v>
      </c>
      <c r="I10" s="925">
        <v>6841866</v>
      </c>
      <c r="J10" s="925">
        <v>18958968</v>
      </c>
      <c r="K10" s="925">
        <v>10404637</v>
      </c>
      <c r="L10" s="925">
        <v>8510861</v>
      </c>
      <c r="M10" s="925">
        <v>12117102</v>
      </c>
      <c r="N10" s="925">
        <v>12117102</v>
      </c>
      <c r="O10" s="925">
        <v>0</v>
      </c>
    </row>
    <row r="11" spans="1:15" s="920" customFormat="1" ht="27" customHeight="1">
      <c r="A11" s="952"/>
      <c r="B11" s="901">
        <v>26</v>
      </c>
      <c r="C11" s="903">
        <v>6474560</v>
      </c>
      <c r="D11" s="903">
        <v>4238000</v>
      </c>
      <c r="E11" s="903">
        <v>274719</v>
      </c>
      <c r="F11" s="903">
        <v>1089773</v>
      </c>
      <c r="G11" s="903">
        <v>2630</v>
      </c>
      <c r="H11" s="903">
        <v>0</v>
      </c>
      <c r="I11" s="903">
        <v>6471930</v>
      </c>
      <c r="J11" s="903">
        <v>18020139</v>
      </c>
      <c r="K11" s="903">
        <v>9412428</v>
      </c>
      <c r="L11" s="903">
        <v>8539078</v>
      </c>
      <c r="M11" s="903">
        <v>11548209</v>
      </c>
      <c r="N11" s="903">
        <v>11548209</v>
      </c>
      <c r="O11" s="903">
        <v>0</v>
      </c>
    </row>
    <row r="12" spans="1:15" s="920" customFormat="1" ht="27" customHeight="1">
      <c r="A12" s="952"/>
      <c r="B12" s="901" t="s">
        <v>509</v>
      </c>
      <c r="C12" s="903">
        <v>367306</v>
      </c>
      <c r="D12" s="903">
        <v>255200</v>
      </c>
      <c r="E12" s="903">
        <v>-24120</v>
      </c>
      <c r="F12" s="903">
        <v>58987</v>
      </c>
      <c r="G12" s="903">
        <v>-2630</v>
      </c>
      <c r="H12" s="903">
        <v>0</v>
      </c>
      <c r="I12" s="903">
        <v>369936</v>
      </c>
      <c r="J12" s="903">
        <v>938829</v>
      </c>
      <c r="K12" s="903">
        <v>992209</v>
      </c>
      <c r="L12" s="903">
        <v>-28217</v>
      </c>
      <c r="M12" s="903">
        <v>568893</v>
      </c>
      <c r="N12" s="903">
        <v>568893</v>
      </c>
      <c r="O12" s="903">
        <v>0</v>
      </c>
    </row>
    <row r="13" spans="1:15" s="920" customFormat="1" ht="27" customHeight="1">
      <c r="A13" s="952"/>
      <c r="B13" s="913" t="s">
        <v>510</v>
      </c>
      <c r="C13" s="915">
        <f>IF(AND(C10=0,C11=0),0,IF(C10=0,"皆減",IF(C11=0,"皆増",C12/C11*100)))</f>
        <v>5.673065042257698</v>
      </c>
      <c r="D13" s="915">
        <f aca="true" t="shared" si="0" ref="D13:O13">IF(AND(D10=0,D11=0),0,IF(D10=0,"皆減",IF(D11=0,"皆増",D12/D11*100)))</f>
        <v>6.021708352996696</v>
      </c>
      <c r="E13" s="915">
        <f t="shared" si="0"/>
        <v>-8.779880532471362</v>
      </c>
      <c r="F13" s="915">
        <f t="shared" si="0"/>
        <v>5.412778624539239</v>
      </c>
      <c r="G13" s="915" t="str">
        <f t="shared" si="0"/>
        <v>皆減</v>
      </c>
      <c r="H13" s="915">
        <f t="shared" si="0"/>
        <v>0</v>
      </c>
      <c r="I13" s="915">
        <f t="shared" si="0"/>
        <v>5.716007435185485</v>
      </c>
      <c r="J13" s="915">
        <f t="shared" si="0"/>
        <v>5.20988767067779</v>
      </c>
      <c r="K13" s="915">
        <f t="shared" si="0"/>
        <v>10.54147771435808</v>
      </c>
      <c r="L13" s="915">
        <f t="shared" si="0"/>
        <v>-0.3304455117988148</v>
      </c>
      <c r="M13" s="915">
        <f t="shared" si="0"/>
        <v>4.926244407249643</v>
      </c>
      <c r="N13" s="915">
        <f t="shared" si="0"/>
        <v>4.926244407249643</v>
      </c>
      <c r="O13" s="915">
        <f t="shared" si="0"/>
        <v>0</v>
      </c>
    </row>
    <row r="14" spans="1:15" s="920" customFormat="1" ht="27" customHeight="1">
      <c r="A14" s="952" t="s">
        <v>369</v>
      </c>
      <c r="B14" s="900">
        <v>27</v>
      </c>
      <c r="C14" s="921">
        <v>1070</v>
      </c>
      <c r="D14" s="921">
        <v>0</v>
      </c>
      <c r="E14" s="921">
        <v>0</v>
      </c>
      <c r="F14" s="921">
        <v>0</v>
      </c>
      <c r="G14" s="921">
        <v>0</v>
      </c>
      <c r="H14" s="921">
        <v>0</v>
      </c>
      <c r="I14" s="921">
        <v>0</v>
      </c>
      <c r="J14" s="921">
        <v>4864</v>
      </c>
      <c r="K14" s="921">
        <v>3694</v>
      </c>
      <c r="L14" s="921">
        <v>1170</v>
      </c>
      <c r="M14" s="921">
        <v>4864</v>
      </c>
      <c r="N14" s="921">
        <v>4864</v>
      </c>
      <c r="O14" s="921">
        <v>0</v>
      </c>
    </row>
    <row r="15" spans="1:15" s="920" customFormat="1" ht="27" customHeight="1">
      <c r="A15" s="952"/>
      <c r="B15" s="901">
        <v>26</v>
      </c>
      <c r="C15" s="903">
        <v>63869</v>
      </c>
      <c r="D15" s="903">
        <v>60900</v>
      </c>
      <c r="E15" s="903">
        <v>0</v>
      </c>
      <c r="F15" s="903">
        <v>2969</v>
      </c>
      <c r="G15" s="903">
        <v>0</v>
      </c>
      <c r="H15" s="903">
        <v>0</v>
      </c>
      <c r="I15" s="903">
        <v>63869</v>
      </c>
      <c r="J15" s="903">
        <v>75236</v>
      </c>
      <c r="K15" s="903">
        <v>75236</v>
      </c>
      <c r="L15" s="903">
        <v>0</v>
      </c>
      <c r="M15" s="903">
        <v>11367</v>
      </c>
      <c r="N15" s="903">
        <v>11367</v>
      </c>
      <c r="O15" s="903">
        <v>0</v>
      </c>
    </row>
    <row r="16" spans="1:15" s="920" customFormat="1" ht="27" customHeight="1">
      <c r="A16" s="952"/>
      <c r="B16" s="901" t="s">
        <v>509</v>
      </c>
      <c r="C16" s="903">
        <v>-62799</v>
      </c>
      <c r="D16" s="903">
        <v>-60900</v>
      </c>
      <c r="E16" s="903">
        <v>0</v>
      </c>
      <c r="F16" s="903">
        <v>-2969</v>
      </c>
      <c r="G16" s="903">
        <v>0</v>
      </c>
      <c r="H16" s="903">
        <v>0</v>
      </c>
      <c r="I16" s="903">
        <v>-63869</v>
      </c>
      <c r="J16" s="903">
        <v>-70372</v>
      </c>
      <c r="K16" s="903">
        <v>-71542</v>
      </c>
      <c r="L16" s="903">
        <v>1170</v>
      </c>
      <c r="M16" s="903">
        <v>-6503</v>
      </c>
      <c r="N16" s="903">
        <v>-6503</v>
      </c>
      <c r="O16" s="903">
        <v>0</v>
      </c>
    </row>
    <row r="17" spans="1:15" s="920" customFormat="1" ht="27" customHeight="1" thickBot="1">
      <c r="A17" s="955"/>
      <c r="B17" s="916" t="s">
        <v>510</v>
      </c>
      <c r="C17" s="917">
        <f aca="true" t="shared" si="1" ref="C17:O17">IF(AND(C14=0,C15=0),0,IF(C14=0,"皆減",IF(C15=0,"皆増",C16/C15*100)))</f>
        <v>-98.3246958618422</v>
      </c>
      <c r="D17" s="917" t="str">
        <f t="shared" si="1"/>
        <v>皆減</v>
      </c>
      <c r="E17" s="917">
        <f t="shared" si="1"/>
        <v>0</v>
      </c>
      <c r="F17" s="917" t="str">
        <f t="shared" si="1"/>
        <v>皆減</v>
      </c>
      <c r="G17" s="917">
        <f t="shared" si="1"/>
        <v>0</v>
      </c>
      <c r="H17" s="917">
        <f t="shared" si="1"/>
        <v>0</v>
      </c>
      <c r="I17" s="917" t="str">
        <f t="shared" si="1"/>
        <v>皆減</v>
      </c>
      <c r="J17" s="917">
        <f t="shared" si="1"/>
        <v>-93.53500983571695</v>
      </c>
      <c r="K17" s="917">
        <f t="shared" si="1"/>
        <v>-95.09011643362221</v>
      </c>
      <c r="L17" s="917" t="str">
        <f t="shared" si="1"/>
        <v>皆増</v>
      </c>
      <c r="M17" s="917">
        <f t="shared" si="1"/>
        <v>-57.209465998064566</v>
      </c>
      <c r="N17" s="917">
        <f t="shared" si="1"/>
        <v>-57.209465998064566</v>
      </c>
      <c r="O17" s="917">
        <f t="shared" si="1"/>
        <v>0</v>
      </c>
    </row>
    <row r="18" spans="1:15" s="920" customFormat="1" ht="27" customHeight="1" thickTop="1">
      <c r="A18" s="962" t="s">
        <v>413</v>
      </c>
      <c r="B18" s="904">
        <v>27</v>
      </c>
      <c r="C18" s="924">
        <v>6842936</v>
      </c>
      <c r="D18" s="924">
        <v>4493200</v>
      </c>
      <c r="E18" s="924">
        <v>250599</v>
      </c>
      <c r="F18" s="924">
        <v>1148760</v>
      </c>
      <c r="G18" s="924">
        <v>0</v>
      </c>
      <c r="H18" s="924">
        <v>0</v>
      </c>
      <c r="I18" s="924">
        <v>6841866</v>
      </c>
      <c r="J18" s="924">
        <v>18963832</v>
      </c>
      <c r="K18" s="924">
        <v>10408331</v>
      </c>
      <c r="L18" s="924">
        <v>8512031</v>
      </c>
      <c r="M18" s="924">
        <v>12121966</v>
      </c>
      <c r="N18" s="924">
        <v>12121966</v>
      </c>
      <c r="O18" s="924">
        <v>0</v>
      </c>
    </row>
    <row r="19" spans="1:15" s="920" customFormat="1" ht="27" customHeight="1">
      <c r="A19" s="963"/>
      <c r="B19" s="901">
        <v>26</v>
      </c>
      <c r="C19" s="903">
        <v>6538429</v>
      </c>
      <c r="D19" s="903">
        <v>4298900</v>
      </c>
      <c r="E19" s="903">
        <v>274719</v>
      </c>
      <c r="F19" s="903">
        <v>1092742</v>
      </c>
      <c r="G19" s="903">
        <v>2630</v>
      </c>
      <c r="H19" s="903">
        <v>0</v>
      </c>
      <c r="I19" s="903">
        <v>6535799</v>
      </c>
      <c r="J19" s="903">
        <v>18095375</v>
      </c>
      <c r="K19" s="903">
        <v>9487664</v>
      </c>
      <c r="L19" s="903">
        <v>8539078</v>
      </c>
      <c r="M19" s="903">
        <v>11559576</v>
      </c>
      <c r="N19" s="903">
        <v>11559576</v>
      </c>
      <c r="O19" s="903">
        <v>0</v>
      </c>
    </row>
    <row r="20" spans="1:15" s="920" customFormat="1" ht="27" customHeight="1">
      <c r="A20" s="963"/>
      <c r="B20" s="901" t="s">
        <v>509</v>
      </c>
      <c r="C20" s="903">
        <v>304507</v>
      </c>
      <c r="D20" s="903">
        <v>194300</v>
      </c>
      <c r="E20" s="903">
        <v>-24120</v>
      </c>
      <c r="F20" s="903">
        <v>56018</v>
      </c>
      <c r="G20" s="903">
        <v>-2630</v>
      </c>
      <c r="H20" s="903">
        <v>0</v>
      </c>
      <c r="I20" s="903">
        <v>306067</v>
      </c>
      <c r="J20" s="903">
        <v>868457</v>
      </c>
      <c r="K20" s="903">
        <v>920667</v>
      </c>
      <c r="L20" s="903">
        <v>-27047</v>
      </c>
      <c r="M20" s="903">
        <v>562390</v>
      </c>
      <c r="N20" s="903">
        <v>562390</v>
      </c>
      <c r="O20" s="903">
        <v>0</v>
      </c>
    </row>
    <row r="21" spans="1:15" s="920" customFormat="1" ht="27" customHeight="1" thickBot="1">
      <c r="A21" s="964"/>
      <c r="B21" s="916" t="s">
        <v>510</v>
      </c>
      <c r="C21" s="917">
        <f aca="true" t="shared" si="2" ref="C21:O21">IF(AND(C18=0,C19=0),0,IF(C18=0,"皆減",IF(C19=0,"皆増",C20/C19*100)))</f>
        <v>4.657189058717315</v>
      </c>
      <c r="D21" s="917">
        <f t="shared" si="2"/>
        <v>4.519760869059527</v>
      </c>
      <c r="E21" s="917">
        <f t="shared" si="2"/>
        <v>-8.779880532471362</v>
      </c>
      <c r="F21" s="917">
        <f t="shared" si="2"/>
        <v>5.126370177040875</v>
      </c>
      <c r="G21" s="917" t="str">
        <f t="shared" si="2"/>
        <v>皆減</v>
      </c>
      <c r="H21" s="917">
        <f t="shared" si="2"/>
        <v>0</v>
      </c>
      <c r="I21" s="917">
        <f t="shared" si="2"/>
        <v>4.68293165074385</v>
      </c>
      <c r="J21" s="917">
        <f t="shared" si="2"/>
        <v>4.799331320848559</v>
      </c>
      <c r="K21" s="917">
        <f t="shared" si="2"/>
        <v>9.703832260501636</v>
      </c>
      <c r="L21" s="917">
        <f t="shared" si="2"/>
        <v>-0.31674379833513644</v>
      </c>
      <c r="M21" s="917">
        <f t="shared" si="2"/>
        <v>4.865143842646131</v>
      </c>
      <c r="N21" s="917">
        <f t="shared" si="2"/>
        <v>4.865143842646131</v>
      </c>
      <c r="O21" s="917">
        <f t="shared" si="2"/>
        <v>0</v>
      </c>
    </row>
    <row r="22" spans="1:15" s="920" customFormat="1" ht="27" customHeight="1" thickTop="1">
      <c r="A22" s="956" t="s">
        <v>371</v>
      </c>
      <c r="B22" s="904">
        <v>27</v>
      </c>
      <c r="C22" s="924">
        <v>10000</v>
      </c>
      <c r="D22" s="924">
        <v>0</v>
      </c>
      <c r="E22" s="924">
        <v>0</v>
      </c>
      <c r="F22" s="924">
        <v>0</v>
      </c>
      <c r="G22" s="924">
        <v>0</v>
      </c>
      <c r="H22" s="924">
        <v>0</v>
      </c>
      <c r="I22" s="924">
        <v>10000</v>
      </c>
      <c r="J22" s="924">
        <v>157152</v>
      </c>
      <c r="K22" s="924">
        <v>114547</v>
      </c>
      <c r="L22" s="924">
        <v>40957</v>
      </c>
      <c r="M22" s="924">
        <v>147152</v>
      </c>
      <c r="N22" s="924">
        <v>147152</v>
      </c>
      <c r="O22" s="924">
        <v>0</v>
      </c>
    </row>
    <row r="23" spans="1:15" s="920" customFormat="1" ht="27" customHeight="1">
      <c r="A23" s="952"/>
      <c r="B23" s="901">
        <v>26</v>
      </c>
      <c r="C23" s="903">
        <v>10000</v>
      </c>
      <c r="D23" s="903">
        <v>0</v>
      </c>
      <c r="E23" s="903">
        <v>0</v>
      </c>
      <c r="F23" s="903">
        <v>0</v>
      </c>
      <c r="G23" s="903">
        <v>0</v>
      </c>
      <c r="H23" s="903">
        <v>0</v>
      </c>
      <c r="I23" s="903">
        <v>0</v>
      </c>
      <c r="J23" s="903">
        <v>165218</v>
      </c>
      <c r="K23" s="903">
        <v>122646</v>
      </c>
      <c r="L23" s="903">
        <v>40188</v>
      </c>
      <c r="M23" s="903">
        <v>165218</v>
      </c>
      <c r="N23" s="903">
        <v>165218</v>
      </c>
      <c r="O23" s="903">
        <v>0</v>
      </c>
    </row>
    <row r="24" spans="1:15" s="920" customFormat="1" ht="27" customHeight="1">
      <c r="A24" s="952"/>
      <c r="B24" s="901" t="s">
        <v>509</v>
      </c>
      <c r="C24" s="903">
        <v>0</v>
      </c>
      <c r="D24" s="903">
        <v>0</v>
      </c>
      <c r="E24" s="903">
        <v>0</v>
      </c>
      <c r="F24" s="903">
        <v>0</v>
      </c>
      <c r="G24" s="903">
        <v>0</v>
      </c>
      <c r="H24" s="903">
        <v>0</v>
      </c>
      <c r="I24" s="903">
        <v>10000</v>
      </c>
      <c r="J24" s="903">
        <v>-8066</v>
      </c>
      <c r="K24" s="903">
        <v>-8099</v>
      </c>
      <c r="L24" s="903">
        <v>769</v>
      </c>
      <c r="M24" s="903">
        <v>-18066</v>
      </c>
      <c r="N24" s="903">
        <v>-18066</v>
      </c>
      <c r="O24" s="903">
        <v>0</v>
      </c>
    </row>
    <row r="25" spans="1:15" s="920" customFormat="1" ht="27" customHeight="1">
      <c r="A25" s="952"/>
      <c r="B25" s="913" t="s">
        <v>510</v>
      </c>
      <c r="C25" s="915">
        <f aca="true" t="shared" si="3" ref="C25:O25">IF(AND(C22=0,C23=0),0,IF(C22=0,"皆減",IF(C23=0,"皆増",C24/C23*100)))</f>
        <v>0</v>
      </c>
      <c r="D25" s="915">
        <f t="shared" si="3"/>
        <v>0</v>
      </c>
      <c r="E25" s="915">
        <f t="shared" si="3"/>
        <v>0</v>
      </c>
      <c r="F25" s="915">
        <f t="shared" si="3"/>
        <v>0</v>
      </c>
      <c r="G25" s="915">
        <f t="shared" si="3"/>
        <v>0</v>
      </c>
      <c r="H25" s="915">
        <f t="shared" si="3"/>
        <v>0</v>
      </c>
      <c r="I25" s="915" t="str">
        <f t="shared" si="3"/>
        <v>皆増</v>
      </c>
      <c r="J25" s="915">
        <f t="shared" si="3"/>
        <v>-4.882034645135517</v>
      </c>
      <c r="K25" s="915">
        <f t="shared" si="3"/>
        <v>-6.603558208176377</v>
      </c>
      <c r="L25" s="915">
        <f t="shared" si="3"/>
        <v>1.9135065193590126</v>
      </c>
      <c r="M25" s="915">
        <f t="shared" si="3"/>
        <v>-10.934643924996065</v>
      </c>
      <c r="N25" s="915">
        <f t="shared" si="3"/>
        <v>-10.934643924996065</v>
      </c>
      <c r="O25" s="915">
        <f t="shared" si="3"/>
        <v>0</v>
      </c>
    </row>
    <row r="26" spans="1:15" s="920" customFormat="1" ht="27" customHeight="1">
      <c r="A26" s="952" t="s">
        <v>370</v>
      </c>
      <c r="B26" s="900">
        <v>27</v>
      </c>
      <c r="C26" s="921">
        <v>98177</v>
      </c>
      <c r="D26" s="921">
        <v>95000</v>
      </c>
      <c r="E26" s="921">
        <v>0</v>
      </c>
      <c r="F26" s="921">
        <v>0</v>
      </c>
      <c r="G26" s="921">
        <v>0</v>
      </c>
      <c r="H26" s="921">
        <v>0</v>
      </c>
      <c r="I26" s="921">
        <v>98177</v>
      </c>
      <c r="J26" s="921">
        <v>185160</v>
      </c>
      <c r="K26" s="921">
        <v>145478</v>
      </c>
      <c r="L26" s="921">
        <v>39582</v>
      </c>
      <c r="M26" s="921">
        <v>86983</v>
      </c>
      <c r="N26" s="921">
        <v>86983</v>
      </c>
      <c r="O26" s="921">
        <v>0</v>
      </c>
    </row>
    <row r="27" spans="1:15" s="920" customFormat="1" ht="27" customHeight="1">
      <c r="A27" s="952"/>
      <c r="B27" s="901">
        <v>26</v>
      </c>
      <c r="C27" s="903">
        <v>65199</v>
      </c>
      <c r="D27" s="903">
        <v>54000</v>
      </c>
      <c r="E27" s="903">
        <v>0</v>
      </c>
      <c r="F27" s="903">
        <v>0</v>
      </c>
      <c r="G27" s="903">
        <v>0</v>
      </c>
      <c r="H27" s="903">
        <v>0</v>
      </c>
      <c r="I27" s="903">
        <v>65199</v>
      </c>
      <c r="J27" s="903">
        <v>134075</v>
      </c>
      <c r="K27" s="903">
        <v>94013</v>
      </c>
      <c r="L27" s="903">
        <v>40062</v>
      </c>
      <c r="M27" s="903">
        <v>79639</v>
      </c>
      <c r="N27" s="903">
        <v>79639</v>
      </c>
      <c r="O27" s="903">
        <v>0</v>
      </c>
    </row>
    <row r="28" spans="1:15" s="920" customFormat="1" ht="27" customHeight="1">
      <c r="A28" s="952"/>
      <c r="B28" s="901" t="s">
        <v>509</v>
      </c>
      <c r="C28" s="903">
        <v>32978</v>
      </c>
      <c r="D28" s="903">
        <v>41000</v>
      </c>
      <c r="E28" s="903">
        <v>0</v>
      </c>
      <c r="F28" s="903">
        <v>0</v>
      </c>
      <c r="G28" s="903">
        <v>0</v>
      </c>
      <c r="H28" s="903">
        <v>0</v>
      </c>
      <c r="I28" s="903">
        <v>32978</v>
      </c>
      <c r="J28" s="903">
        <v>51085</v>
      </c>
      <c r="K28" s="903">
        <v>51465</v>
      </c>
      <c r="L28" s="903">
        <v>-480</v>
      </c>
      <c r="M28" s="903">
        <v>7344</v>
      </c>
      <c r="N28" s="903">
        <v>7344</v>
      </c>
      <c r="O28" s="903">
        <v>0</v>
      </c>
    </row>
    <row r="29" spans="1:15" s="920" customFormat="1" ht="27" customHeight="1">
      <c r="A29" s="952"/>
      <c r="B29" s="913" t="s">
        <v>510</v>
      </c>
      <c r="C29" s="915">
        <f aca="true" t="shared" si="4" ref="C29:O29">IF(AND(C26=0,C27=0),0,IF(C26=0,"皆減",IF(C27=0,"皆増",C28/C27*100)))</f>
        <v>50.580530376232765</v>
      </c>
      <c r="D29" s="915">
        <f t="shared" si="4"/>
        <v>75.92592592592592</v>
      </c>
      <c r="E29" s="915">
        <f t="shared" si="4"/>
        <v>0</v>
      </c>
      <c r="F29" s="915">
        <f t="shared" si="4"/>
        <v>0</v>
      </c>
      <c r="G29" s="915">
        <f t="shared" si="4"/>
        <v>0</v>
      </c>
      <c r="H29" s="915">
        <f t="shared" si="4"/>
        <v>0</v>
      </c>
      <c r="I29" s="915">
        <f t="shared" si="4"/>
        <v>50.580530376232765</v>
      </c>
      <c r="J29" s="915">
        <f t="shared" si="4"/>
        <v>38.10180868916651</v>
      </c>
      <c r="K29" s="915">
        <f t="shared" si="4"/>
        <v>54.74242923850957</v>
      </c>
      <c r="L29" s="915">
        <f t="shared" si="4"/>
        <v>-1.1981428785382657</v>
      </c>
      <c r="M29" s="915">
        <f t="shared" si="4"/>
        <v>9.221612526525949</v>
      </c>
      <c r="N29" s="915">
        <f t="shared" si="4"/>
        <v>9.221612526525949</v>
      </c>
      <c r="O29" s="915">
        <f t="shared" si="4"/>
        <v>0</v>
      </c>
    </row>
    <row r="30" spans="1:15" s="920" customFormat="1" ht="27" customHeight="1">
      <c r="A30" s="952" t="s">
        <v>511</v>
      </c>
      <c r="B30" s="900">
        <v>27</v>
      </c>
      <c r="C30" s="921">
        <v>3240269</v>
      </c>
      <c r="D30" s="921">
        <v>1486600</v>
      </c>
      <c r="E30" s="921">
        <v>9624</v>
      </c>
      <c r="F30" s="921">
        <v>1041101</v>
      </c>
      <c r="G30" s="921">
        <v>0</v>
      </c>
      <c r="H30" s="921">
        <v>159600</v>
      </c>
      <c r="I30" s="921">
        <v>3080669</v>
      </c>
      <c r="J30" s="921">
        <v>5118751</v>
      </c>
      <c r="K30" s="921">
        <v>1797800</v>
      </c>
      <c r="L30" s="921">
        <v>3228628</v>
      </c>
      <c r="M30" s="921">
        <v>2038082</v>
      </c>
      <c r="N30" s="921">
        <v>1931082</v>
      </c>
      <c r="O30" s="921">
        <v>107000</v>
      </c>
    </row>
    <row r="31" spans="1:15" s="920" customFormat="1" ht="27" customHeight="1">
      <c r="A31" s="952"/>
      <c r="B31" s="901">
        <v>26</v>
      </c>
      <c r="C31" s="903">
        <v>7464871</v>
      </c>
      <c r="D31" s="903">
        <v>4615700</v>
      </c>
      <c r="E31" s="903">
        <v>16046</v>
      </c>
      <c r="F31" s="903">
        <v>2070085</v>
      </c>
      <c r="G31" s="903">
        <v>497</v>
      </c>
      <c r="H31" s="903">
        <v>503200</v>
      </c>
      <c r="I31" s="903">
        <v>6961174</v>
      </c>
      <c r="J31" s="903">
        <v>8781624</v>
      </c>
      <c r="K31" s="903">
        <v>5589163</v>
      </c>
      <c r="L31" s="903">
        <v>3164731</v>
      </c>
      <c r="M31" s="903">
        <v>1820450</v>
      </c>
      <c r="N31" s="903">
        <v>1660850</v>
      </c>
      <c r="O31" s="903">
        <v>159600</v>
      </c>
    </row>
    <row r="32" spans="1:15" s="920" customFormat="1" ht="27" customHeight="1">
      <c r="A32" s="952"/>
      <c r="B32" s="901" t="s">
        <v>509</v>
      </c>
      <c r="C32" s="903">
        <v>-4224602</v>
      </c>
      <c r="D32" s="903">
        <v>-3129100</v>
      </c>
      <c r="E32" s="903">
        <v>-6422</v>
      </c>
      <c r="F32" s="903">
        <v>-1028984</v>
      </c>
      <c r="G32" s="903">
        <v>-497</v>
      </c>
      <c r="H32" s="903">
        <v>-343600</v>
      </c>
      <c r="I32" s="903">
        <v>-3880505</v>
      </c>
      <c r="J32" s="903">
        <v>-3662873</v>
      </c>
      <c r="K32" s="903">
        <v>-3791363</v>
      </c>
      <c r="L32" s="903">
        <v>63897</v>
      </c>
      <c r="M32" s="903">
        <v>217632</v>
      </c>
      <c r="N32" s="903">
        <v>270232</v>
      </c>
      <c r="O32" s="903">
        <v>-52600</v>
      </c>
    </row>
    <row r="33" spans="1:15" s="920" customFormat="1" ht="27" customHeight="1">
      <c r="A33" s="952"/>
      <c r="B33" s="913" t="s">
        <v>510</v>
      </c>
      <c r="C33" s="915">
        <f aca="true" t="shared" si="5" ref="C33:O33">IF(AND(C30=0,C31=0),0,IF(C30=0,"皆減",IF(C31=0,"皆増",C32/C31*100)))</f>
        <v>-56.59310120697331</v>
      </c>
      <c r="D33" s="915">
        <f t="shared" si="5"/>
        <v>-67.79253417683125</v>
      </c>
      <c r="E33" s="915">
        <f t="shared" si="5"/>
        <v>-40.02243549794341</v>
      </c>
      <c r="F33" s="915">
        <f t="shared" si="5"/>
        <v>-49.707330858394705</v>
      </c>
      <c r="G33" s="915" t="str">
        <f t="shared" si="5"/>
        <v>皆減</v>
      </c>
      <c r="H33" s="915">
        <f t="shared" si="5"/>
        <v>-68.28298887122418</v>
      </c>
      <c r="I33" s="915">
        <f t="shared" si="5"/>
        <v>-55.74497922333216</v>
      </c>
      <c r="J33" s="915">
        <f t="shared" si="5"/>
        <v>-41.71065625219208</v>
      </c>
      <c r="K33" s="915">
        <f t="shared" si="5"/>
        <v>-67.83418196964377</v>
      </c>
      <c r="L33" s="915">
        <f t="shared" si="5"/>
        <v>2.019034161197271</v>
      </c>
      <c r="M33" s="915">
        <f t="shared" si="5"/>
        <v>11.954846329204317</v>
      </c>
      <c r="N33" s="915">
        <f t="shared" si="5"/>
        <v>16.270704759611043</v>
      </c>
      <c r="O33" s="915">
        <f t="shared" si="5"/>
        <v>-32.957393483709275</v>
      </c>
    </row>
    <row r="34" spans="1:15" s="920" customFormat="1" ht="27" customHeight="1">
      <c r="A34" s="952" t="s">
        <v>512</v>
      </c>
      <c r="B34" s="900">
        <v>27</v>
      </c>
      <c r="C34" s="921">
        <v>0</v>
      </c>
      <c r="D34" s="921">
        <v>0</v>
      </c>
      <c r="E34" s="921">
        <v>0</v>
      </c>
      <c r="F34" s="921">
        <v>0</v>
      </c>
      <c r="G34" s="921">
        <v>0</v>
      </c>
      <c r="H34" s="921">
        <v>0</v>
      </c>
      <c r="I34" s="921">
        <v>1070</v>
      </c>
      <c r="J34" s="921">
        <v>1</v>
      </c>
      <c r="K34" s="921">
        <v>0</v>
      </c>
      <c r="L34" s="921">
        <v>0</v>
      </c>
      <c r="M34" s="921">
        <v>0</v>
      </c>
      <c r="N34" s="921">
        <v>0</v>
      </c>
      <c r="O34" s="921">
        <v>0</v>
      </c>
    </row>
    <row r="35" spans="1:15" s="920" customFormat="1" ht="27" customHeight="1">
      <c r="A35" s="952"/>
      <c r="B35" s="901">
        <v>26</v>
      </c>
      <c r="C35" s="903"/>
      <c r="D35" s="903"/>
      <c r="E35" s="903"/>
      <c r="F35" s="903"/>
      <c r="G35" s="903"/>
      <c r="H35" s="903"/>
      <c r="I35" s="903"/>
      <c r="J35" s="903"/>
      <c r="K35" s="903"/>
      <c r="L35" s="903"/>
      <c r="M35" s="903"/>
      <c r="N35" s="903"/>
      <c r="O35" s="903"/>
    </row>
    <row r="36" spans="1:15" s="920" customFormat="1" ht="27" customHeight="1">
      <c r="A36" s="952"/>
      <c r="B36" s="901" t="s">
        <v>509</v>
      </c>
      <c r="C36" s="903">
        <v>0</v>
      </c>
      <c r="D36" s="903">
        <v>0</v>
      </c>
      <c r="E36" s="903">
        <v>0</v>
      </c>
      <c r="F36" s="903">
        <v>0</v>
      </c>
      <c r="G36" s="903">
        <v>0</v>
      </c>
      <c r="H36" s="903">
        <v>0</v>
      </c>
      <c r="I36" s="903">
        <v>1070</v>
      </c>
      <c r="J36" s="903">
        <v>1</v>
      </c>
      <c r="K36" s="903">
        <v>0</v>
      </c>
      <c r="L36" s="903">
        <v>0</v>
      </c>
      <c r="M36" s="903">
        <v>0</v>
      </c>
      <c r="N36" s="903">
        <v>0</v>
      </c>
      <c r="O36" s="903">
        <v>0</v>
      </c>
    </row>
    <row r="37" spans="1:15" s="920" customFormat="1" ht="27" customHeight="1">
      <c r="A37" s="955"/>
      <c r="B37" s="913" t="s">
        <v>510</v>
      </c>
      <c r="C37" s="915">
        <f aca="true" t="shared" si="6" ref="C37:O37">IF(AND(C34=0,C35=0),0,IF(C34=0,"皆減",IF(C35=0,"皆増",C36/C35*100)))</f>
        <v>0</v>
      </c>
      <c r="D37" s="915">
        <f t="shared" si="6"/>
        <v>0</v>
      </c>
      <c r="E37" s="915">
        <f t="shared" si="6"/>
        <v>0</v>
      </c>
      <c r="F37" s="915">
        <f t="shared" si="6"/>
        <v>0</v>
      </c>
      <c r="G37" s="915">
        <f t="shared" si="6"/>
        <v>0</v>
      </c>
      <c r="H37" s="915">
        <f t="shared" si="6"/>
        <v>0</v>
      </c>
      <c r="I37" s="915" t="str">
        <f t="shared" si="6"/>
        <v>皆増</v>
      </c>
      <c r="J37" s="915" t="str">
        <f t="shared" si="6"/>
        <v>皆増</v>
      </c>
      <c r="K37" s="915">
        <f t="shared" si="6"/>
        <v>0</v>
      </c>
      <c r="L37" s="915">
        <f t="shared" si="6"/>
        <v>0</v>
      </c>
      <c r="M37" s="915">
        <f t="shared" si="6"/>
        <v>0</v>
      </c>
      <c r="N37" s="915">
        <f t="shared" si="6"/>
        <v>0</v>
      </c>
      <c r="O37" s="915">
        <f t="shared" si="6"/>
        <v>0</v>
      </c>
    </row>
    <row r="38" spans="1:15" s="920" customFormat="1" ht="27" customHeight="1">
      <c r="A38" s="952" t="s">
        <v>513</v>
      </c>
      <c r="B38" s="900">
        <v>27</v>
      </c>
      <c r="C38" s="921">
        <v>78798</v>
      </c>
      <c r="D38" s="921">
        <v>0</v>
      </c>
      <c r="E38" s="921">
        <v>0</v>
      </c>
      <c r="F38" s="921">
        <v>78775</v>
      </c>
      <c r="G38" s="921">
        <v>0</v>
      </c>
      <c r="H38" s="921">
        <v>0</v>
      </c>
      <c r="I38" s="921">
        <v>78798</v>
      </c>
      <c r="J38" s="921">
        <v>105383</v>
      </c>
      <c r="K38" s="921">
        <v>3694</v>
      </c>
      <c r="L38" s="921">
        <v>101666</v>
      </c>
      <c r="M38" s="921">
        <v>26585</v>
      </c>
      <c r="N38" s="921">
        <v>26585</v>
      </c>
      <c r="O38" s="921">
        <v>0</v>
      </c>
    </row>
    <row r="39" spans="1:15" s="920" customFormat="1" ht="27" customHeight="1">
      <c r="A39" s="952"/>
      <c r="B39" s="901">
        <v>26</v>
      </c>
      <c r="C39" s="903">
        <v>77412</v>
      </c>
      <c r="D39" s="903">
        <v>0</v>
      </c>
      <c r="E39" s="903">
        <v>0</v>
      </c>
      <c r="F39" s="903">
        <v>77397</v>
      </c>
      <c r="G39" s="903">
        <v>0</v>
      </c>
      <c r="H39" s="903">
        <v>0</v>
      </c>
      <c r="I39" s="903">
        <v>77412</v>
      </c>
      <c r="J39" s="903">
        <v>103108</v>
      </c>
      <c r="K39" s="903">
        <v>3246</v>
      </c>
      <c r="L39" s="903">
        <v>99847</v>
      </c>
      <c r="M39" s="903">
        <v>25696</v>
      </c>
      <c r="N39" s="903">
        <v>25696</v>
      </c>
      <c r="O39" s="903">
        <v>0</v>
      </c>
    </row>
    <row r="40" spans="1:15" s="920" customFormat="1" ht="27" customHeight="1">
      <c r="A40" s="952"/>
      <c r="B40" s="901" t="s">
        <v>509</v>
      </c>
      <c r="C40" s="903">
        <v>1386</v>
      </c>
      <c r="D40" s="903">
        <v>0</v>
      </c>
      <c r="E40" s="903">
        <v>0</v>
      </c>
      <c r="F40" s="903">
        <v>1378</v>
      </c>
      <c r="G40" s="903">
        <v>0</v>
      </c>
      <c r="H40" s="903">
        <v>0</v>
      </c>
      <c r="I40" s="903">
        <v>1386</v>
      </c>
      <c r="J40" s="903">
        <v>2275</v>
      </c>
      <c r="K40" s="903">
        <v>448</v>
      </c>
      <c r="L40" s="903">
        <v>1819</v>
      </c>
      <c r="M40" s="903">
        <v>889</v>
      </c>
      <c r="N40" s="903">
        <v>889</v>
      </c>
      <c r="O40" s="903">
        <v>0</v>
      </c>
    </row>
    <row r="41" spans="1:15" s="920" customFormat="1" ht="27" customHeight="1">
      <c r="A41" s="955"/>
      <c r="B41" s="913" t="s">
        <v>510</v>
      </c>
      <c r="C41" s="915">
        <f aca="true" t="shared" si="7" ref="C41:O41">IF(AND(C38=0,C39=0),0,IF(C38=0,"皆減",IF(C39=0,"皆増",C40/C39*100)))</f>
        <v>1.7904200899085412</v>
      </c>
      <c r="D41" s="915">
        <f t="shared" si="7"/>
        <v>0</v>
      </c>
      <c r="E41" s="915">
        <f t="shared" si="7"/>
        <v>0</v>
      </c>
      <c r="F41" s="915">
        <f t="shared" si="7"/>
        <v>1.7804307660503635</v>
      </c>
      <c r="G41" s="915">
        <f t="shared" si="7"/>
        <v>0</v>
      </c>
      <c r="H41" s="915">
        <f t="shared" si="7"/>
        <v>0</v>
      </c>
      <c r="I41" s="915">
        <f t="shared" si="7"/>
        <v>1.7904200899085412</v>
      </c>
      <c r="J41" s="915">
        <f t="shared" si="7"/>
        <v>2.206424331768631</v>
      </c>
      <c r="K41" s="915">
        <f t="shared" si="7"/>
        <v>13.801601971657423</v>
      </c>
      <c r="L41" s="915">
        <f t="shared" si="7"/>
        <v>1.8217873346219715</v>
      </c>
      <c r="M41" s="915">
        <f t="shared" si="7"/>
        <v>3.4596824408468243</v>
      </c>
      <c r="N41" s="915">
        <f t="shared" si="7"/>
        <v>3.4596824408468243</v>
      </c>
      <c r="O41" s="915">
        <f t="shared" si="7"/>
        <v>0</v>
      </c>
    </row>
    <row r="42" spans="1:15" s="920" customFormat="1" ht="27" customHeight="1">
      <c r="A42" s="952" t="s">
        <v>16</v>
      </c>
      <c r="B42" s="900">
        <v>27</v>
      </c>
      <c r="C42" s="921">
        <v>18416460</v>
      </c>
      <c r="D42" s="921">
        <v>8656700</v>
      </c>
      <c r="E42" s="921">
        <v>6924659</v>
      </c>
      <c r="F42" s="921">
        <v>2289971</v>
      </c>
      <c r="G42" s="921">
        <v>1172123</v>
      </c>
      <c r="H42" s="921">
        <v>0</v>
      </c>
      <c r="I42" s="921">
        <v>17244337</v>
      </c>
      <c r="J42" s="921">
        <v>30497899</v>
      </c>
      <c r="K42" s="921">
        <v>17505319</v>
      </c>
      <c r="L42" s="921">
        <v>12808879</v>
      </c>
      <c r="M42" s="921">
        <v>13253562</v>
      </c>
      <c r="N42" s="921">
        <v>13246862</v>
      </c>
      <c r="O42" s="921">
        <v>6700</v>
      </c>
    </row>
    <row r="43" spans="1:15" s="920" customFormat="1" ht="27" customHeight="1">
      <c r="A43" s="952"/>
      <c r="B43" s="901">
        <v>26</v>
      </c>
      <c r="C43" s="903">
        <v>14390221</v>
      </c>
      <c r="D43" s="903">
        <v>7085200</v>
      </c>
      <c r="E43" s="903">
        <v>5699692</v>
      </c>
      <c r="F43" s="903">
        <v>1218577</v>
      </c>
      <c r="G43" s="903">
        <v>1427008</v>
      </c>
      <c r="H43" s="903">
        <v>0</v>
      </c>
      <c r="I43" s="903">
        <v>12963213</v>
      </c>
      <c r="J43" s="903">
        <v>22654674</v>
      </c>
      <c r="K43" s="903">
        <v>13314094</v>
      </c>
      <c r="L43" s="903">
        <v>9138551</v>
      </c>
      <c r="M43" s="903">
        <v>9691461</v>
      </c>
      <c r="N43" s="903">
        <v>9691461</v>
      </c>
      <c r="O43" s="903">
        <v>0</v>
      </c>
    </row>
    <row r="44" spans="1:15" s="920" customFormat="1" ht="27" customHeight="1">
      <c r="A44" s="952"/>
      <c r="B44" s="901" t="s">
        <v>509</v>
      </c>
      <c r="C44" s="903">
        <v>4026239</v>
      </c>
      <c r="D44" s="903">
        <v>1571500</v>
      </c>
      <c r="E44" s="903">
        <v>1224967</v>
      </c>
      <c r="F44" s="903">
        <v>1071394</v>
      </c>
      <c r="G44" s="903">
        <v>-254885</v>
      </c>
      <c r="H44" s="903">
        <v>0</v>
      </c>
      <c r="I44" s="903">
        <v>4281124</v>
      </c>
      <c r="J44" s="903">
        <v>7843225</v>
      </c>
      <c r="K44" s="903">
        <v>4191225</v>
      </c>
      <c r="L44" s="903">
        <v>3670328</v>
      </c>
      <c r="M44" s="903">
        <v>3562101</v>
      </c>
      <c r="N44" s="903">
        <v>3555401</v>
      </c>
      <c r="O44" s="903">
        <v>6700</v>
      </c>
    </row>
    <row r="45" spans="1:15" s="920" customFormat="1" ht="27" customHeight="1">
      <c r="A45" s="952"/>
      <c r="B45" s="913" t="s">
        <v>510</v>
      </c>
      <c r="C45" s="915">
        <f aca="true" t="shared" si="8" ref="C45:O45">IF(AND(C42=0,C43=0),0,IF(C42=0,"皆減",IF(C43=0,"皆増",C44/C43*100)))</f>
        <v>27.97899351233035</v>
      </c>
      <c r="D45" s="915">
        <f t="shared" si="8"/>
        <v>22.180037260768927</v>
      </c>
      <c r="E45" s="915">
        <f t="shared" si="8"/>
        <v>21.4918104346691</v>
      </c>
      <c r="F45" s="915">
        <f t="shared" si="8"/>
        <v>87.92173165914012</v>
      </c>
      <c r="G45" s="915">
        <f t="shared" si="8"/>
        <v>-17.86149762299861</v>
      </c>
      <c r="H45" s="915">
        <f t="shared" si="8"/>
        <v>0</v>
      </c>
      <c r="I45" s="915">
        <f t="shared" si="8"/>
        <v>33.02517670580588</v>
      </c>
      <c r="J45" s="915">
        <f t="shared" si="8"/>
        <v>34.62078068305022</v>
      </c>
      <c r="K45" s="915">
        <f t="shared" si="8"/>
        <v>31.479611004699233</v>
      </c>
      <c r="L45" s="915">
        <f t="shared" si="8"/>
        <v>40.163128706071674</v>
      </c>
      <c r="M45" s="915">
        <f t="shared" si="8"/>
        <v>36.75504653013617</v>
      </c>
      <c r="N45" s="915">
        <f t="shared" si="8"/>
        <v>36.685913506745784</v>
      </c>
      <c r="O45" s="915" t="str">
        <f t="shared" si="8"/>
        <v>皆増</v>
      </c>
    </row>
    <row r="46" spans="1:15" s="920" customFormat="1" ht="27" customHeight="1">
      <c r="A46" s="952" t="s">
        <v>17</v>
      </c>
      <c r="B46" s="900">
        <v>27</v>
      </c>
      <c r="C46" s="921">
        <v>542760</v>
      </c>
      <c r="D46" s="921">
        <v>249200</v>
      </c>
      <c r="E46" s="921">
        <v>186365</v>
      </c>
      <c r="F46" s="921">
        <v>91877</v>
      </c>
      <c r="G46" s="921">
        <v>0</v>
      </c>
      <c r="H46" s="921">
        <v>0</v>
      </c>
      <c r="I46" s="921">
        <v>542760</v>
      </c>
      <c r="J46" s="921">
        <v>790295</v>
      </c>
      <c r="K46" s="921">
        <v>466143</v>
      </c>
      <c r="L46" s="921">
        <v>323390</v>
      </c>
      <c r="M46" s="921">
        <v>247535</v>
      </c>
      <c r="N46" s="921">
        <v>247535</v>
      </c>
      <c r="O46" s="921">
        <v>0</v>
      </c>
    </row>
    <row r="47" spans="1:15" s="920" customFormat="1" ht="27" customHeight="1">
      <c r="A47" s="952"/>
      <c r="B47" s="901">
        <v>26</v>
      </c>
      <c r="C47" s="903">
        <v>2628652</v>
      </c>
      <c r="D47" s="903">
        <v>978200</v>
      </c>
      <c r="E47" s="903">
        <v>765320</v>
      </c>
      <c r="F47" s="903">
        <v>840439</v>
      </c>
      <c r="G47" s="903">
        <v>11750</v>
      </c>
      <c r="H47" s="903">
        <v>0</v>
      </c>
      <c r="I47" s="903">
        <v>2616902</v>
      </c>
      <c r="J47" s="903">
        <v>4385665</v>
      </c>
      <c r="K47" s="903">
        <v>1951326</v>
      </c>
      <c r="L47" s="903">
        <v>2424339</v>
      </c>
      <c r="M47" s="903">
        <v>1768763</v>
      </c>
      <c r="N47" s="903">
        <v>1768763</v>
      </c>
      <c r="O47" s="903">
        <v>0</v>
      </c>
    </row>
    <row r="48" spans="1:15" s="920" customFormat="1" ht="27" customHeight="1">
      <c r="A48" s="952"/>
      <c r="B48" s="901" t="s">
        <v>509</v>
      </c>
      <c r="C48" s="903">
        <v>-2085892</v>
      </c>
      <c r="D48" s="903">
        <v>-729000</v>
      </c>
      <c r="E48" s="903">
        <v>-578955</v>
      </c>
      <c r="F48" s="903">
        <v>-748562</v>
      </c>
      <c r="G48" s="903">
        <v>-11750</v>
      </c>
      <c r="H48" s="903">
        <v>0</v>
      </c>
      <c r="I48" s="903">
        <v>-2074142</v>
      </c>
      <c r="J48" s="903">
        <v>-3595370</v>
      </c>
      <c r="K48" s="903">
        <v>-1485183</v>
      </c>
      <c r="L48" s="903">
        <v>-2100949</v>
      </c>
      <c r="M48" s="903">
        <v>-1521228</v>
      </c>
      <c r="N48" s="903">
        <v>-1521228</v>
      </c>
      <c r="O48" s="903">
        <v>0</v>
      </c>
    </row>
    <row r="49" spans="1:15" s="920" customFormat="1" ht="27" customHeight="1">
      <c r="A49" s="952"/>
      <c r="B49" s="913" t="s">
        <v>510</v>
      </c>
      <c r="C49" s="915">
        <f aca="true" t="shared" si="9" ref="C49:O49">IF(AND(C46=0,C47=0),0,IF(C46=0,"皆減",IF(C47=0,"皆増",C48/C47*100)))</f>
        <v>-79.35215464047732</v>
      </c>
      <c r="D49" s="915">
        <f t="shared" si="9"/>
        <v>-74.52463708852996</v>
      </c>
      <c r="E49" s="915">
        <f t="shared" si="9"/>
        <v>-75.64874823603198</v>
      </c>
      <c r="F49" s="915">
        <f t="shared" si="9"/>
        <v>-89.0679751891571</v>
      </c>
      <c r="G49" s="915" t="str">
        <f t="shared" si="9"/>
        <v>皆減</v>
      </c>
      <c r="H49" s="915">
        <f t="shared" si="9"/>
        <v>0</v>
      </c>
      <c r="I49" s="915">
        <f t="shared" si="9"/>
        <v>-79.25944494673473</v>
      </c>
      <c r="J49" s="915">
        <f t="shared" si="9"/>
        <v>-81.98004179525796</v>
      </c>
      <c r="K49" s="915">
        <f t="shared" si="9"/>
        <v>-76.11147496625371</v>
      </c>
      <c r="L49" s="915">
        <f t="shared" si="9"/>
        <v>-86.66069390460657</v>
      </c>
      <c r="M49" s="915">
        <f t="shared" si="9"/>
        <v>-86.00519119859472</v>
      </c>
      <c r="N49" s="915">
        <f t="shared" si="9"/>
        <v>-86.00519119859472</v>
      </c>
      <c r="O49" s="915">
        <f t="shared" si="9"/>
        <v>0</v>
      </c>
    </row>
    <row r="50" spans="1:15" s="920" customFormat="1" ht="27" customHeight="1">
      <c r="A50" s="956" t="s">
        <v>19</v>
      </c>
      <c r="B50" s="900">
        <v>27</v>
      </c>
      <c r="C50" s="921">
        <v>340304</v>
      </c>
      <c r="D50" s="921">
        <v>142500</v>
      </c>
      <c r="E50" s="921">
        <v>131381</v>
      </c>
      <c r="F50" s="921">
        <v>53253</v>
      </c>
      <c r="G50" s="921">
        <v>0</v>
      </c>
      <c r="H50" s="921">
        <v>0</v>
      </c>
      <c r="I50" s="921">
        <v>340304</v>
      </c>
      <c r="J50" s="921">
        <v>438031</v>
      </c>
      <c r="K50" s="921">
        <v>306951</v>
      </c>
      <c r="L50" s="921">
        <v>131080</v>
      </c>
      <c r="M50" s="921">
        <v>97727</v>
      </c>
      <c r="N50" s="921">
        <v>97727</v>
      </c>
      <c r="O50" s="921">
        <v>0</v>
      </c>
    </row>
    <row r="51" spans="1:15" s="920" customFormat="1" ht="27" customHeight="1">
      <c r="A51" s="952"/>
      <c r="B51" s="901">
        <v>26</v>
      </c>
      <c r="C51" s="903">
        <v>284655</v>
      </c>
      <c r="D51" s="903">
        <v>91400</v>
      </c>
      <c r="E51" s="903">
        <v>74882</v>
      </c>
      <c r="F51" s="903">
        <v>116314</v>
      </c>
      <c r="G51" s="903">
        <v>8859</v>
      </c>
      <c r="H51" s="903">
        <v>0</v>
      </c>
      <c r="I51" s="903">
        <v>275796</v>
      </c>
      <c r="J51" s="903">
        <v>467305</v>
      </c>
      <c r="K51" s="903">
        <v>181930</v>
      </c>
      <c r="L51" s="903">
        <v>285157</v>
      </c>
      <c r="M51" s="903">
        <v>191509</v>
      </c>
      <c r="N51" s="903">
        <v>191509</v>
      </c>
      <c r="O51" s="903">
        <v>0</v>
      </c>
    </row>
    <row r="52" spans="1:15" s="920" customFormat="1" ht="27" customHeight="1">
      <c r="A52" s="952"/>
      <c r="B52" s="901" t="s">
        <v>509</v>
      </c>
      <c r="C52" s="903">
        <v>55649</v>
      </c>
      <c r="D52" s="903">
        <v>51100</v>
      </c>
      <c r="E52" s="903">
        <v>56499</v>
      </c>
      <c r="F52" s="903">
        <v>-63061</v>
      </c>
      <c r="G52" s="903">
        <v>-8859</v>
      </c>
      <c r="H52" s="903">
        <v>0</v>
      </c>
      <c r="I52" s="903">
        <v>64508</v>
      </c>
      <c r="J52" s="903">
        <v>-29274</v>
      </c>
      <c r="K52" s="903">
        <v>125021</v>
      </c>
      <c r="L52" s="903">
        <v>-154077</v>
      </c>
      <c r="M52" s="903">
        <v>-93782</v>
      </c>
      <c r="N52" s="903">
        <v>-93782</v>
      </c>
      <c r="O52" s="903">
        <v>0</v>
      </c>
    </row>
    <row r="53" spans="1:15" s="920" customFormat="1" ht="27" customHeight="1">
      <c r="A53" s="952"/>
      <c r="B53" s="913" t="s">
        <v>510</v>
      </c>
      <c r="C53" s="915">
        <f aca="true" t="shared" si="10" ref="C53:O53">IF(AND(C50=0,C51=0),0,IF(C50=0,"皆減",IF(C51=0,"皆増",C52/C51*100)))</f>
        <v>19.549630254167326</v>
      </c>
      <c r="D53" s="915">
        <f t="shared" si="10"/>
        <v>55.90809628008753</v>
      </c>
      <c r="E53" s="915">
        <f t="shared" si="10"/>
        <v>75.45070911567532</v>
      </c>
      <c r="F53" s="915">
        <f t="shared" si="10"/>
        <v>-54.21617346149217</v>
      </c>
      <c r="G53" s="915" t="str">
        <f t="shared" si="10"/>
        <v>皆減</v>
      </c>
      <c r="H53" s="915">
        <f t="shared" si="10"/>
        <v>0</v>
      </c>
      <c r="I53" s="915">
        <f t="shared" si="10"/>
        <v>23.389751845567012</v>
      </c>
      <c r="J53" s="915">
        <f t="shared" si="10"/>
        <v>-6.2644311531012935</v>
      </c>
      <c r="K53" s="915">
        <f t="shared" si="10"/>
        <v>68.71928763810257</v>
      </c>
      <c r="L53" s="915">
        <f t="shared" si="10"/>
        <v>-54.032340079324726</v>
      </c>
      <c r="M53" s="915">
        <f t="shared" si="10"/>
        <v>-48.97002229660225</v>
      </c>
      <c r="N53" s="915">
        <f t="shared" si="10"/>
        <v>-48.97002229660225</v>
      </c>
      <c r="O53" s="915">
        <f t="shared" si="10"/>
        <v>0</v>
      </c>
    </row>
    <row r="54" spans="1:15" s="920" customFormat="1" ht="27" customHeight="1">
      <c r="A54" s="952" t="s">
        <v>95</v>
      </c>
      <c r="B54" s="900">
        <v>27</v>
      </c>
      <c r="C54" s="921">
        <v>631</v>
      </c>
      <c r="D54" s="921">
        <v>0</v>
      </c>
      <c r="E54" s="921">
        <v>0</v>
      </c>
      <c r="F54" s="921">
        <v>631</v>
      </c>
      <c r="G54" s="921">
        <v>0</v>
      </c>
      <c r="H54" s="921">
        <v>0</v>
      </c>
      <c r="I54" s="921">
        <v>631</v>
      </c>
      <c r="J54" s="921">
        <v>6075</v>
      </c>
      <c r="K54" s="921">
        <v>0</v>
      </c>
      <c r="L54" s="921">
        <v>6075</v>
      </c>
      <c r="M54" s="921">
        <v>5444</v>
      </c>
      <c r="N54" s="921">
        <v>5444</v>
      </c>
      <c r="O54" s="921">
        <v>0</v>
      </c>
    </row>
    <row r="55" spans="1:15" s="920" customFormat="1" ht="27" customHeight="1">
      <c r="A55" s="952"/>
      <c r="B55" s="901">
        <v>26</v>
      </c>
      <c r="C55" s="903">
        <v>1374</v>
      </c>
      <c r="D55" s="903">
        <v>0</v>
      </c>
      <c r="E55" s="903">
        <v>0</v>
      </c>
      <c r="F55" s="903">
        <v>1374</v>
      </c>
      <c r="G55" s="903">
        <v>0</v>
      </c>
      <c r="H55" s="903">
        <v>0</v>
      </c>
      <c r="I55" s="903">
        <v>1374</v>
      </c>
      <c r="J55" s="903">
        <v>6862</v>
      </c>
      <c r="K55" s="903">
        <v>953</v>
      </c>
      <c r="L55" s="903">
        <v>5909</v>
      </c>
      <c r="M55" s="903">
        <v>5488</v>
      </c>
      <c r="N55" s="903">
        <v>5488</v>
      </c>
      <c r="O55" s="903">
        <v>0</v>
      </c>
    </row>
    <row r="56" spans="1:15" s="920" customFormat="1" ht="27" customHeight="1">
      <c r="A56" s="952"/>
      <c r="B56" s="901" t="s">
        <v>509</v>
      </c>
      <c r="C56" s="903">
        <v>-743</v>
      </c>
      <c r="D56" s="903">
        <v>0</v>
      </c>
      <c r="E56" s="903">
        <v>0</v>
      </c>
      <c r="F56" s="903">
        <v>-743</v>
      </c>
      <c r="G56" s="903">
        <v>0</v>
      </c>
      <c r="H56" s="903">
        <v>0</v>
      </c>
      <c r="I56" s="903">
        <v>-743</v>
      </c>
      <c r="J56" s="903">
        <v>-787</v>
      </c>
      <c r="K56" s="903">
        <v>-953</v>
      </c>
      <c r="L56" s="903">
        <v>166</v>
      </c>
      <c r="M56" s="903">
        <v>-44</v>
      </c>
      <c r="N56" s="903">
        <v>-44</v>
      </c>
      <c r="O56" s="903">
        <v>0</v>
      </c>
    </row>
    <row r="57" spans="1:15" s="920" customFormat="1" ht="27" customHeight="1" thickBot="1">
      <c r="A57" s="955"/>
      <c r="B57" s="916" t="s">
        <v>510</v>
      </c>
      <c r="C57" s="917">
        <f aca="true" t="shared" si="11" ref="C57:O57">IF(AND(C54=0,C55=0),0,IF(C54=0,"皆減",IF(C55=0,"皆増",C56/C55*100)))</f>
        <v>-54.075691411935956</v>
      </c>
      <c r="D57" s="917">
        <f t="shared" si="11"/>
        <v>0</v>
      </c>
      <c r="E57" s="917">
        <f t="shared" si="11"/>
        <v>0</v>
      </c>
      <c r="F57" s="917">
        <f t="shared" si="11"/>
        <v>-54.075691411935956</v>
      </c>
      <c r="G57" s="917">
        <f t="shared" si="11"/>
        <v>0</v>
      </c>
      <c r="H57" s="917">
        <f t="shared" si="11"/>
        <v>0</v>
      </c>
      <c r="I57" s="917">
        <f t="shared" si="11"/>
        <v>-54.075691411935956</v>
      </c>
      <c r="J57" s="917">
        <f t="shared" si="11"/>
        <v>-11.46895948703002</v>
      </c>
      <c r="K57" s="917" t="str">
        <f t="shared" si="11"/>
        <v>皆減</v>
      </c>
      <c r="L57" s="917">
        <f t="shared" si="11"/>
        <v>2.809273988830597</v>
      </c>
      <c r="M57" s="917">
        <f t="shared" si="11"/>
        <v>-0.8017492711370262</v>
      </c>
      <c r="N57" s="917">
        <f t="shared" si="11"/>
        <v>-0.8017492711370262</v>
      </c>
      <c r="O57" s="917">
        <f t="shared" si="11"/>
        <v>0</v>
      </c>
    </row>
    <row r="58" spans="1:15" s="920" customFormat="1" ht="27" customHeight="1" thickTop="1">
      <c r="A58" s="953" t="s">
        <v>517</v>
      </c>
      <c r="B58" s="904">
        <v>27</v>
      </c>
      <c r="C58" s="924">
        <v>19300155</v>
      </c>
      <c r="D58" s="924">
        <v>9048400</v>
      </c>
      <c r="E58" s="924">
        <v>7242405</v>
      </c>
      <c r="F58" s="924">
        <v>2435732</v>
      </c>
      <c r="G58" s="924">
        <v>1172123</v>
      </c>
      <c r="H58" s="924">
        <v>0</v>
      </c>
      <c r="I58" s="924">
        <v>18128032</v>
      </c>
      <c r="J58" s="924">
        <v>31732300</v>
      </c>
      <c r="K58" s="924">
        <v>18278413</v>
      </c>
      <c r="L58" s="924">
        <v>13269424</v>
      </c>
      <c r="M58" s="924">
        <v>13604268</v>
      </c>
      <c r="N58" s="924">
        <v>13597568</v>
      </c>
      <c r="O58" s="924">
        <v>6700</v>
      </c>
    </row>
    <row r="59" spans="1:15" s="920" customFormat="1" ht="27" customHeight="1">
      <c r="A59" s="952"/>
      <c r="B59" s="901">
        <v>26</v>
      </c>
      <c r="C59" s="903">
        <v>17304902</v>
      </c>
      <c r="D59" s="903">
        <v>8154800</v>
      </c>
      <c r="E59" s="903">
        <v>6539894</v>
      </c>
      <c r="F59" s="903">
        <v>2176704</v>
      </c>
      <c r="G59" s="903">
        <v>1447617</v>
      </c>
      <c r="H59" s="903">
        <v>0</v>
      </c>
      <c r="I59" s="903">
        <v>15857285</v>
      </c>
      <c r="J59" s="903">
        <v>27514506</v>
      </c>
      <c r="K59" s="903">
        <v>15448303</v>
      </c>
      <c r="L59" s="903">
        <v>11853956</v>
      </c>
      <c r="M59" s="903">
        <v>11657221</v>
      </c>
      <c r="N59" s="903">
        <v>11657221</v>
      </c>
      <c r="O59" s="903">
        <v>0</v>
      </c>
    </row>
    <row r="60" spans="1:15" s="920" customFormat="1" ht="27" customHeight="1">
      <c r="A60" s="952"/>
      <c r="B60" s="901" t="s">
        <v>509</v>
      </c>
      <c r="C60" s="903">
        <v>1995253</v>
      </c>
      <c r="D60" s="903">
        <v>893600</v>
      </c>
      <c r="E60" s="903">
        <v>702511</v>
      </c>
      <c r="F60" s="903">
        <v>259028</v>
      </c>
      <c r="G60" s="903">
        <v>-275494</v>
      </c>
      <c r="H60" s="903">
        <v>0</v>
      </c>
      <c r="I60" s="903">
        <v>2270747</v>
      </c>
      <c r="J60" s="903">
        <v>4217794</v>
      </c>
      <c r="K60" s="903">
        <v>2830110</v>
      </c>
      <c r="L60" s="903">
        <v>1415468</v>
      </c>
      <c r="M60" s="903">
        <v>1947047</v>
      </c>
      <c r="N60" s="903">
        <v>1940347</v>
      </c>
      <c r="O60" s="903">
        <v>6700</v>
      </c>
    </row>
    <row r="61" spans="1:15" s="920" customFormat="1" ht="27" customHeight="1" thickBot="1">
      <c r="A61" s="954"/>
      <c r="B61" s="916" t="s">
        <v>510</v>
      </c>
      <c r="C61" s="917">
        <f aca="true" t="shared" si="12" ref="C61:O61">IF(AND(C58=0,C59=0),0,IF(C58=0,"皆減",IF(C59=0,"皆増",C60/C59*100)))</f>
        <v>11.529987283372076</v>
      </c>
      <c r="D61" s="917">
        <f t="shared" si="12"/>
        <v>10.957963408054153</v>
      </c>
      <c r="E61" s="917">
        <f t="shared" si="12"/>
        <v>10.741932514502528</v>
      </c>
      <c r="F61" s="917">
        <f t="shared" si="12"/>
        <v>11.900010290788273</v>
      </c>
      <c r="G61" s="917">
        <f t="shared" si="12"/>
        <v>-19.030862444969905</v>
      </c>
      <c r="H61" s="917">
        <f t="shared" si="12"/>
        <v>0</v>
      </c>
      <c r="I61" s="917">
        <f t="shared" si="12"/>
        <v>14.31989776307861</v>
      </c>
      <c r="J61" s="917">
        <f t="shared" si="12"/>
        <v>15.329346636279787</v>
      </c>
      <c r="K61" s="917">
        <f t="shared" si="12"/>
        <v>18.31987629968159</v>
      </c>
      <c r="L61" s="917">
        <f t="shared" si="12"/>
        <v>11.94089129401189</v>
      </c>
      <c r="M61" s="917">
        <f t="shared" si="12"/>
        <v>16.70249710458436</v>
      </c>
      <c r="N61" s="917">
        <f t="shared" si="12"/>
        <v>16.645021999668703</v>
      </c>
      <c r="O61" s="917" t="str">
        <f t="shared" si="12"/>
        <v>皆増</v>
      </c>
    </row>
    <row r="62" spans="1:15" ht="34.5" customHeight="1" thickBot="1" thickTop="1">
      <c r="A62" s="750" t="s">
        <v>374</v>
      </c>
      <c r="B62" s="49">
        <v>27</v>
      </c>
      <c r="C62" s="922">
        <v>29570335</v>
      </c>
      <c r="D62" s="922">
        <v>15123200</v>
      </c>
      <c r="E62" s="922">
        <v>7502628</v>
      </c>
      <c r="F62" s="922">
        <v>4704368</v>
      </c>
      <c r="G62" s="922">
        <v>1172123</v>
      </c>
      <c r="H62" s="922">
        <v>159600</v>
      </c>
      <c r="I62" s="922">
        <v>28238612</v>
      </c>
      <c r="J62" s="922">
        <v>56262579</v>
      </c>
      <c r="K62" s="922">
        <v>30748263</v>
      </c>
      <c r="L62" s="922">
        <v>25192288</v>
      </c>
      <c r="M62" s="922">
        <v>28025036</v>
      </c>
      <c r="N62" s="922">
        <v>27911336</v>
      </c>
      <c r="O62" s="923">
        <v>113700</v>
      </c>
    </row>
  </sheetData>
  <sheetProtection/>
  <mergeCells count="15">
    <mergeCell ref="B6:B9"/>
    <mergeCell ref="A6:A9"/>
    <mergeCell ref="A10:A13"/>
    <mergeCell ref="A14:A17"/>
    <mergeCell ref="A18:A21"/>
    <mergeCell ref="A22:A25"/>
    <mergeCell ref="A26:A29"/>
    <mergeCell ref="A30:A33"/>
    <mergeCell ref="A58:A61"/>
    <mergeCell ref="A34:A37"/>
    <mergeCell ref="A38:A41"/>
    <mergeCell ref="A42:A45"/>
    <mergeCell ref="A46:A49"/>
    <mergeCell ref="A50:A53"/>
    <mergeCell ref="A54:A57"/>
  </mergeCells>
  <printOptions horizontalCentered="1"/>
  <pageMargins left="0" right="0" top="0.5905511811023623" bottom="0.5905511811023623" header="0.5118110236220472" footer="0.5118110236220472"/>
  <pageSetup fitToHeight="1" fitToWidth="1" horizontalDpi="400" verticalDpi="400" orientation="landscape" paperSize="9" scale="34" r:id="rId1"/>
  <colBreaks count="1" manualBreakCount="1">
    <brk id="15" max="65535" man="1"/>
  </colBreaks>
</worksheet>
</file>

<file path=xl/worksheets/sheet20.xml><?xml version="1.0" encoding="utf-8"?>
<worksheet xmlns="http://schemas.openxmlformats.org/spreadsheetml/2006/main" xmlns:r="http://schemas.openxmlformats.org/officeDocument/2006/relationships">
  <sheetPr transitionEvaluation="1" transitionEntry="1">
    <tabColor rgb="FFFFFF00"/>
    <pageSetUpPr fitToPage="1"/>
  </sheetPr>
  <dimension ref="A1:S17"/>
  <sheetViews>
    <sheetView showGridLines="0" showZeros="0" view="pageBreakPreview" zoomScale="75" zoomScaleSheetLayoutView="75" zoomScalePageLayoutView="0" workbookViewId="0" topLeftCell="A10">
      <selection activeCell="K14" sqref="K14"/>
    </sheetView>
  </sheetViews>
  <sheetFormatPr defaultColWidth="12.18359375" defaultRowHeight="18"/>
  <cols>
    <col min="1" max="1" width="7.99609375" style="296" customWidth="1"/>
    <col min="2" max="2" width="4.453125" style="296" customWidth="1"/>
    <col min="3" max="9" width="12.453125" style="296" customWidth="1"/>
    <col min="10" max="10" width="9.18359375" style="296" customWidth="1"/>
    <col min="11" max="11" width="9.72265625" style="296" customWidth="1"/>
    <col min="12" max="12" width="12.72265625" style="296" customWidth="1"/>
    <col min="13" max="13" width="8.2734375" style="296" customWidth="1"/>
    <col min="14" max="14" width="9.6328125" style="296" customWidth="1"/>
    <col min="15" max="16384" width="12.18359375" style="296" customWidth="1"/>
  </cols>
  <sheetData>
    <row r="1" spans="1:3" s="297" customFormat="1" ht="33.75" customHeight="1">
      <c r="A1" s="43"/>
      <c r="C1" s="43" t="s">
        <v>15</v>
      </c>
    </row>
    <row r="2" spans="1:3" s="297" customFormat="1" ht="33.75" customHeight="1">
      <c r="A2" s="32"/>
      <c r="C2" s="32" t="s">
        <v>0</v>
      </c>
    </row>
    <row r="3" spans="1:3" s="140" customFormat="1" ht="33.75" customHeight="1">
      <c r="A3" s="50"/>
      <c r="C3" s="50" t="s">
        <v>228</v>
      </c>
    </row>
    <row r="4" spans="1:11" s="298" customFormat="1" ht="33.75" customHeight="1">
      <c r="A4" s="274"/>
      <c r="C4" s="274" t="s">
        <v>238</v>
      </c>
      <c r="J4" s="299"/>
      <c r="K4" s="299"/>
    </row>
    <row r="5" spans="1:14" s="306" customFormat="1" ht="33.75" customHeight="1" thickBot="1">
      <c r="A5" s="300"/>
      <c r="B5" s="301"/>
      <c r="C5" s="301"/>
      <c r="D5" s="301"/>
      <c r="E5" s="301"/>
      <c r="F5" s="302"/>
      <c r="G5" s="302"/>
      <c r="H5" s="302"/>
      <c r="I5" s="303"/>
      <c r="J5" s="304"/>
      <c r="K5" s="305"/>
      <c r="M5" s="307"/>
      <c r="N5" s="307"/>
    </row>
    <row r="6" spans="1:19" s="275" customFormat="1" ht="33.75" customHeight="1">
      <c r="A6" s="308"/>
      <c r="B6" s="853" t="s">
        <v>391</v>
      </c>
      <c r="C6" s="855" t="s">
        <v>351</v>
      </c>
      <c r="D6" s="1050" t="s">
        <v>469</v>
      </c>
      <c r="E6" s="1051"/>
      <c r="F6" s="1052"/>
      <c r="G6" s="855" t="s">
        <v>352</v>
      </c>
      <c r="H6" s="855" t="s">
        <v>354</v>
      </c>
      <c r="I6" s="858" t="s">
        <v>379</v>
      </c>
      <c r="J6" s="311"/>
      <c r="K6" s="298"/>
      <c r="L6" s="312"/>
      <c r="M6" s="312"/>
      <c r="N6" s="312"/>
      <c r="O6" s="312"/>
      <c r="P6" s="312"/>
      <c r="Q6" s="312"/>
      <c r="R6" s="312"/>
      <c r="S6" s="312"/>
    </row>
    <row r="7" spans="1:19" s="316" customFormat="1" ht="33.75" customHeight="1">
      <c r="A7" s="854" t="s">
        <v>389</v>
      </c>
      <c r="B7" s="313"/>
      <c r="C7" s="856" t="s">
        <v>104</v>
      </c>
      <c r="D7" s="857" t="s">
        <v>470</v>
      </c>
      <c r="E7" s="857" t="s">
        <v>471</v>
      </c>
      <c r="F7" s="857" t="s">
        <v>378</v>
      </c>
      <c r="G7" s="856" t="s">
        <v>353</v>
      </c>
      <c r="H7" s="856" t="s">
        <v>353</v>
      </c>
      <c r="I7" s="859" t="s">
        <v>353</v>
      </c>
      <c r="J7" s="311"/>
      <c r="K7" s="298"/>
      <c r="L7" s="312"/>
      <c r="M7" s="312"/>
      <c r="N7" s="312"/>
      <c r="O7" s="312"/>
      <c r="P7" s="312"/>
      <c r="Q7" s="312"/>
      <c r="R7" s="312"/>
      <c r="S7" s="312"/>
    </row>
    <row r="8" spans="1:19" s="316" customFormat="1" ht="33.75" customHeight="1">
      <c r="A8" s="612"/>
      <c r="B8" s="613"/>
      <c r="C8" s="483" t="s">
        <v>102</v>
      </c>
      <c r="D8" s="484" t="s">
        <v>102</v>
      </c>
      <c r="E8" s="484" t="s">
        <v>102</v>
      </c>
      <c r="F8" s="484" t="s">
        <v>102</v>
      </c>
      <c r="G8" s="483" t="s">
        <v>103</v>
      </c>
      <c r="H8" s="483" t="s">
        <v>103</v>
      </c>
      <c r="I8" s="485" t="s">
        <v>103</v>
      </c>
      <c r="J8" s="311"/>
      <c r="K8" s="298"/>
      <c r="L8" s="312"/>
      <c r="M8" s="312"/>
      <c r="N8" s="312"/>
      <c r="O8" s="312"/>
      <c r="P8" s="312"/>
      <c r="Q8" s="312"/>
      <c r="R8" s="312"/>
      <c r="S8" s="312"/>
    </row>
    <row r="9" spans="1:19" s="316" customFormat="1" ht="33.75" customHeight="1">
      <c r="A9" s="1046">
        <v>23</v>
      </c>
      <c r="B9" s="1047"/>
      <c r="C9" s="614">
        <v>26285186</v>
      </c>
      <c r="D9" s="614">
        <v>10122306</v>
      </c>
      <c r="E9" s="614">
        <v>3020589</v>
      </c>
      <c r="F9" s="614">
        <v>13142895</v>
      </c>
      <c r="G9" s="615">
        <v>38.50954678426091</v>
      </c>
      <c r="H9" s="615">
        <v>11.491602151873682</v>
      </c>
      <c r="I9" s="616">
        <v>50.0011489361346</v>
      </c>
      <c r="J9" s="311"/>
      <c r="K9" s="298"/>
      <c r="L9" s="312"/>
      <c r="M9" s="312"/>
      <c r="N9" s="312"/>
      <c r="O9" s="312"/>
      <c r="P9" s="312"/>
      <c r="Q9" s="312"/>
      <c r="R9" s="312"/>
      <c r="S9" s="312"/>
    </row>
    <row r="10" spans="1:19" s="316" customFormat="1" ht="33.75" customHeight="1">
      <c r="A10" s="1048">
        <v>24</v>
      </c>
      <c r="B10" s="1049"/>
      <c r="C10" s="617">
        <v>26129732</v>
      </c>
      <c r="D10" s="617">
        <v>11369156</v>
      </c>
      <c r="E10" s="617">
        <v>2873497</v>
      </c>
      <c r="F10" s="617">
        <v>14242653</v>
      </c>
      <c r="G10" s="615">
        <v>43.510419471581265</v>
      </c>
      <c r="H10" s="615">
        <v>10.997039694092537</v>
      </c>
      <c r="I10" s="616">
        <v>54.5074591656738</v>
      </c>
      <c r="J10" s="317"/>
      <c r="K10" s="299"/>
      <c r="L10" s="312"/>
      <c r="M10" s="312"/>
      <c r="N10" s="312"/>
      <c r="O10" s="312"/>
      <c r="P10" s="312"/>
      <c r="Q10" s="312"/>
      <c r="R10" s="312"/>
      <c r="S10" s="312"/>
    </row>
    <row r="11" spans="1:19" s="316" customFormat="1" ht="33.75" customHeight="1">
      <c r="A11" s="1048">
        <v>25</v>
      </c>
      <c r="B11" s="1049"/>
      <c r="C11" s="617">
        <v>26241663</v>
      </c>
      <c r="D11" s="617">
        <v>8833950</v>
      </c>
      <c r="E11" s="617">
        <v>2596887</v>
      </c>
      <c r="F11" s="617">
        <v>11430837</v>
      </c>
      <c r="G11" s="615">
        <v>33.66383449097719</v>
      </c>
      <c r="H11" s="615">
        <v>9.896045841302055</v>
      </c>
      <c r="I11" s="616">
        <v>43.55988033227924</v>
      </c>
      <c r="J11" s="317"/>
      <c r="K11" s="299"/>
      <c r="L11" s="312"/>
      <c r="M11" s="312"/>
      <c r="N11" s="312"/>
      <c r="O11" s="312"/>
      <c r="P11" s="312"/>
      <c r="Q11" s="312"/>
      <c r="R11" s="312"/>
      <c r="S11" s="312"/>
    </row>
    <row r="12" spans="1:19" s="316" customFormat="1" ht="33.75" customHeight="1">
      <c r="A12" s="1048">
        <v>26</v>
      </c>
      <c r="B12" s="1049"/>
      <c r="C12" s="617">
        <v>25634274</v>
      </c>
      <c r="D12" s="617">
        <v>8539078</v>
      </c>
      <c r="E12" s="618">
        <v>2415584</v>
      </c>
      <c r="F12" s="617">
        <v>10954662</v>
      </c>
      <c r="G12" s="615">
        <v>33.31117549886531</v>
      </c>
      <c r="H12" s="615">
        <v>9.423258875987672</v>
      </c>
      <c r="I12" s="616">
        <v>42.73443437485298</v>
      </c>
      <c r="J12" s="317"/>
      <c r="K12" s="299"/>
      <c r="L12" s="312"/>
      <c r="M12" s="312"/>
      <c r="N12" s="312"/>
      <c r="O12" s="312"/>
      <c r="P12" s="312"/>
      <c r="Q12" s="312"/>
      <c r="R12" s="312"/>
      <c r="S12" s="312"/>
    </row>
    <row r="13" spans="1:19" s="316" customFormat="1" ht="33.75" customHeight="1">
      <c r="A13" s="1048">
        <v>27</v>
      </c>
      <c r="B13" s="1049"/>
      <c r="C13" s="614">
        <v>25656582</v>
      </c>
      <c r="D13" s="614">
        <v>8510861</v>
      </c>
      <c r="E13" s="619">
        <v>2232452</v>
      </c>
      <c r="F13" s="617">
        <f>SUM(D13:E13)</f>
        <v>10743313</v>
      </c>
      <c r="G13" s="615">
        <f>D13/$C13*100</f>
        <v>33.17223237296379</v>
      </c>
      <c r="H13" s="615">
        <f>E13/$C13*100</f>
        <v>8.70128374855232</v>
      </c>
      <c r="I13" s="616">
        <f>F13/$C13*100</f>
        <v>41.873516121516104</v>
      </c>
      <c r="J13" s="317"/>
      <c r="K13" s="299"/>
      <c r="L13" s="312"/>
      <c r="M13" s="312"/>
      <c r="N13" s="312"/>
      <c r="O13" s="312"/>
      <c r="P13" s="312"/>
      <c r="Q13" s="312"/>
      <c r="R13" s="312"/>
      <c r="S13" s="312"/>
    </row>
    <row r="14" spans="1:19" s="316" customFormat="1" ht="33.75" customHeight="1">
      <c r="A14" s="620" t="s">
        <v>37</v>
      </c>
      <c r="B14" s="621">
        <v>26</v>
      </c>
      <c r="C14" s="615">
        <f>(C12-C11)/C11*100</f>
        <v>-2.3145979734592275</v>
      </c>
      <c r="D14" s="615">
        <f>(D12-D11)/D11*100</f>
        <v>-3.337940558866645</v>
      </c>
      <c r="E14" s="615">
        <f aca="true" t="shared" si="0" ref="D14:F15">(E12-E11)/E11*100</f>
        <v>-6.981551372855269</v>
      </c>
      <c r="F14" s="615">
        <f t="shared" si="0"/>
        <v>-4.165705450965664</v>
      </c>
      <c r="G14" s="622">
        <v>0</v>
      </c>
      <c r="H14" s="622">
        <v>0</v>
      </c>
      <c r="I14" s="623">
        <v>0</v>
      </c>
      <c r="J14" s="317"/>
      <c r="K14" s="299"/>
      <c r="L14" s="312"/>
      <c r="M14" s="312"/>
      <c r="N14" s="312"/>
      <c r="O14" s="312"/>
      <c r="P14" s="312"/>
      <c r="Q14" s="312"/>
      <c r="R14" s="312"/>
      <c r="S14" s="312"/>
    </row>
    <row r="15" spans="1:19" s="316" customFormat="1" ht="33.75" customHeight="1" thickBot="1">
      <c r="A15" s="624" t="s">
        <v>38</v>
      </c>
      <c r="B15" s="625">
        <v>27</v>
      </c>
      <c r="C15" s="626">
        <f>(C13-C12)/C12*100</f>
        <v>0.08702411466772962</v>
      </c>
      <c r="D15" s="626">
        <f t="shared" si="0"/>
        <v>-0.3304455117988148</v>
      </c>
      <c r="E15" s="626">
        <f t="shared" si="0"/>
        <v>-7.581272272046842</v>
      </c>
      <c r="F15" s="626">
        <f t="shared" si="0"/>
        <v>-1.9293064450550825</v>
      </c>
      <c r="G15" s="626">
        <v>0</v>
      </c>
      <c r="H15" s="626">
        <v>0</v>
      </c>
      <c r="I15" s="627">
        <v>0</v>
      </c>
      <c r="J15" s="317"/>
      <c r="K15" s="299"/>
      <c r="L15" s="312"/>
      <c r="M15" s="312"/>
      <c r="N15" s="312"/>
      <c r="O15" s="312"/>
      <c r="P15" s="312"/>
      <c r="Q15" s="312"/>
      <c r="R15" s="312"/>
      <c r="S15" s="312"/>
    </row>
    <row r="16" spans="1:19" s="306" customFormat="1" ht="20.25" customHeight="1">
      <c r="A16" s="304"/>
      <c r="B16" s="304"/>
      <c r="C16" s="304"/>
      <c r="D16" s="304"/>
      <c r="E16" s="304"/>
      <c r="F16" s="304"/>
      <c r="G16" s="304"/>
      <c r="H16" s="304"/>
      <c r="I16" s="304"/>
      <c r="J16" s="304"/>
      <c r="K16" s="305"/>
      <c r="L16" s="312"/>
      <c r="M16" s="312"/>
      <c r="N16" s="312"/>
      <c r="O16" s="312"/>
      <c r="P16" s="312"/>
      <c r="Q16" s="312"/>
      <c r="R16" s="312"/>
      <c r="S16" s="312"/>
    </row>
    <row r="17" spans="3:5" ht="58.5" customHeight="1" hidden="1">
      <c r="C17" s="517" t="s">
        <v>148</v>
      </c>
      <c r="D17" s="517" t="s">
        <v>149</v>
      </c>
      <c r="E17" s="516" t="s">
        <v>147</v>
      </c>
    </row>
  </sheetData>
  <sheetProtection/>
  <mergeCells count="6">
    <mergeCell ref="A9:B9"/>
    <mergeCell ref="A10:B10"/>
    <mergeCell ref="A11:B11"/>
    <mergeCell ref="A12:B12"/>
    <mergeCell ref="A13:B13"/>
    <mergeCell ref="D6:F6"/>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96" r:id="rId2"/>
  <drawing r:id="rId1"/>
</worksheet>
</file>

<file path=xl/worksheets/sheet21.xml><?xml version="1.0" encoding="utf-8"?>
<worksheet xmlns="http://schemas.openxmlformats.org/spreadsheetml/2006/main" xmlns:r="http://schemas.openxmlformats.org/officeDocument/2006/relationships">
  <sheetPr transitionEvaluation="1" transitionEntry="1">
    <tabColor rgb="FFFFFF00"/>
    <pageSetUpPr fitToPage="1"/>
  </sheetPr>
  <dimension ref="A1:R22"/>
  <sheetViews>
    <sheetView showGridLines="0" showZeros="0" view="pageBreakPreview" zoomScale="75" zoomScaleNormal="75" zoomScaleSheetLayoutView="75" zoomScalePageLayoutView="0" workbookViewId="0" topLeftCell="A1">
      <selection activeCell="N10" sqref="N10"/>
    </sheetView>
  </sheetViews>
  <sheetFormatPr defaultColWidth="12.18359375" defaultRowHeight="18"/>
  <cols>
    <col min="1" max="1" width="7.99609375" style="346" customWidth="1"/>
    <col min="2" max="2" width="4.453125" style="346" customWidth="1"/>
    <col min="3" max="3" width="12.99609375" style="346" customWidth="1"/>
    <col min="4" max="10" width="12.453125" style="346" customWidth="1"/>
    <col min="11" max="11" width="9.72265625" style="346" customWidth="1"/>
    <col min="12" max="12" width="12.72265625" style="346" customWidth="1"/>
    <col min="13" max="13" width="8.2734375" style="346" customWidth="1"/>
    <col min="14" max="14" width="9.6328125" style="346" customWidth="1"/>
    <col min="15" max="16384" width="12.18359375" style="346" customWidth="1"/>
  </cols>
  <sheetData>
    <row r="1" spans="1:4" s="318" customFormat="1" ht="33.75" customHeight="1">
      <c r="A1" s="43"/>
      <c r="D1" s="43" t="s">
        <v>15</v>
      </c>
    </row>
    <row r="2" spans="1:4" s="318" customFormat="1" ht="33.75" customHeight="1">
      <c r="A2" s="32"/>
      <c r="D2" s="32" t="s">
        <v>0</v>
      </c>
    </row>
    <row r="3" spans="1:4" s="319" customFormat="1" ht="33.75" customHeight="1">
      <c r="A3" s="50"/>
      <c r="D3" s="50" t="s">
        <v>228</v>
      </c>
    </row>
    <row r="4" spans="1:11" s="320" customFormat="1" ht="33.75" customHeight="1">
      <c r="A4" s="322"/>
      <c r="D4" s="322" t="s">
        <v>239</v>
      </c>
      <c r="J4" s="321"/>
      <c r="K4" s="321"/>
    </row>
    <row r="5" s="323" customFormat="1" ht="33.75" customHeight="1" thickBot="1">
      <c r="A5" s="322"/>
    </row>
    <row r="6" spans="1:11" s="323" customFormat="1" ht="33.75" customHeight="1">
      <c r="A6" s="324"/>
      <c r="B6" s="325"/>
      <c r="C6" s="860" t="s">
        <v>472</v>
      </c>
      <c r="D6" s="861" t="s">
        <v>474</v>
      </c>
      <c r="E6" s="326" t="s">
        <v>475</v>
      </c>
      <c r="F6" s="326" t="s">
        <v>478</v>
      </c>
      <c r="G6" s="326" t="s">
        <v>481</v>
      </c>
      <c r="H6" s="326" t="s">
        <v>483</v>
      </c>
      <c r="I6" s="326" t="s">
        <v>451</v>
      </c>
      <c r="J6" s="327"/>
      <c r="K6" s="328"/>
    </row>
    <row r="7" spans="1:11" s="323" customFormat="1" ht="33.75" customHeight="1">
      <c r="A7" s="329"/>
      <c r="B7" s="330"/>
      <c r="C7" s="331"/>
      <c r="D7" s="862" t="s">
        <v>477</v>
      </c>
      <c r="E7" s="863" t="s">
        <v>476</v>
      </c>
      <c r="F7" s="863" t="s">
        <v>479</v>
      </c>
      <c r="G7" s="863" t="s">
        <v>482</v>
      </c>
      <c r="H7" s="863" t="s">
        <v>484</v>
      </c>
      <c r="I7" s="862" t="s">
        <v>477</v>
      </c>
      <c r="J7" s="887" t="s">
        <v>31</v>
      </c>
      <c r="K7" s="328"/>
    </row>
    <row r="8" spans="1:18" s="323" customFormat="1" ht="33.75" customHeight="1">
      <c r="A8" s="337" t="s">
        <v>473</v>
      </c>
      <c r="B8" s="313"/>
      <c r="C8" s="333"/>
      <c r="D8" s="334"/>
      <c r="E8" s="864" t="s">
        <v>480</v>
      </c>
      <c r="F8" s="864" t="s">
        <v>480</v>
      </c>
      <c r="G8" s="864" t="s">
        <v>480</v>
      </c>
      <c r="H8" s="864" t="s">
        <v>335</v>
      </c>
      <c r="I8" s="335"/>
      <c r="J8" s="336"/>
      <c r="K8" s="328"/>
      <c r="L8" s="332"/>
      <c r="M8" s="332"/>
      <c r="N8" s="332"/>
      <c r="O8" s="332"/>
      <c r="P8" s="332"/>
      <c r="Q8" s="332"/>
      <c r="R8" s="332"/>
    </row>
    <row r="9" spans="1:18" s="323" customFormat="1" ht="33.75" customHeight="1">
      <c r="A9" s="337" t="s">
        <v>71</v>
      </c>
      <c r="B9" s="313"/>
      <c r="C9" s="333"/>
      <c r="D9" s="338"/>
      <c r="E9" s="338"/>
      <c r="F9" s="338"/>
      <c r="G9" s="338"/>
      <c r="H9" s="338"/>
      <c r="I9" s="338"/>
      <c r="J9" s="339">
        <f aca="true" t="shared" si="0" ref="J9:J21">SUM(D9:I9)</f>
        <v>0</v>
      </c>
      <c r="K9" s="330"/>
      <c r="L9" s="332"/>
      <c r="M9" s="332"/>
      <c r="N9" s="332"/>
      <c r="O9" s="332"/>
      <c r="P9" s="332"/>
      <c r="Q9" s="332"/>
      <c r="R9" s="332"/>
    </row>
    <row r="10" spans="1:18" s="323" customFormat="1" ht="33.75" customHeight="1">
      <c r="A10" s="337" t="s">
        <v>72</v>
      </c>
      <c r="B10" s="313"/>
      <c r="C10" s="333"/>
      <c r="D10" s="338"/>
      <c r="E10" s="338"/>
      <c r="F10" s="338">
        <v>1</v>
      </c>
      <c r="G10" s="338"/>
      <c r="H10" s="338"/>
      <c r="I10" s="338"/>
      <c r="J10" s="339">
        <f t="shared" si="0"/>
        <v>1</v>
      </c>
      <c r="K10" s="330"/>
      <c r="L10" s="332"/>
      <c r="M10" s="332"/>
      <c r="N10" s="332"/>
      <c r="O10" s="332"/>
      <c r="P10" s="332"/>
      <c r="Q10" s="332"/>
      <c r="R10" s="332"/>
    </row>
    <row r="11" spans="1:18" s="323" customFormat="1" ht="33.75" customHeight="1">
      <c r="A11" s="337" t="s">
        <v>73</v>
      </c>
      <c r="B11" s="313"/>
      <c r="C11" s="333"/>
      <c r="D11" s="338"/>
      <c r="E11" s="338">
        <v>1</v>
      </c>
      <c r="F11" s="338"/>
      <c r="G11" s="338"/>
      <c r="H11" s="338"/>
      <c r="I11" s="338"/>
      <c r="J11" s="339">
        <f t="shared" si="0"/>
        <v>1</v>
      </c>
      <c r="K11" s="330"/>
      <c r="L11" s="332"/>
      <c r="M11" s="332"/>
      <c r="N11" s="332"/>
      <c r="O11" s="332"/>
      <c r="P11" s="332"/>
      <c r="Q11" s="332"/>
      <c r="R11" s="332"/>
    </row>
    <row r="12" spans="1:18" s="323" customFormat="1" ht="33.75" customHeight="1">
      <c r="A12" s="337" t="s">
        <v>74</v>
      </c>
      <c r="B12" s="313"/>
      <c r="C12" s="333"/>
      <c r="D12" s="338"/>
      <c r="E12" s="338"/>
      <c r="F12" s="338"/>
      <c r="G12" s="338"/>
      <c r="H12" s="338"/>
      <c r="I12" s="338"/>
      <c r="J12" s="339">
        <f t="shared" si="0"/>
        <v>0</v>
      </c>
      <c r="K12" s="330"/>
      <c r="L12" s="332"/>
      <c r="M12" s="332"/>
      <c r="N12" s="332"/>
      <c r="O12" s="332"/>
      <c r="P12" s="332"/>
      <c r="Q12" s="332"/>
      <c r="R12" s="332"/>
    </row>
    <row r="13" spans="1:18" s="323" customFormat="1" ht="33.75" customHeight="1">
      <c r="A13" s="337" t="s">
        <v>75</v>
      </c>
      <c r="B13" s="313"/>
      <c r="C13" s="333"/>
      <c r="D13" s="338"/>
      <c r="E13" s="338"/>
      <c r="F13" s="338"/>
      <c r="G13" s="338">
        <v>1</v>
      </c>
      <c r="H13" s="338"/>
      <c r="I13" s="338"/>
      <c r="J13" s="339">
        <f t="shared" si="0"/>
        <v>1</v>
      </c>
      <c r="K13" s="330"/>
      <c r="L13" s="332"/>
      <c r="M13" s="332"/>
      <c r="N13" s="332"/>
      <c r="O13" s="332"/>
      <c r="P13" s="332"/>
      <c r="Q13" s="332"/>
      <c r="R13" s="332"/>
    </row>
    <row r="14" spans="1:18" s="323" customFormat="1" ht="33.75" customHeight="1">
      <c r="A14" s="337" t="s">
        <v>76</v>
      </c>
      <c r="B14" s="313"/>
      <c r="C14" s="333"/>
      <c r="D14" s="338"/>
      <c r="E14" s="338"/>
      <c r="F14" s="338"/>
      <c r="G14" s="338">
        <v>1</v>
      </c>
      <c r="H14" s="338"/>
      <c r="I14" s="338"/>
      <c r="J14" s="339">
        <f t="shared" si="0"/>
        <v>1</v>
      </c>
      <c r="K14" s="330"/>
      <c r="L14" s="332"/>
      <c r="M14" s="332"/>
      <c r="N14" s="332"/>
      <c r="O14" s="332"/>
      <c r="P14" s="332"/>
      <c r="Q14" s="332"/>
      <c r="R14" s="332"/>
    </row>
    <row r="15" spans="1:18" s="323" customFormat="1" ht="33.75" customHeight="1">
      <c r="A15" s="337" t="s">
        <v>77</v>
      </c>
      <c r="B15" s="313"/>
      <c r="C15" s="333"/>
      <c r="D15" s="338"/>
      <c r="E15" s="338">
        <v>1</v>
      </c>
      <c r="F15" s="338"/>
      <c r="G15" s="338">
        <v>1</v>
      </c>
      <c r="H15" s="338">
        <v>1</v>
      </c>
      <c r="I15" s="338"/>
      <c r="J15" s="339">
        <f t="shared" si="0"/>
        <v>3</v>
      </c>
      <c r="K15" s="330"/>
      <c r="L15" s="332"/>
      <c r="M15" s="332"/>
      <c r="N15" s="332"/>
      <c r="O15" s="332"/>
      <c r="P15" s="332"/>
      <c r="Q15" s="332"/>
      <c r="R15" s="332"/>
    </row>
    <row r="16" spans="1:18" s="323" customFormat="1" ht="33.75" customHeight="1">
      <c r="A16" s="337" t="s">
        <v>78</v>
      </c>
      <c r="B16" s="313"/>
      <c r="C16" s="333"/>
      <c r="D16" s="338"/>
      <c r="E16" s="338"/>
      <c r="F16" s="338"/>
      <c r="G16" s="338"/>
      <c r="H16" s="338"/>
      <c r="I16" s="338"/>
      <c r="J16" s="339">
        <f t="shared" si="0"/>
        <v>0</v>
      </c>
      <c r="K16" s="330"/>
      <c r="L16" s="332"/>
      <c r="M16" s="332"/>
      <c r="N16" s="332"/>
      <c r="O16" s="332"/>
      <c r="P16" s="332"/>
      <c r="Q16" s="332"/>
      <c r="R16" s="332"/>
    </row>
    <row r="17" spans="1:18" s="323" customFormat="1" ht="33.75" customHeight="1">
      <c r="A17" s="337" t="s">
        <v>79</v>
      </c>
      <c r="B17" s="313"/>
      <c r="C17" s="333"/>
      <c r="D17" s="338">
        <v>1</v>
      </c>
      <c r="E17" s="338">
        <v>1</v>
      </c>
      <c r="F17" s="338">
        <v>1</v>
      </c>
      <c r="G17" s="338"/>
      <c r="H17" s="338"/>
      <c r="I17" s="338"/>
      <c r="J17" s="339">
        <f t="shared" si="0"/>
        <v>3</v>
      </c>
      <c r="K17" s="330"/>
      <c r="L17" s="332"/>
      <c r="M17" s="332"/>
      <c r="N17" s="332"/>
      <c r="O17" s="332"/>
      <c r="P17" s="332"/>
      <c r="Q17" s="332"/>
      <c r="R17" s="332"/>
    </row>
    <row r="18" spans="1:18" s="323" customFormat="1" ht="33.75" customHeight="1">
      <c r="A18" s="337" t="s">
        <v>80</v>
      </c>
      <c r="B18" s="313"/>
      <c r="C18" s="333"/>
      <c r="D18" s="338">
        <v>2</v>
      </c>
      <c r="E18" s="338"/>
      <c r="F18" s="338"/>
      <c r="G18" s="338"/>
      <c r="H18" s="338"/>
      <c r="I18" s="338"/>
      <c r="J18" s="339">
        <f t="shared" si="0"/>
        <v>2</v>
      </c>
      <c r="K18" s="330"/>
      <c r="L18" s="332"/>
      <c r="M18" s="332"/>
      <c r="N18" s="332"/>
      <c r="O18" s="332"/>
      <c r="P18" s="332"/>
      <c r="Q18" s="332"/>
      <c r="R18" s="332"/>
    </row>
    <row r="19" spans="1:18" s="323" customFormat="1" ht="33.75" customHeight="1">
      <c r="A19" s="337" t="s">
        <v>81</v>
      </c>
      <c r="B19" s="313"/>
      <c r="C19" s="333"/>
      <c r="D19" s="338"/>
      <c r="E19" s="338"/>
      <c r="F19" s="338"/>
      <c r="G19" s="338"/>
      <c r="H19" s="338"/>
      <c r="I19" s="338"/>
      <c r="J19" s="339">
        <f t="shared" si="0"/>
        <v>0</v>
      </c>
      <c r="K19" s="330"/>
      <c r="L19" s="332"/>
      <c r="M19" s="332"/>
      <c r="N19" s="332"/>
      <c r="O19" s="332"/>
      <c r="P19" s="332"/>
      <c r="Q19" s="332"/>
      <c r="R19" s="332"/>
    </row>
    <row r="20" spans="1:18" s="323" customFormat="1" ht="33.75" customHeight="1">
      <c r="A20" s="337" t="s">
        <v>82</v>
      </c>
      <c r="B20" s="313"/>
      <c r="C20" s="333"/>
      <c r="D20" s="338"/>
      <c r="E20" s="338"/>
      <c r="F20" s="338"/>
      <c r="G20" s="338"/>
      <c r="H20" s="338">
        <v>2</v>
      </c>
      <c r="I20" s="338"/>
      <c r="J20" s="339">
        <f t="shared" si="0"/>
        <v>2</v>
      </c>
      <c r="K20" s="330"/>
      <c r="L20" s="332"/>
      <c r="M20" s="332"/>
      <c r="N20" s="332"/>
      <c r="O20" s="332"/>
      <c r="P20" s="332"/>
      <c r="Q20" s="332"/>
      <c r="R20" s="332"/>
    </row>
    <row r="21" spans="1:18" s="323" customFormat="1" ht="33.75" customHeight="1" thickBot="1">
      <c r="A21" s="340" t="s">
        <v>31</v>
      </c>
      <c r="B21" s="341"/>
      <c r="C21" s="342"/>
      <c r="D21" s="343">
        <f aca="true" t="shared" si="1" ref="D21:I21">SUM(D9:D20)</f>
        <v>3</v>
      </c>
      <c r="E21" s="343">
        <f t="shared" si="1"/>
        <v>3</v>
      </c>
      <c r="F21" s="343">
        <f t="shared" si="1"/>
        <v>2</v>
      </c>
      <c r="G21" s="343">
        <f t="shared" si="1"/>
        <v>3</v>
      </c>
      <c r="H21" s="343">
        <f t="shared" si="1"/>
        <v>3</v>
      </c>
      <c r="I21" s="343">
        <f t="shared" si="1"/>
        <v>0</v>
      </c>
      <c r="J21" s="344">
        <f t="shared" si="0"/>
        <v>14</v>
      </c>
      <c r="K21" s="330"/>
      <c r="L21" s="332"/>
      <c r="M21" s="332"/>
      <c r="N21" s="332"/>
      <c r="O21" s="332"/>
      <c r="P21" s="332"/>
      <c r="Q21" s="332"/>
      <c r="R21" s="332"/>
    </row>
    <row r="22" spans="1:18" s="345" customFormat="1" ht="33.75" customHeight="1">
      <c r="A22" s="888"/>
      <c r="D22" s="888" t="s">
        <v>485</v>
      </c>
      <c r="L22" s="332"/>
      <c r="M22" s="332"/>
      <c r="N22" s="332"/>
      <c r="O22" s="332"/>
      <c r="P22" s="332"/>
      <c r="Q22" s="332"/>
      <c r="R22" s="332"/>
    </row>
    <row r="26" s="66" customFormat="1" ht="19.5"/>
  </sheetData>
  <sheetProtection/>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73" r:id="rId2"/>
  <drawing r:id="rId1"/>
</worksheet>
</file>

<file path=xl/worksheets/sheet22.xml><?xml version="1.0" encoding="utf-8"?>
<worksheet xmlns="http://schemas.openxmlformats.org/spreadsheetml/2006/main" xmlns:r="http://schemas.openxmlformats.org/officeDocument/2006/relationships">
  <sheetPr transitionEvaluation="1" transitionEntry="1">
    <tabColor rgb="FFFFFF00"/>
    <pageSetUpPr fitToPage="1"/>
  </sheetPr>
  <dimension ref="A1:X19"/>
  <sheetViews>
    <sheetView showGridLines="0" showZeros="0" view="pageBreakPreview" zoomScale="75" zoomScaleSheetLayoutView="75" zoomScalePageLayoutView="0" workbookViewId="0" topLeftCell="A7">
      <selection activeCell="G14" sqref="G14"/>
    </sheetView>
  </sheetViews>
  <sheetFormatPr defaultColWidth="12.18359375" defaultRowHeight="18"/>
  <cols>
    <col min="1" max="1" width="9.99609375" style="296" customWidth="1"/>
    <col min="2" max="2" width="2.453125" style="296" customWidth="1"/>
    <col min="3" max="7" width="12.453125" style="379" customWidth="1"/>
    <col min="8" max="11" width="9.72265625" style="379" customWidth="1"/>
    <col min="12" max="21" width="4.2734375" style="379" customWidth="1"/>
    <col min="22" max="22" width="4.90625" style="379" customWidth="1"/>
    <col min="23" max="23" width="4.2734375" style="379" customWidth="1"/>
    <col min="24" max="24" width="8.2734375" style="379" customWidth="1"/>
    <col min="25" max="16384" width="12.18359375" style="379" customWidth="1"/>
  </cols>
  <sheetData>
    <row r="1" spans="1:10" s="348" customFormat="1" ht="33.75" customHeight="1">
      <c r="A1" s="43"/>
      <c r="B1" s="271"/>
      <c r="C1" s="43" t="s">
        <v>15</v>
      </c>
      <c r="J1" s="347"/>
    </row>
    <row r="2" spans="1:10" s="348" customFormat="1" ht="33.75" customHeight="1">
      <c r="A2" s="32"/>
      <c r="B2" s="271"/>
      <c r="C2" s="32" t="s">
        <v>0</v>
      </c>
      <c r="J2" s="349"/>
    </row>
    <row r="3" spans="1:3" s="350" customFormat="1" ht="33.75" customHeight="1">
      <c r="A3" s="50"/>
      <c r="B3" s="140"/>
      <c r="C3" s="50" t="s">
        <v>240</v>
      </c>
    </row>
    <row r="4" spans="1:10" s="295" customFormat="1" ht="33.75" customHeight="1">
      <c r="A4" s="274"/>
      <c r="B4" s="272"/>
      <c r="C4" s="274" t="s">
        <v>241</v>
      </c>
      <c r="J4" s="274"/>
    </row>
    <row r="5" spans="1:10" s="295" customFormat="1" ht="33.75" customHeight="1" thickBot="1">
      <c r="A5" s="486"/>
      <c r="B5" s="275"/>
      <c r="C5" s="352"/>
      <c r="D5" s="352"/>
      <c r="E5" s="352"/>
      <c r="F5" s="351"/>
      <c r="G5" s="353"/>
      <c r="J5" s="480"/>
    </row>
    <row r="6" spans="1:14" s="356" customFormat="1" ht="33.75" customHeight="1">
      <c r="A6" s="279"/>
      <c r="B6" s="849" t="s">
        <v>382</v>
      </c>
      <c r="C6" s="1056" t="s">
        <v>348</v>
      </c>
      <c r="D6" s="1053" t="s">
        <v>486</v>
      </c>
      <c r="E6" s="1054"/>
      <c r="F6" s="1054"/>
      <c r="G6" s="1055"/>
      <c r="H6" s="354"/>
      <c r="I6" s="355"/>
      <c r="J6" s="487"/>
      <c r="K6" s="355"/>
      <c r="L6" s="355"/>
      <c r="M6" s="355"/>
      <c r="N6" s="355"/>
    </row>
    <row r="7" spans="1:14" s="356" customFormat="1" ht="33.75" customHeight="1">
      <c r="A7" s="850" t="s">
        <v>389</v>
      </c>
      <c r="B7" s="277"/>
      <c r="C7" s="1057"/>
      <c r="D7" s="865" t="s">
        <v>375</v>
      </c>
      <c r="E7" s="865" t="s">
        <v>376</v>
      </c>
      <c r="F7" s="865" t="s">
        <v>377</v>
      </c>
      <c r="G7" s="866" t="s">
        <v>343</v>
      </c>
      <c r="H7" s="354"/>
      <c r="I7" s="355"/>
      <c r="J7" s="355"/>
      <c r="K7" s="355"/>
      <c r="L7" s="355"/>
      <c r="M7" s="355"/>
      <c r="N7" s="355"/>
    </row>
    <row r="8" spans="1:24" s="356" customFormat="1" ht="33.75" customHeight="1">
      <c r="A8" s="1035">
        <v>23</v>
      </c>
      <c r="B8" s="1058"/>
      <c r="C8" s="358">
        <v>26.79</v>
      </c>
      <c r="D8" s="358">
        <v>4.63</v>
      </c>
      <c r="E8" s="358">
        <v>9.93</v>
      </c>
      <c r="F8" s="358">
        <v>15.380000000000003</v>
      </c>
      <c r="G8" s="359">
        <v>29.94</v>
      </c>
      <c r="H8" s="360"/>
      <c r="I8" s="355"/>
      <c r="J8" s="355"/>
      <c r="K8" s="355"/>
      <c r="L8" s="355"/>
      <c r="M8" s="355"/>
      <c r="N8" s="355"/>
      <c r="X8" s="365"/>
    </row>
    <row r="9" spans="1:14" s="356" customFormat="1" ht="33.75" customHeight="1">
      <c r="A9" s="1059"/>
      <c r="B9" s="1060"/>
      <c r="C9" s="361"/>
      <c r="D9" s="362">
        <v>15.464261857047426</v>
      </c>
      <c r="E9" s="362">
        <v>33.166332665330664</v>
      </c>
      <c r="F9" s="362">
        <v>51.369405477621925</v>
      </c>
      <c r="G9" s="363">
        <v>100.00000000000001</v>
      </c>
      <c r="H9" s="364"/>
      <c r="I9" s="355"/>
      <c r="J9" s="355"/>
      <c r="K9" s="355"/>
      <c r="L9" s="355"/>
      <c r="M9" s="355"/>
      <c r="N9" s="355"/>
    </row>
    <row r="10" spans="1:24" s="356" customFormat="1" ht="33.75" customHeight="1">
      <c r="A10" s="1039">
        <v>24</v>
      </c>
      <c r="B10" s="1061"/>
      <c r="C10" s="357">
        <v>26.953970191442888</v>
      </c>
      <c r="D10" s="357">
        <v>4.413914942824104</v>
      </c>
      <c r="E10" s="357">
        <v>9.71228960555056</v>
      </c>
      <c r="F10" s="357">
        <v>16.152222793267377</v>
      </c>
      <c r="G10" s="366">
        <v>30.27842734164204</v>
      </c>
      <c r="H10" s="360"/>
      <c r="I10" s="355"/>
      <c r="J10" s="355"/>
      <c r="K10" s="355"/>
      <c r="L10" s="355"/>
      <c r="M10" s="355"/>
      <c r="N10" s="355"/>
      <c r="X10" s="365"/>
    </row>
    <row r="11" spans="1:14" s="356" customFormat="1" ht="33.75" customHeight="1">
      <c r="A11" s="1062"/>
      <c r="B11" s="1061"/>
      <c r="C11" s="357"/>
      <c r="D11" s="367">
        <v>14.577754957416925</v>
      </c>
      <c r="E11" s="367">
        <v>32.07659861578481</v>
      </c>
      <c r="F11" s="367">
        <v>53.34564642679827</v>
      </c>
      <c r="G11" s="368">
        <v>100</v>
      </c>
      <c r="H11" s="364"/>
      <c r="I11" s="355"/>
      <c r="J11" s="355"/>
      <c r="K11" s="355"/>
      <c r="L11" s="355"/>
      <c r="M11" s="355"/>
      <c r="N11" s="355"/>
    </row>
    <row r="12" spans="1:24" s="356" customFormat="1" ht="33.75" customHeight="1">
      <c r="A12" s="1042">
        <v>25</v>
      </c>
      <c r="B12" s="1063"/>
      <c r="C12" s="369">
        <v>27.32</v>
      </c>
      <c r="D12" s="369">
        <v>4.32</v>
      </c>
      <c r="E12" s="369">
        <v>9.79</v>
      </c>
      <c r="F12" s="369">
        <v>16.810000000000002</v>
      </c>
      <c r="G12" s="370">
        <v>30.92</v>
      </c>
      <c r="H12" s="360"/>
      <c r="I12" s="355"/>
      <c r="J12" s="355"/>
      <c r="K12" s="355"/>
      <c r="L12" s="355"/>
      <c r="M12" s="355"/>
      <c r="N12" s="355"/>
      <c r="X12" s="365"/>
    </row>
    <row r="13" spans="1:14" s="356" customFormat="1" ht="33.75" customHeight="1">
      <c r="A13" s="1064"/>
      <c r="B13" s="1065"/>
      <c r="C13" s="371"/>
      <c r="D13" s="372">
        <v>13.971539456662354</v>
      </c>
      <c r="E13" s="372">
        <v>31.662354463130654</v>
      </c>
      <c r="F13" s="372">
        <v>54.36610608020699</v>
      </c>
      <c r="G13" s="373">
        <v>100</v>
      </c>
      <c r="H13" s="364"/>
      <c r="I13" s="355"/>
      <c r="J13" s="355"/>
      <c r="K13" s="355"/>
      <c r="L13" s="355"/>
      <c r="M13" s="355"/>
      <c r="N13" s="355"/>
    </row>
    <row r="14" spans="1:24" s="356" customFormat="1" ht="33.75" customHeight="1">
      <c r="A14" s="1042">
        <v>26</v>
      </c>
      <c r="B14" s="1063"/>
      <c r="C14" s="369">
        <v>27.315569988036234</v>
      </c>
      <c r="D14" s="369">
        <v>5.59757306443343</v>
      </c>
      <c r="E14" s="369">
        <v>9.881387796957785</v>
      </c>
      <c r="F14" s="369">
        <v>15.215997265424715</v>
      </c>
      <c r="G14" s="370">
        <v>30.239788070415315</v>
      </c>
      <c r="H14" s="360"/>
      <c r="I14" s="355"/>
      <c r="J14" s="355"/>
      <c r="K14" s="355"/>
      <c r="L14" s="355"/>
      <c r="M14" s="355"/>
      <c r="N14" s="355"/>
      <c r="X14" s="365"/>
    </row>
    <row r="15" spans="1:14" s="356" customFormat="1" ht="33.75" customHeight="1">
      <c r="A15" s="1064"/>
      <c r="B15" s="1065"/>
      <c r="C15" s="371"/>
      <c r="D15" s="372">
        <v>18.236131944885248</v>
      </c>
      <c r="E15" s="372">
        <v>32.19221787543389</v>
      </c>
      <c r="F15" s="372">
        <v>49.571650179680866</v>
      </c>
      <c r="G15" s="373">
        <v>100</v>
      </c>
      <c r="H15" s="364"/>
      <c r="I15" s="355"/>
      <c r="J15" s="355"/>
      <c r="K15" s="355"/>
      <c r="L15" s="355"/>
      <c r="M15" s="355"/>
      <c r="N15" s="355"/>
    </row>
    <row r="16" spans="1:24" s="356" customFormat="1" ht="33.75" customHeight="1">
      <c r="A16" s="1029">
        <v>27</v>
      </c>
      <c r="B16" s="1030"/>
      <c r="C16" s="374">
        <v>27.07365258879661</v>
      </c>
      <c r="D16" s="374">
        <v>5.841279377981976</v>
      </c>
      <c r="E16" s="374">
        <v>10.102314896624845</v>
      </c>
      <c r="F16" s="374">
        <f>G16-D16-E16</f>
        <v>15.277928962714261</v>
      </c>
      <c r="G16" s="375">
        <v>31.221523237321083</v>
      </c>
      <c r="H16" s="360"/>
      <c r="I16" s="355"/>
      <c r="J16" s="355"/>
      <c r="K16" s="355"/>
      <c r="L16" s="355"/>
      <c r="M16" s="355"/>
      <c r="N16" s="355"/>
      <c r="X16" s="365"/>
    </row>
    <row r="17" spans="1:14" s="356" customFormat="1" ht="33.75" customHeight="1" thickBot="1">
      <c r="A17" s="1031"/>
      <c r="B17" s="1032"/>
      <c r="C17" s="376"/>
      <c r="D17" s="377">
        <f>D16/$G16*100</f>
        <v>18.70914283579707</v>
      </c>
      <c r="E17" s="377">
        <f>E16/$G16*100</f>
        <v>32.35689309530197</v>
      </c>
      <c r="F17" s="377">
        <f>F16/$G16*100</f>
        <v>48.933964068900956</v>
      </c>
      <c r="G17" s="378">
        <f>SUM(D17:F17)</f>
        <v>100</v>
      </c>
      <c r="H17" s="364"/>
      <c r="I17" s="355"/>
      <c r="J17" s="355"/>
      <c r="K17" s="355"/>
      <c r="L17" s="355"/>
      <c r="M17" s="355"/>
      <c r="N17" s="355"/>
    </row>
    <row r="18" spans="1:14" s="306" customFormat="1" ht="33.75" customHeight="1">
      <c r="A18" s="480"/>
      <c r="B18" s="472"/>
      <c r="C18" s="480" t="s">
        <v>504</v>
      </c>
      <c r="D18" s="473"/>
      <c r="E18" s="473"/>
      <c r="F18" s="473"/>
      <c r="G18" s="473"/>
      <c r="H18" s="474"/>
      <c r="M18" s="475"/>
      <c r="N18" s="475"/>
    </row>
    <row r="19" spans="1:5" ht="16.5" customHeight="1">
      <c r="A19" s="476"/>
      <c r="B19" s="477"/>
      <c r="C19" s="380"/>
      <c r="E19" s="381"/>
    </row>
  </sheetData>
  <sheetProtection/>
  <mergeCells count="7">
    <mergeCell ref="D6:G6"/>
    <mergeCell ref="C6:C7"/>
    <mergeCell ref="A8:B9"/>
    <mergeCell ref="A10:B11"/>
    <mergeCell ref="A16:B17"/>
    <mergeCell ref="A12:B13"/>
    <mergeCell ref="A14:B15"/>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90" r:id="rId2"/>
  <drawing r:id="rId1"/>
</worksheet>
</file>

<file path=xl/worksheets/sheet23.xml><?xml version="1.0" encoding="utf-8"?>
<worksheet xmlns="http://schemas.openxmlformats.org/spreadsheetml/2006/main" xmlns:r="http://schemas.openxmlformats.org/officeDocument/2006/relationships">
  <sheetPr transitionEvaluation="1" transitionEntry="1">
    <tabColor rgb="FFFFFF00"/>
    <pageSetUpPr fitToPage="1"/>
  </sheetPr>
  <dimension ref="A1:S15"/>
  <sheetViews>
    <sheetView showGridLines="0" showZeros="0" view="pageBreakPreview" zoomScale="75" zoomScaleSheetLayoutView="75" zoomScalePageLayoutView="0" workbookViewId="0" topLeftCell="A1">
      <selection activeCell="N8" sqref="N8"/>
    </sheetView>
  </sheetViews>
  <sheetFormatPr defaultColWidth="12.18359375" defaultRowHeight="18"/>
  <cols>
    <col min="1" max="1" width="9.99609375" style="379" customWidth="1"/>
    <col min="2" max="2" width="4.453125" style="379" customWidth="1"/>
    <col min="3" max="9" width="11.453125" style="379" customWidth="1"/>
    <col min="10" max="11" width="9.72265625" style="379" customWidth="1"/>
    <col min="12" max="21" width="4.2734375" style="379" customWidth="1"/>
    <col min="22" max="22" width="4.90625" style="379" customWidth="1"/>
    <col min="23" max="23" width="4.2734375" style="379" customWidth="1"/>
    <col min="24" max="24" width="8.2734375" style="379" customWidth="1"/>
    <col min="25" max="16384" width="12.18359375" style="379" customWidth="1"/>
  </cols>
  <sheetData>
    <row r="1" spans="1:3" s="382" customFormat="1" ht="33.75" customHeight="1">
      <c r="A1" s="43"/>
      <c r="C1" s="43" t="s">
        <v>15</v>
      </c>
    </row>
    <row r="2" spans="1:3" s="382" customFormat="1" ht="33.75" customHeight="1">
      <c r="A2" s="32"/>
      <c r="C2" s="32" t="s">
        <v>0</v>
      </c>
    </row>
    <row r="3" spans="1:3" s="350" customFormat="1" ht="33.75" customHeight="1">
      <c r="A3" s="50"/>
      <c r="C3" s="50" t="s">
        <v>240</v>
      </c>
    </row>
    <row r="4" spans="1:3" s="295" customFormat="1" ht="33.75" customHeight="1">
      <c r="A4" s="274"/>
      <c r="C4" s="274" t="s">
        <v>242</v>
      </c>
    </row>
    <row r="5" spans="1:11" ht="33.75" customHeight="1" thickBot="1">
      <c r="A5" s="489"/>
      <c r="B5" s="383"/>
      <c r="C5" s="383"/>
      <c r="D5" s="383"/>
      <c r="E5" s="383"/>
      <c r="F5" s="384"/>
      <c r="G5" s="384"/>
      <c r="H5" s="384"/>
      <c r="I5" s="385"/>
      <c r="J5" s="386"/>
      <c r="K5" s="386"/>
    </row>
    <row r="6" spans="1:11" s="390" customFormat="1" ht="33.75" customHeight="1">
      <c r="A6" s="387"/>
      <c r="B6" s="388" t="s">
        <v>487</v>
      </c>
      <c r="C6" s="867" t="s">
        <v>351</v>
      </c>
      <c r="D6" s="1070" t="s">
        <v>491</v>
      </c>
      <c r="E6" s="1071"/>
      <c r="F6" s="1072"/>
      <c r="G6" s="309" t="s">
        <v>381</v>
      </c>
      <c r="H6" s="309" t="s">
        <v>234</v>
      </c>
      <c r="I6" s="310" t="s">
        <v>235</v>
      </c>
      <c r="J6" s="389"/>
      <c r="K6" s="389"/>
    </row>
    <row r="7" spans="1:11" s="390" customFormat="1" ht="33.75" customHeight="1">
      <c r="A7" s="488" t="s">
        <v>388</v>
      </c>
      <c r="B7" s="391"/>
      <c r="C7" s="868" t="s">
        <v>488</v>
      </c>
      <c r="D7" s="392" t="s">
        <v>489</v>
      </c>
      <c r="E7" s="857" t="s">
        <v>471</v>
      </c>
      <c r="F7" s="392" t="s">
        <v>490</v>
      </c>
      <c r="G7" s="314" t="s">
        <v>104</v>
      </c>
      <c r="H7" s="314" t="s">
        <v>104</v>
      </c>
      <c r="I7" s="315" t="s">
        <v>104</v>
      </c>
      <c r="J7" s="389"/>
      <c r="K7" s="389"/>
    </row>
    <row r="8" spans="1:19" s="316" customFormat="1" ht="33.75" customHeight="1">
      <c r="A8" s="481"/>
      <c r="B8" s="482"/>
      <c r="C8" s="483" t="s">
        <v>102</v>
      </c>
      <c r="D8" s="484" t="s">
        <v>102</v>
      </c>
      <c r="E8" s="484" t="s">
        <v>102</v>
      </c>
      <c r="F8" s="484" t="s">
        <v>102</v>
      </c>
      <c r="G8" s="483" t="s">
        <v>103</v>
      </c>
      <c r="H8" s="483" t="s">
        <v>103</v>
      </c>
      <c r="I8" s="485" t="s">
        <v>103</v>
      </c>
      <c r="J8" s="311"/>
      <c r="K8" s="298"/>
      <c r="L8" s="312"/>
      <c r="M8" s="312"/>
      <c r="N8" s="312"/>
      <c r="O8" s="312"/>
      <c r="P8" s="312"/>
      <c r="Q8" s="312"/>
      <c r="R8" s="312"/>
      <c r="S8" s="312"/>
    </row>
    <row r="9" spans="1:11" s="390" customFormat="1" ht="33.75" customHeight="1">
      <c r="A9" s="1068">
        <v>23</v>
      </c>
      <c r="B9" s="1069"/>
      <c r="C9" s="628">
        <v>862818</v>
      </c>
      <c r="D9" s="628">
        <v>37969</v>
      </c>
      <c r="E9" s="628">
        <v>8830</v>
      </c>
      <c r="F9" s="628">
        <v>46799</v>
      </c>
      <c r="G9" s="629">
        <v>4.400580423681472</v>
      </c>
      <c r="H9" s="629">
        <v>1.0233907962049933</v>
      </c>
      <c r="I9" s="630">
        <v>5.423971219886465</v>
      </c>
      <c r="J9" s="389"/>
      <c r="K9" s="389"/>
    </row>
    <row r="10" spans="1:11" s="390" customFormat="1" ht="33.75" customHeight="1">
      <c r="A10" s="1066">
        <v>24</v>
      </c>
      <c r="B10" s="1067"/>
      <c r="C10" s="631">
        <v>839131</v>
      </c>
      <c r="D10" s="631">
        <v>38694</v>
      </c>
      <c r="E10" s="631">
        <v>8105</v>
      </c>
      <c r="F10" s="631">
        <v>46799</v>
      </c>
      <c r="G10" s="632">
        <v>4.611198966549919</v>
      </c>
      <c r="H10" s="632">
        <v>0.9658801784226777</v>
      </c>
      <c r="I10" s="633">
        <v>5.577079144972597</v>
      </c>
      <c r="J10" s="389"/>
      <c r="K10" s="389"/>
    </row>
    <row r="11" spans="1:11" s="390" customFormat="1" ht="33.75" customHeight="1">
      <c r="A11" s="1066">
        <v>25</v>
      </c>
      <c r="B11" s="1067"/>
      <c r="C11" s="631">
        <v>810238</v>
      </c>
      <c r="D11" s="631">
        <v>39433</v>
      </c>
      <c r="E11" s="631">
        <v>7365</v>
      </c>
      <c r="F11" s="631">
        <v>46798</v>
      </c>
      <c r="G11" s="632">
        <v>4.86684159469193</v>
      </c>
      <c r="H11" s="632">
        <v>0.9089921726702523</v>
      </c>
      <c r="I11" s="633">
        <v>5.775833767362182</v>
      </c>
      <c r="J11" s="389"/>
      <c r="K11" s="389"/>
    </row>
    <row r="12" spans="1:11" s="390" customFormat="1" ht="33.75" customHeight="1">
      <c r="A12" s="1066">
        <v>26</v>
      </c>
      <c r="B12" s="1067"/>
      <c r="C12" s="631">
        <v>799117</v>
      </c>
      <c r="D12" s="631">
        <v>40188</v>
      </c>
      <c r="E12" s="634">
        <v>6610</v>
      </c>
      <c r="F12" s="631">
        <v>46798</v>
      </c>
      <c r="G12" s="632">
        <v>5.029050814836876</v>
      </c>
      <c r="H12" s="632">
        <v>0.8271629811404337</v>
      </c>
      <c r="I12" s="633">
        <v>5.85621379597731</v>
      </c>
      <c r="J12" s="389"/>
      <c r="K12" s="389"/>
    </row>
    <row r="13" spans="1:11" s="390" customFormat="1" ht="33.75" customHeight="1">
      <c r="A13" s="1066">
        <v>27</v>
      </c>
      <c r="B13" s="1067"/>
      <c r="C13" s="631">
        <v>766049</v>
      </c>
      <c r="D13" s="631">
        <v>40957</v>
      </c>
      <c r="E13" s="634">
        <v>5840</v>
      </c>
      <c r="F13" s="631">
        <f>SUM(D13:E13)</f>
        <v>46797</v>
      </c>
      <c r="G13" s="632">
        <f>D13/$C13*100</f>
        <v>5.346524830657047</v>
      </c>
      <c r="H13" s="632">
        <f>E13/$C13*100</f>
        <v>0.7623533220459787</v>
      </c>
      <c r="I13" s="633">
        <f>F13/$C13*100</f>
        <v>6.108878152703025</v>
      </c>
      <c r="J13" s="389"/>
      <c r="K13" s="389"/>
    </row>
    <row r="14" spans="1:11" s="390" customFormat="1" ht="33.75" customHeight="1">
      <c r="A14" s="620" t="s">
        <v>37</v>
      </c>
      <c r="B14" s="635">
        <v>26</v>
      </c>
      <c r="C14" s="632">
        <f>(C12-C11)/C11*100</f>
        <v>-1.372559667653208</v>
      </c>
      <c r="D14" s="632">
        <f>(D12-D11)/D11*100</f>
        <v>1.914640022316334</v>
      </c>
      <c r="E14" s="632">
        <f>(E12-E11)/E11*100</f>
        <v>-10.251188051595383</v>
      </c>
      <c r="F14" s="632">
        <f aca="true" t="shared" si="0" ref="D14:F15">(F12-F11)/F11*100</f>
        <v>0</v>
      </c>
      <c r="G14" s="622">
        <v>0</v>
      </c>
      <c r="H14" s="622">
        <v>0</v>
      </c>
      <c r="I14" s="623">
        <v>0</v>
      </c>
      <c r="J14" s="389"/>
      <c r="K14" s="389"/>
    </row>
    <row r="15" spans="1:11" s="390" customFormat="1" ht="33.75" customHeight="1" thickBot="1">
      <c r="A15" s="624" t="s">
        <v>38</v>
      </c>
      <c r="B15" s="636">
        <v>27</v>
      </c>
      <c r="C15" s="637">
        <f>(C13-C12)/C12*100</f>
        <v>-4.138067391883792</v>
      </c>
      <c r="D15" s="637">
        <f t="shared" si="0"/>
        <v>1.9135065193590126</v>
      </c>
      <c r="E15" s="637">
        <f t="shared" si="0"/>
        <v>-11.649016641452345</v>
      </c>
      <c r="F15" s="637">
        <f t="shared" si="0"/>
        <v>-0.0021368434548484977</v>
      </c>
      <c r="G15" s="626">
        <v>0</v>
      </c>
      <c r="H15" s="626">
        <v>0</v>
      </c>
      <c r="I15" s="627">
        <v>0</v>
      </c>
      <c r="J15" s="389"/>
      <c r="K15" s="389"/>
    </row>
    <row r="16" ht="22.5" customHeight="1"/>
  </sheetData>
  <sheetProtection/>
  <mergeCells count="6">
    <mergeCell ref="A13:B13"/>
    <mergeCell ref="A10:B10"/>
    <mergeCell ref="A12:B12"/>
    <mergeCell ref="A9:B9"/>
    <mergeCell ref="A11:B11"/>
    <mergeCell ref="D6:F6"/>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r:id="rId2"/>
  <drawing r:id="rId1"/>
</worksheet>
</file>

<file path=xl/worksheets/sheet24.xml><?xml version="1.0" encoding="utf-8"?>
<worksheet xmlns="http://schemas.openxmlformats.org/spreadsheetml/2006/main" xmlns:r="http://schemas.openxmlformats.org/officeDocument/2006/relationships">
  <sheetPr transitionEvaluation="1" transitionEntry="1">
    <tabColor rgb="FFFFFF00"/>
    <pageSetUpPr fitToPage="1"/>
  </sheetPr>
  <dimension ref="A1:L22"/>
  <sheetViews>
    <sheetView showGridLines="0" showZeros="0" view="pageBreakPreview" zoomScale="75" zoomScaleSheetLayoutView="75" zoomScalePageLayoutView="0" workbookViewId="0" topLeftCell="A5">
      <selection activeCell="O9" sqref="O9"/>
    </sheetView>
  </sheetViews>
  <sheetFormatPr defaultColWidth="12.18359375" defaultRowHeight="18"/>
  <cols>
    <col min="1" max="1" width="6.453125" style="379" customWidth="1"/>
    <col min="2" max="2" width="18.99609375" style="379" customWidth="1"/>
    <col min="3" max="12" width="12.453125" style="379" customWidth="1"/>
    <col min="13" max="21" width="4.2734375" style="379" customWidth="1"/>
    <col min="22" max="22" width="4.90625" style="379" customWidth="1"/>
    <col min="23" max="23" width="4.2734375" style="379" customWidth="1"/>
    <col min="24" max="24" width="8.2734375" style="379" customWidth="1"/>
    <col min="25" max="16384" width="12.18359375" style="379" customWidth="1"/>
  </cols>
  <sheetData>
    <row r="1" spans="1:3" s="393" customFormat="1" ht="33.75" customHeight="1">
      <c r="A1" s="43"/>
      <c r="C1" s="43" t="s">
        <v>15</v>
      </c>
    </row>
    <row r="2" spans="1:3" s="393" customFormat="1" ht="33.75" customHeight="1">
      <c r="A2" s="32"/>
      <c r="C2" s="32" t="s">
        <v>0</v>
      </c>
    </row>
    <row r="3" spans="1:3" s="350" customFormat="1" ht="33.75" customHeight="1">
      <c r="A3" s="50"/>
      <c r="C3" s="50" t="s">
        <v>243</v>
      </c>
    </row>
    <row r="4" spans="1:12" ht="33.75" customHeight="1">
      <c r="A4" s="274"/>
      <c r="B4" s="394"/>
      <c r="C4" s="274" t="s">
        <v>508</v>
      </c>
      <c r="D4" s="394"/>
      <c r="E4" s="394"/>
      <c r="F4" s="394"/>
      <c r="G4" s="394"/>
      <c r="H4" s="394"/>
      <c r="I4" s="394"/>
      <c r="J4" s="394"/>
      <c r="K4" s="394"/>
      <c r="L4" s="394"/>
    </row>
    <row r="5" spans="1:12" ht="33.75" customHeight="1" thickBot="1">
      <c r="A5" s="490"/>
      <c r="B5" s="395"/>
      <c r="C5" s="395"/>
      <c r="D5" s="395"/>
      <c r="E5" s="396"/>
      <c r="F5" s="396"/>
      <c r="G5" s="396"/>
      <c r="H5" s="396"/>
      <c r="I5" s="397"/>
      <c r="J5" s="397"/>
      <c r="K5" s="397"/>
      <c r="L5" s="795" t="s">
        <v>197</v>
      </c>
    </row>
    <row r="6" spans="1:12" s="390" customFormat="1" ht="33.75" customHeight="1">
      <c r="A6" s="398"/>
      <c r="B6" s="870" t="s">
        <v>388</v>
      </c>
      <c r="C6" s="1073" t="s">
        <v>518</v>
      </c>
      <c r="D6" s="1075" t="s">
        <v>519</v>
      </c>
      <c r="E6" s="1075" t="s">
        <v>520</v>
      </c>
      <c r="F6" s="1075" t="s">
        <v>521</v>
      </c>
      <c r="G6" s="1075">
        <v>27</v>
      </c>
      <c r="H6" s="1077" t="s">
        <v>392</v>
      </c>
      <c r="I6" s="1078"/>
      <c r="J6" s="1078"/>
      <c r="K6" s="1078"/>
      <c r="L6" s="1079"/>
    </row>
    <row r="7" spans="1:12" s="390" customFormat="1" ht="33.75" customHeight="1">
      <c r="A7" s="871" t="s">
        <v>492</v>
      </c>
      <c r="B7" s="399"/>
      <c r="C7" s="1074"/>
      <c r="D7" s="1076"/>
      <c r="E7" s="1076"/>
      <c r="F7" s="1076"/>
      <c r="G7" s="1076"/>
      <c r="H7" s="638" t="s">
        <v>518</v>
      </c>
      <c r="I7" s="638" t="s">
        <v>519</v>
      </c>
      <c r="J7" s="639" t="s">
        <v>520</v>
      </c>
      <c r="K7" s="638" t="s">
        <v>521</v>
      </c>
      <c r="L7" s="640">
        <v>27</v>
      </c>
    </row>
    <row r="8" spans="1:12" s="390" customFormat="1" ht="33.75" customHeight="1">
      <c r="A8" s="400"/>
      <c r="B8" s="401" t="s">
        <v>105</v>
      </c>
      <c r="C8" s="641">
        <v>4240</v>
      </c>
      <c r="D8" s="642">
        <v>3689</v>
      </c>
      <c r="E8" s="642">
        <v>3358</v>
      </c>
      <c r="F8" s="642">
        <v>3003</v>
      </c>
      <c r="G8" s="642">
        <v>2501</v>
      </c>
      <c r="H8" s="643">
        <v>-6.751704420497032</v>
      </c>
      <c r="I8" s="643">
        <v>-12.995283018867926</v>
      </c>
      <c r="J8" s="644">
        <v>-8.972621306587152</v>
      </c>
      <c r="K8" s="643">
        <f>(F8-E8)/E8*100</f>
        <v>-10.571768910065515</v>
      </c>
      <c r="L8" s="645">
        <f>(G8-F8)/F8*100</f>
        <v>-16.716616716616716</v>
      </c>
    </row>
    <row r="9" spans="1:12" s="390" customFormat="1" ht="33.75" customHeight="1">
      <c r="A9" s="402" t="s">
        <v>83</v>
      </c>
      <c r="B9" s="401" t="s">
        <v>106</v>
      </c>
      <c r="C9" s="646">
        <v>11584.699453551913</v>
      </c>
      <c r="D9" s="647">
        <v>10106.849315068494</v>
      </c>
      <c r="E9" s="647">
        <v>9200</v>
      </c>
      <c r="F9" s="647">
        <v>8227.397260273972</v>
      </c>
      <c r="G9" s="648">
        <f>G8*1000/366</f>
        <v>6833.333333333333</v>
      </c>
      <c r="H9" s="649">
        <v>-7.006481184375445</v>
      </c>
      <c r="I9" s="649">
        <v>-12.756913931248388</v>
      </c>
      <c r="J9" s="650">
        <v>-8.972621306587154</v>
      </c>
      <c r="K9" s="649">
        <f aca="true" t="shared" si="0" ref="K9:L17">(F9-E9)/E9*100</f>
        <v>-10.571768910065519</v>
      </c>
      <c r="L9" s="651">
        <f t="shared" si="0"/>
        <v>-16.944166944166945</v>
      </c>
    </row>
    <row r="10" spans="1:12" s="390" customFormat="1" ht="33.75" customHeight="1">
      <c r="A10" s="400"/>
      <c r="B10" s="401" t="s">
        <v>107</v>
      </c>
      <c r="C10" s="646">
        <v>3856</v>
      </c>
      <c r="D10" s="647">
        <v>3559</v>
      </c>
      <c r="E10" s="647">
        <v>3399</v>
      </c>
      <c r="F10" s="647">
        <v>3122</v>
      </c>
      <c r="G10" s="647">
        <v>2779</v>
      </c>
      <c r="H10" s="649">
        <v>-2.4785027819929186</v>
      </c>
      <c r="I10" s="649">
        <v>-7.702282157676349</v>
      </c>
      <c r="J10" s="650">
        <v>-4.49564484405732</v>
      </c>
      <c r="K10" s="649">
        <f t="shared" si="0"/>
        <v>-8.149455722271256</v>
      </c>
      <c r="L10" s="651">
        <f t="shared" si="0"/>
        <v>-10.986547085201794</v>
      </c>
    </row>
    <row r="11" spans="1:12" s="390" customFormat="1" ht="33.75" customHeight="1">
      <c r="A11" s="402" t="s">
        <v>84</v>
      </c>
      <c r="B11" s="401" t="s">
        <v>108</v>
      </c>
      <c r="C11" s="646">
        <v>10535.51912568306</v>
      </c>
      <c r="D11" s="647">
        <v>9750.684931506848</v>
      </c>
      <c r="E11" s="647">
        <v>9312.328767123288</v>
      </c>
      <c r="F11" s="647">
        <v>8553.424657534246</v>
      </c>
      <c r="G11" s="648">
        <f>G10*1000/366</f>
        <v>7592.896174863388</v>
      </c>
      <c r="H11" s="649">
        <v>-2.7449549601841925</v>
      </c>
      <c r="I11" s="649">
        <v>-7.4494116978343765</v>
      </c>
      <c r="J11" s="650">
        <v>-4.495644844057304</v>
      </c>
      <c r="K11" s="649">
        <f t="shared" si="0"/>
        <v>-8.14945572227127</v>
      </c>
      <c r="L11" s="651">
        <f t="shared" si="0"/>
        <v>-11.229753240706696</v>
      </c>
    </row>
    <row r="12" spans="1:12" s="390" customFormat="1" ht="33.75" customHeight="1">
      <c r="A12" s="403"/>
      <c r="B12" s="404" t="s">
        <v>493</v>
      </c>
      <c r="C12" s="652">
        <v>109</v>
      </c>
      <c r="D12" s="653">
        <v>100</v>
      </c>
      <c r="E12" s="653">
        <v>96</v>
      </c>
      <c r="F12" s="653">
        <v>82</v>
      </c>
      <c r="G12" s="653">
        <v>68</v>
      </c>
      <c r="H12" s="654">
        <v>-1.8018018018018018</v>
      </c>
      <c r="I12" s="654">
        <v>-8.256880733944955</v>
      </c>
      <c r="J12" s="655">
        <v>-4</v>
      </c>
      <c r="K12" s="654">
        <f t="shared" si="0"/>
        <v>-14.583333333333334</v>
      </c>
      <c r="L12" s="656">
        <f t="shared" si="0"/>
        <v>-17.073170731707318</v>
      </c>
    </row>
    <row r="13" spans="1:12" s="390" customFormat="1" ht="33.75" customHeight="1">
      <c r="A13" s="400"/>
      <c r="B13" s="401" t="s">
        <v>109</v>
      </c>
      <c r="C13" s="646">
        <v>154</v>
      </c>
      <c r="D13" s="647">
        <v>119</v>
      </c>
      <c r="E13" s="647">
        <v>119</v>
      </c>
      <c r="F13" s="647">
        <v>79</v>
      </c>
      <c r="G13" s="647">
        <v>73</v>
      </c>
      <c r="H13" s="649">
        <v>1.9867549668874174</v>
      </c>
      <c r="I13" s="649">
        <v>-22.727272727272727</v>
      </c>
      <c r="J13" s="650">
        <v>0</v>
      </c>
      <c r="K13" s="649">
        <f t="shared" si="0"/>
        <v>-33.61344537815126</v>
      </c>
      <c r="L13" s="651">
        <f t="shared" si="0"/>
        <v>-7.59493670886076</v>
      </c>
    </row>
    <row r="14" spans="1:12" s="390" customFormat="1" ht="33.75" customHeight="1">
      <c r="A14" s="402" t="s">
        <v>85</v>
      </c>
      <c r="B14" s="401" t="s">
        <v>106</v>
      </c>
      <c r="C14" s="646">
        <v>420.76502732240436</v>
      </c>
      <c r="D14" s="647">
        <v>326.027397260274</v>
      </c>
      <c r="E14" s="647">
        <v>326.027397260274</v>
      </c>
      <c r="F14" s="647">
        <v>216.43835616438355</v>
      </c>
      <c r="G14" s="648">
        <f>G13*1000/366</f>
        <v>199.45355191256832</v>
      </c>
      <c r="H14" s="649">
        <v>1.708102630912311</v>
      </c>
      <c r="I14" s="649">
        <v>-22.515566625155664</v>
      </c>
      <c r="J14" s="650">
        <v>0</v>
      </c>
      <c r="K14" s="649">
        <f t="shared" si="0"/>
        <v>-33.61344537815126</v>
      </c>
      <c r="L14" s="651">
        <f t="shared" si="0"/>
        <v>-7.847409559382988</v>
      </c>
    </row>
    <row r="15" spans="1:12" s="390" customFormat="1" ht="33.75" customHeight="1">
      <c r="A15" s="400"/>
      <c r="B15" s="401" t="s">
        <v>107</v>
      </c>
      <c r="C15" s="646">
        <v>402</v>
      </c>
      <c r="D15" s="647">
        <v>352</v>
      </c>
      <c r="E15" s="647">
        <v>369</v>
      </c>
      <c r="F15" s="647">
        <v>304</v>
      </c>
      <c r="G15" s="647">
        <v>231</v>
      </c>
      <c r="H15" s="649">
        <v>-21.484375</v>
      </c>
      <c r="I15" s="649">
        <v>-12.437810945273633</v>
      </c>
      <c r="J15" s="650">
        <v>4.829545454545454</v>
      </c>
      <c r="K15" s="649">
        <f t="shared" si="0"/>
        <v>-17.615176151761517</v>
      </c>
      <c r="L15" s="651">
        <f t="shared" si="0"/>
        <v>-24.013157894736842</v>
      </c>
    </row>
    <row r="16" spans="1:12" s="390" customFormat="1" ht="33.75" customHeight="1">
      <c r="A16" s="402" t="s">
        <v>86</v>
      </c>
      <c r="B16" s="401" t="s">
        <v>108</v>
      </c>
      <c r="C16" s="646">
        <v>1098.360655737705</v>
      </c>
      <c r="D16" s="647">
        <v>964.3835616438356</v>
      </c>
      <c r="E16" s="647">
        <v>1010.9589041095891</v>
      </c>
      <c r="F16" s="647">
        <v>832.8767123287671</v>
      </c>
      <c r="G16" s="648">
        <f>G15*1000/366</f>
        <v>631.1475409836065</v>
      </c>
      <c r="H16" s="649">
        <v>-21.698898565573764</v>
      </c>
      <c r="I16" s="649">
        <v>-12.197914536904523</v>
      </c>
      <c r="J16" s="650">
        <v>4.829545454545459</v>
      </c>
      <c r="K16" s="649">
        <f t="shared" si="0"/>
        <v>-17.61517615176152</v>
      </c>
      <c r="L16" s="651">
        <f t="shared" si="0"/>
        <v>-24.22077221742882</v>
      </c>
    </row>
    <row r="17" spans="1:12" s="390" customFormat="1" ht="33.75" customHeight="1" thickBot="1">
      <c r="A17" s="405"/>
      <c r="B17" s="406" t="s">
        <v>493</v>
      </c>
      <c r="C17" s="657">
        <v>15</v>
      </c>
      <c r="D17" s="658">
        <v>15</v>
      </c>
      <c r="E17" s="658">
        <v>15</v>
      </c>
      <c r="F17" s="658">
        <v>12</v>
      </c>
      <c r="G17" s="658">
        <v>13</v>
      </c>
      <c r="H17" s="659">
        <v>-37.5</v>
      </c>
      <c r="I17" s="659">
        <v>0</v>
      </c>
      <c r="J17" s="660">
        <v>0</v>
      </c>
      <c r="K17" s="659">
        <f t="shared" si="0"/>
        <v>-20</v>
      </c>
      <c r="L17" s="661">
        <f t="shared" si="0"/>
        <v>8.333333333333332</v>
      </c>
    </row>
    <row r="18" spans="1:12" ht="22.5" customHeight="1">
      <c r="A18" s="394"/>
      <c r="B18" s="394"/>
      <c r="C18" s="394"/>
      <c r="D18" s="394"/>
      <c r="E18" s="394"/>
      <c r="F18" s="394"/>
      <c r="G18" s="394"/>
      <c r="H18" s="394"/>
      <c r="I18" s="394"/>
      <c r="J18" s="394"/>
      <c r="K18" s="394"/>
      <c r="L18" s="394"/>
    </row>
    <row r="22" ht="15.75">
      <c r="D22" s="381"/>
    </row>
  </sheetData>
  <sheetProtection/>
  <mergeCells count="6">
    <mergeCell ref="C6:C7"/>
    <mergeCell ref="E6:E7"/>
    <mergeCell ref="H6:L6"/>
    <mergeCell ref="G6:G7"/>
    <mergeCell ref="D6:D7"/>
    <mergeCell ref="F6:F7"/>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64" r:id="rId2"/>
  <drawing r:id="rId1"/>
</worksheet>
</file>

<file path=xl/worksheets/sheet25.xml><?xml version="1.0" encoding="utf-8"?>
<worksheet xmlns="http://schemas.openxmlformats.org/spreadsheetml/2006/main" xmlns:r="http://schemas.openxmlformats.org/officeDocument/2006/relationships">
  <sheetPr transitionEvaluation="1" transitionEntry="1">
    <tabColor rgb="FFFFFF00"/>
    <pageSetUpPr fitToPage="1"/>
  </sheetPr>
  <dimension ref="A1:AH44"/>
  <sheetViews>
    <sheetView showGridLines="0" showZeros="0" view="pageBreakPreview" zoomScale="75" zoomScaleNormal="80" zoomScaleSheetLayoutView="75" zoomScalePageLayoutView="0" workbookViewId="0" topLeftCell="A1">
      <selection activeCell="H50" sqref="H50"/>
    </sheetView>
  </sheetViews>
  <sheetFormatPr defaultColWidth="12.18359375" defaultRowHeight="18"/>
  <cols>
    <col min="1" max="1" width="8.99609375" style="379" customWidth="1"/>
    <col min="2" max="2" width="16.453125" style="379" customWidth="1"/>
    <col min="3" max="7" width="12.36328125" style="379" customWidth="1"/>
    <col min="8" max="12" width="12.453125" style="379" customWidth="1"/>
    <col min="13" max="13" width="4.2734375" style="379" customWidth="1"/>
    <col min="14" max="16384" width="12.18359375" style="379" customWidth="1"/>
  </cols>
  <sheetData>
    <row r="1" spans="1:3" s="407" customFormat="1" ht="33.75" customHeight="1">
      <c r="A1" s="43"/>
      <c r="C1" s="43" t="s">
        <v>15</v>
      </c>
    </row>
    <row r="2" spans="1:3" s="407" customFormat="1" ht="33.75" customHeight="1">
      <c r="A2" s="32"/>
      <c r="C2" s="32" t="s">
        <v>0</v>
      </c>
    </row>
    <row r="3" spans="1:3" s="350" customFormat="1" ht="33.75" customHeight="1">
      <c r="A3" s="50"/>
      <c r="C3" s="50" t="s">
        <v>244</v>
      </c>
    </row>
    <row r="4" spans="1:12" ht="33.75" customHeight="1">
      <c r="A4" s="274"/>
      <c r="B4" s="394"/>
      <c r="C4" s="274" t="s">
        <v>245</v>
      </c>
      <c r="D4" s="394"/>
      <c r="E4" s="394"/>
      <c r="F4" s="394"/>
      <c r="G4" s="394"/>
      <c r="H4" s="394"/>
      <c r="I4" s="394"/>
      <c r="J4" s="394"/>
      <c r="K4" s="394"/>
      <c r="L4" s="394"/>
    </row>
    <row r="5" spans="1:12" ht="33.75" customHeight="1" thickBot="1">
      <c r="A5" s="490"/>
      <c r="B5" s="395"/>
      <c r="C5" s="395"/>
      <c r="D5" s="395"/>
      <c r="E5" s="396"/>
      <c r="F5" s="396"/>
      <c r="G5" s="396"/>
      <c r="H5" s="396"/>
      <c r="I5" s="397"/>
      <c r="J5" s="397"/>
      <c r="K5" s="397"/>
      <c r="L5" s="795" t="s">
        <v>198</v>
      </c>
    </row>
    <row r="6" spans="1:12" s="390" customFormat="1" ht="33.75" customHeight="1">
      <c r="A6" s="662"/>
      <c r="B6" s="872" t="s">
        <v>388</v>
      </c>
      <c r="C6" s="1073" t="s">
        <v>518</v>
      </c>
      <c r="D6" s="1075" t="s">
        <v>519</v>
      </c>
      <c r="E6" s="1075" t="s">
        <v>520</v>
      </c>
      <c r="F6" s="1075" t="s">
        <v>521</v>
      </c>
      <c r="G6" s="1075">
        <v>27</v>
      </c>
      <c r="H6" s="1108" t="s">
        <v>392</v>
      </c>
      <c r="I6" s="1109"/>
      <c r="J6" s="1109"/>
      <c r="K6" s="1109"/>
      <c r="L6" s="1110"/>
    </row>
    <row r="7" spans="1:12" s="390" customFormat="1" ht="33.75" customHeight="1">
      <c r="A7" s="873" t="s">
        <v>382</v>
      </c>
      <c r="B7" s="663"/>
      <c r="C7" s="1106"/>
      <c r="D7" s="1107"/>
      <c r="E7" s="1107"/>
      <c r="F7" s="1107"/>
      <c r="G7" s="1107"/>
      <c r="H7" s="664" t="s">
        <v>518</v>
      </c>
      <c r="I7" s="638" t="s">
        <v>519</v>
      </c>
      <c r="J7" s="639" t="s">
        <v>520</v>
      </c>
      <c r="K7" s="638" t="s">
        <v>521</v>
      </c>
      <c r="L7" s="640">
        <v>27</v>
      </c>
    </row>
    <row r="8" spans="1:12" s="390" customFormat="1" ht="33.75" customHeight="1">
      <c r="A8" s="1104" t="s">
        <v>494</v>
      </c>
      <c r="B8" s="1105"/>
      <c r="C8" s="665">
        <v>15</v>
      </c>
      <c r="D8" s="666">
        <v>14</v>
      </c>
      <c r="E8" s="666">
        <v>14</v>
      </c>
      <c r="F8" s="666">
        <v>14</v>
      </c>
      <c r="G8" s="666">
        <v>14</v>
      </c>
      <c r="H8" s="667">
        <v>0</v>
      </c>
      <c r="I8" s="667">
        <v>-6.666666666666667</v>
      </c>
      <c r="J8" s="667">
        <v>0</v>
      </c>
      <c r="K8" s="667">
        <f aca="true" t="shared" si="0" ref="K8:L11">(F8-E8)/E8*100</f>
        <v>0</v>
      </c>
      <c r="L8" s="668">
        <f t="shared" si="0"/>
        <v>0</v>
      </c>
    </row>
    <row r="9" spans="1:12" s="390" customFormat="1" ht="33.75" customHeight="1">
      <c r="A9" s="1101" t="s">
        <v>495</v>
      </c>
      <c r="B9" s="669"/>
      <c r="C9" s="665">
        <v>2329</v>
      </c>
      <c r="D9" s="666">
        <v>1893</v>
      </c>
      <c r="E9" s="666">
        <v>1887</v>
      </c>
      <c r="F9" s="666">
        <v>1887</v>
      </c>
      <c r="G9" s="666">
        <f>SUM(G10:G14)</f>
        <v>1887</v>
      </c>
      <c r="H9" s="667">
        <v>-0.8936170212765958</v>
      </c>
      <c r="I9" s="667">
        <v>-18.720480893087164</v>
      </c>
      <c r="J9" s="667">
        <v>-0.31695721077654515</v>
      </c>
      <c r="K9" s="667">
        <f t="shared" si="0"/>
        <v>0</v>
      </c>
      <c r="L9" s="668">
        <f t="shared" si="0"/>
        <v>0</v>
      </c>
    </row>
    <row r="10" spans="1:12" s="390" customFormat="1" ht="33.75" customHeight="1">
      <c r="A10" s="1102"/>
      <c r="B10" s="670" t="s">
        <v>110</v>
      </c>
      <c r="C10" s="671">
        <v>1825</v>
      </c>
      <c r="D10" s="672">
        <v>1395</v>
      </c>
      <c r="E10" s="672">
        <v>1389</v>
      </c>
      <c r="F10" s="672">
        <v>1420</v>
      </c>
      <c r="G10" s="672">
        <v>1420</v>
      </c>
      <c r="H10" s="673">
        <v>-6.169665809768637</v>
      </c>
      <c r="I10" s="673">
        <v>-23.56164383561644</v>
      </c>
      <c r="J10" s="673">
        <v>-0.43010752688172044</v>
      </c>
      <c r="K10" s="674">
        <f t="shared" si="0"/>
        <v>2.2318214542836574</v>
      </c>
      <c r="L10" s="675">
        <f t="shared" si="0"/>
        <v>0</v>
      </c>
    </row>
    <row r="11" spans="1:12" s="390" customFormat="1" ht="33.75" customHeight="1">
      <c r="A11" s="1102"/>
      <c r="B11" s="670" t="s">
        <v>111</v>
      </c>
      <c r="C11" s="671">
        <v>498</v>
      </c>
      <c r="D11" s="672">
        <v>498</v>
      </c>
      <c r="E11" s="672">
        <v>498</v>
      </c>
      <c r="F11" s="672">
        <v>467</v>
      </c>
      <c r="G11" s="672">
        <v>467</v>
      </c>
      <c r="H11" s="673">
        <v>24.81203007518797</v>
      </c>
      <c r="I11" s="673">
        <v>0</v>
      </c>
      <c r="J11" s="673">
        <v>0</v>
      </c>
      <c r="K11" s="673">
        <f t="shared" si="0"/>
        <v>-6.2248995983935735</v>
      </c>
      <c r="L11" s="676">
        <f t="shared" si="0"/>
        <v>0</v>
      </c>
    </row>
    <row r="12" spans="1:12" s="390" customFormat="1" ht="33.75" customHeight="1">
      <c r="A12" s="1102"/>
      <c r="B12" s="670" t="s">
        <v>112</v>
      </c>
      <c r="C12" s="671">
        <v>0</v>
      </c>
      <c r="D12" s="672">
        <v>0</v>
      </c>
      <c r="E12" s="672">
        <v>0</v>
      </c>
      <c r="F12" s="672">
        <v>0</v>
      </c>
      <c r="G12" s="672">
        <v>0</v>
      </c>
      <c r="H12" s="677">
        <v>0</v>
      </c>
      <c r="I12" s="677">
        <v>0</v>
      </c>
      <c r="J12" s="678">
        <v>0</v>
      </c>
      <c r="K12" s="673">
        <v>0</v>
      </c>
      <c r="L12" s="676">
        <v>0</v>
      </c>
    </row>
    <row r="13" spans="1:12" s="390" customFormat="1" ht="33.75" customHeight="1">
      <c r="A13" s="1102"/>
      <c r="B13" s="670" t="s">
        <v>113</v>
      </c>
      <c r="C13" s="671">
        <v>0</v>
      </c>
      <c r="D13" s="672">
        <v>0</v>
      </c>
      <c r="E13" s="672">
        <v>0</v>
      </c>
      <c r="F13" s="672">
        <v>0</v>
      </c>
      <c r="G13" s="672">
        <v>0</v>
      </c>
      <c r="H13" s="673">
        <v>0</v>
      </c>
      <c r="I13" s="673">
        <v>0</v>
      </c>
      <c r="J13" s="678">
        <v>0</v>
      </c>
      <c r="K13" s="673">
        <v>0</v>
      </c>
      <c r="L13" s="679">
        <v>0</v>
      </c>
    </row>
    <row r="14" spans="1:12" s="390" customFormat="1" ht="33.75" customHeight="1">
      <c r="A14" s="1103"/>
      <c r="B14" s="680" t="s">
        <v>114</v>
      </c>
      <c r="C14" s="681">
        <v>6</v>
      </c>
      <c r="D14" s="682">
        <v>0</v>
      </c>
      <c r="E14" s="682">
        <v>0</v>
      </c>
      <c r="F14" s="682">
        <v>0</v>
      </c>
      <c r="G14" s="682">
        <v>0</v>
      </c>
      <c r="H14" s="683">
        <v>0</v>
      </c>
      <c r="I14" s="683" t="s">
        <v>119</v>
      </c>
      <c r="J14" s="756">
        <v>0</v>
      </c>
      <c r="K14" s="756">
        <v>0</v>
      </c>
      <c r="L14" s="684">
        <v>0</v>
      </c>
    </row>
    <row r="15" spans="1:12" s="390" customFormat="1" ht="33.75" customHeight="1">
      <c r="A15" s="685" t="s">
        <v>116</v>
      </c>
      <c r="B15" s="686"/>
      <c r="C15" s="673">
        <v>1813.6</v>
      </c>
      <c r="D15" s="687">
        <v>1527.9287671232876</v>
      </c>
      <c r="E15" s="687">
        <v>1548.2328767123288</v>
      </c>
      <c r="F15" s="687">
        <v>1536.1616438356164</v>
      </c>
      <c r="G15" s="687">
        <f>Q44/O44</f>
        <v>1546.120218579235</v>
      </c>
      <c r="H15" s="673">
        <v>-1.3704589949967394</v>
      </c>
      <c r="I15" s="673">
        <v>-15.751611870131912</v>
      </c>
      <c r="J15" s="673">
        <v>1.3288649330995213</v>
      </c>
      <c r="K15" s="673">
        <f aca="true" t="shared" si="1" ref="K15:L17">(F15-E15)/E15*100</f>
        <v>-0.779678112917075</v>
      </c>
      <c r="L15" s="675">
        <f t="shared" si="1"/>
        <v>0.6482764872811924</v>
      </c>
    </row>
    <row r="16" spans="1:12" s="390" customFormat="1" ht="33.75" customHeight="1">
      <c r="A16" s="685" t="s">
        <v>117</v>
      </c>
      <c r="B16" s="686"/>
      <c r="C16" s="673">
        <v>3877.8</v>
      </c>
      <c r="D16" s="687">
        <v>3142.0186534538034</v>
      </c>
      <c r="E16" s="687">
        <v>3072.0778688524592</v>
      </c>
      <c r="F16" s="687">
        <v>3013.4180327868853</v>
      </c>
      <c r="G16" s="687">
        <f>AA44/Y44</f>
        <v>2899.5024992649223</v>
      </c>
      <c r="H16" s="673">
        <v>-2.4526450833899327</v>
      </c>
      <c r="I16" s="673">
        <v>-18.974195331017505</v>
      </c>
      <c r="J16" s="673">
        <v>-2.2259824754529416</v>
      </c>
      <c r="K16" s="673">
        <f t="shared" si="1"/>
        <v>-1.9094514712768549</v>
      </c>
      <c r="L16" s="679">
        <f t="shared" si="1"/>
        <v>-3.7802764927576606</v>
      </c>
    </row>
    <row r="17" spans="1:12" s="390" customFormat="1" ht="33.75" customHeight="1" thickBot="1">
      <c r="A17" s="688" t="s">
        <v>118</v>
      </c>
      <c r="B17" s="689"/>
      <c r="C17" s="690">
        <v>5691.4</v>
      </c>
      <c r="D17" s="690">
        <v>4669.947420577091</v>
      </c>
      <c r="E17" s="690">
        <v>4618.5131575783325</v>
      </c>
      <c r="F17" s="690">
        <v>4549.579676622501</v>
      </c>
      <c r="G17" s="690">
        <f>SUM(G15:G16)</f>
        <v>4445.622717844157</v>
      </c>
      <c r="H17" s="690">
        <v>-2.1103868182521928</v>
      </c>
      <c r="I17" s="690">
        <v>-17.947299072687013</v>
      </c>
      <c r="J17" s="690">
        <v>-1.1013884818515285</v>
      </c>
      <c r="K17" s="690">
        <f t="shared" si="1"/>
        <v>-1.4925470298319092</v>
      </c>
      <c r="L17" s="691">
        <f t="shared" si="1"/>
        <v>-2.2849794083729416</v>
      </c>
    </row>
    <row r="18" spans="1:12" ht="33.75" customHeight="1">
      <c r="A18" s="491"/>
      <c r="B18" s="411"/>
      <c r="C18" s="895" t="s">
        <v>115</v>
      </c>
      <c r="D18" s="394"/>
      <c r="E18" s="394"/>
      <c r="F18" s="394"/>
      <c r="G18" s="394"/>
      <c r="H18" s="394"/>
      <c r="I18" s="394"/>
      <c r="J18" s="394"/>
      <c r="K18" s="394"/>
      <c r="L18" s="394"/>
    </row>
    <row r="19" spans="1:12" ht="16.5" customHeight="1" hidden="1">
      <c r="A19" s="394"/>
      <c r="B19" s="411" t="s">
        <v>87</v>
      </c>
      <c r="C19" s="394"/>
      <c r="D19" s="394"/>
      <c r="E19" s="394"/>
      <c r="F19" s="394"/>
      <c r="G19" s="394"/>
      <c r="H19" s="394"/>
      <c r="I19" s="394"/>
      <c r="J19" s="394"/>
      <c r="K19" s="394"/>
      <c r="L19" s="394"/>
    </row>
    <row r="20" ht="15.75" hidden="1">
      <c r="B20" s="412" t="s">
        <v>88</v>
      </c>
    </row>
    <row r="21" ht="15.75" hidden="1"/>
    <row r="22" ht="15.75" hidden="1"/>
    <row r="23" s="66" customFormat="1" ht="19.5" hidden="1">
      <c r="A23" s="939" t="s">
        <v>534</v>
      </c>
    </row>
    <row r="24" spans="1:2" s="66" customFormat="1" ht="19.5" hidden="1">
      <c r="A24" s="518"/>
      <c r="B24" s="519"/>
    </row>
    <row r="25" spans="1:34" s="520" customFormat="1" ht="11.25" customHeight="1" hidden="1">
      <c r="A25" s="1095" t="s">
        <v>150</v>
      </c>
      <c r="B25" s="1098" t="s">
        <v>151</v>
      </c>
      <c r="C25" s="1085" t="s">
        <v>152</v>
      </c>
      <c r="D25" s="1086"/>
      <c r="E25" s="1086"/>
      <c r="F25" s="1087"/>
      <c r="G25" s="1085" t="s">
        <v>153</v>
      </c>
      <c r="H25" s="1086"/>
      <c r="I25" s="1086"/>
      <c r="J25" s="1087"/>
      <c r="K25" s="1085" t="s">
        <v>154</v>
      </c>
      <c r="L25" s="1086"/>
      <c r="M25" s="1086"/>
      <c r="N25" s="1087"/>
      <c r="O25" s="1091" t="s">
        <v>155</v>
      </c>
      <c r="P25" s="1092"/>
      <c r="Q25" s="1085" t="s">
        <v>156</v>
      </c>
      <c r="R25" s="1086"/>
      <c r="S25" s="1086"/>
      <c r="T25" s="1087"/>
      <c r="U25" s="1085" t="s">
        <v>157</v>
      </c>
      <c r="V25" s="1086"/>
      <c r="W25" s="1086"/>
      <c r="X25" s="1087"/>
      <c r="Y25" s="1091" t="s">
        <v>158</v>
      </c>
      <c r="Z25" s="1092"/>
      <c r="AA25" s="1085" t="s">
        <v>159</v>
      </c>
      <c r="AB25" s="1086"/>
      <c r="AC25" s="1086"/>
      <c r="AD25" s="1087"/>
      <c r="AE25" s="1085" t="s">
        <v>160</v>
      </c>
      <c r="AF25" s="1086"/>
      <c r="AG25" s="1086"/>
      <c r="AH25" s="1087"/>
    </row>
    <row r="26" spans="1:34" s="520" customFormat="1" ht="11.25" hidden="1">
      <c r="A26" s="1096"/>
      <c r="B26" s="1099"/>
      <c r="C26" s="1088"/>
      <c r="D26" s="1089"/>
      <c r="E26" s="1089"/>
      <c r="F26" s="1090"/>
      <c r="G26" s="1088"/>
      <c r="H26" s="1089"/>
      <c r="I26" s="1089"/>
      <c r="J26" s="1090"/>
      <c r="K26" s="1088"/>
      <c r="L26" s="1089"/>
      <c r="M26" s="1089"/>
      <c r="N26" s="1090"/>
      <c r="O26" s="1093"/>
      <c r="P26" s="1094"/>
      <c r="Q26" s="1088"/>
      <c r="R26" s="1089"/>
      <c r="S26" s="1089"/>
      <c r="T26" s="1090"/>
      <c r="U26" s="1088"/>
      <c r="V26" s="1089"/>
      <c r="W26" s="1089"/>
      <c r="X26" s="1090"/>
      <c r="Y26" s="1093"/>
      <c r="Z26" s="1094"/>
      <c r="AA26" s="1088"/>
      <c r="AB26" s="1089"/>
      <c r="AC26" s="1089"/>
      <c r="AD26" s="1090"/>
      <c r="AE26" s="1088"/>
      <c r="AF26" s="1089"/>
      <c r="AG26" s="1089"/>
      <c r="AH26" s="1090"/>
    </row>
    <row r="27" spans="1:34" s="526" customFormat="1" ht="11.25" hidden="1">
      <c r="A27" s="1097"/>
      <c r="B27" s="1100"/>
      <c r="C27" s="521" t="s">
        <v>533</v>
      </c>
      <c r="D27" s="522" t="s">
        <v>246</v>
      </c>
      <c r="E27" s="522" t="s">
        <v>200</v>
      </c>
      <c r="F27" s="523" t="s">
        <v>201</v>
      </c>
      <c r="G27" s="521" t="s">
        <v>532</v>
      </c>
      <c r="H27" s="522" t="s">
        <v>531</v>
      </c>
      <c r="I27" s="522" t="s">
        <v>200</v>
      </c>
      <c r="J27" s="523" t="s">
        <v>201</v>
      </c>
      <c r="K27" s="521" t="s">
        <v>532</v>
      </c>
      <c r="L27" s="522" t="s">
        <v>531</v>
      </c>
      <c r="M27" s="522" t="s">
        <v>200</v>
      </c>
      <c r="N27" s="523" t="s">
        <v>201</v>
      </c>
      <c r="O27" s="524" t="s">
        <v>532</v>
      </c>
      <c r="P27" s="525" t="s">
        <v>531</v>
      </c>
      <c r="Q27" s="521" t="s">
        <v>532</v>
      </c>
      <c r="R27" s="522" t="s">
        <v>531</v>
      </c>
      <c r="S27" s="522" t="s">
        <v>200</v>
      </c>
      <c r="T27" s="523" t="s">
        <v>201</v>
      </c>
      <c r="U27" s="521" t="s">
        <v>532</v>
      </c>
      <c r="V27" s="522" t="s">
        <v>531</v>
      </c>
      <c r="W27" s="522" t="s">
        <v>200</v>
      </c>
      <c r="X27" s="523" t="s">
        <v>201</v>
      </c>
      <c r="Y27" s="524" t="s">
        <v>532</v>
      </c>
      <c r="Z27" s="525" t="s">
        <v>531</v>
      </c>
      <c r="AA27" s="521" t="s">
        <v>532</v>
      </c>
      <c r="AB27" s="522" t="s">
        <v>531</v>
      </c>
      <c r="AC27" s="522" t="s">
        <v>200</v>
      </c>
      <c r="AD27" s="523" t="s">
        <v>201</v>
      </c>
      <c r="AE27" s="521" t="s">
        <v>532</v>
      </c>
      <c r="AF27" s="522" t="s">
        <v>531</v>
      </c>
      <c r="AG27" s="522" t="s">
        <v>200</v>
      </c>
      <c r="AH27" s="523" t="s">
        <v>201</v>
      </c>
    </row>
    <row r="28" spans="1:34" s="520" customFormat="1" ht="11.25" hidden="1">
      <c r="A28" s="527"/>
      <c r="B28" s="528"/>
      <c r="C28" s="529"/>
      <c r="D28" s="530"/>
      <c r="E28" s="530"/>
      <c r="F28" s="531"/>
      <c r="G28" s="529"/>
      <c r="H28" s="530"/>
      <c r="I28" s="530"/>
      <c r="J28" s="531"/>
      <c r="K28" s="529"/>
      <c r="L28" s="530"/>
      <c r="M28" s="530"/>
      <c r="N28" s="531"/>
      <c r="O28" s="532"/>
      <c r="P28" s="533"/>
      <c r="Q28" s="529"/>
      <c r="R28" s="530"/>
      <c r="S28" s="530"/>
      <c r="T28" s="531"/>
      <c r="U28" s="529"/>
      <c r="V28" s="530"/>
      <c r="W28" s="530"/>
      <c r="X28" s="531"/>
      <c r="Y28" s="532"/>
      <c r="Z28" s="533"/>
      <c r="AA28" s="529"/>
      <c r="AB28" s="530"/>
      <c r="AC28" s="530"/>
      <c r="AD28" s="531"/>
      <c r="AE28" s="529"/>
      <c r="AF28" s="530"/>
      <c r="AG28" s="530"/>
      <c r="AH28" s="531"/>
    </row>
    <row r="29" spans="1:34" s="66" customFormat="1" ht="30" customHeight="1" hidden="1">
      <c r="A29" s="1080" t="s">
        <v>135</v>
      </c>
      <c r="B29" s="534" t="s">
        <v>162</v>
      </c>
      <c r="C29" s="535">
        <v>0</v>
      </c>
      <c r="D29" s="536">
        <v>0</v>
      </c>
      <c r="E29" s="537">
        <v>0</v>
      </c>
      <c r="F29" s="538" t="e">
        <v>#DIV/0!</v>
      </c>
      <c r="G29" s="535">
        <v>0</v>
      </c>
      <c r="H29" s="536">
        <v>0</v>
      </c>
      <c r="I29" s="537">
        <v>0</v>
      </c>
      <c r="J29" s="538" t="e">
        <v>#DIV/0!</v>
      </c>
      <c r="K29" s="535">
        <v>0</v>
      </c>
      <c r="L29" s="536">
        <v>0</v>
      </c>
      <c r="M29" s="537">
        <v>0</v>
      </c>
      <c r="N29" s="539" t="e">
        <v>#DIV/0!</v>
      </c>
      <c r="O29" s="540">
        <v>0</v>
      </c>
      <c r="P29" s="541">
        <v>0</v>
      </c>
      <c r="Q29" s="535">
        <v>0</v>
      </c>
      <c r="R29" s="536">
        <v>0</v>
      </c>
      <c r="S29" s="542">
        <v>0</v>
      </c>
      <c r="T29" s="539" t="e">
        <v>#DIV/0!</v>
      </c>
      <c r="U29" s="535">
        <v>0</v>
      </c>
      <c r="V29" s="536">
        <v>0</v>
      </c>
      <c r="W29" s="542">
        <v>0</v>
      </c>
      <c r="X29" s="539" t="e">
        <v>#DIV/0!</v>
      </c>
      <c r="Y29" s="540">
        <v>0</v>
      </c>
      <c r="Z29" s="541">
        <v>0</v>
      </c>
      <c r="AA29" s="535">
        <v>0</v>
      </c>
      <c r="AB29" s="536">
        <v>0</v>
      </c>
      <c r="AC29" s="542">
        <v>0</v>
      </c>
      <c r="AD29" s="539" t="e">
        <v>#DIV/0!</v>
      </c>
      <c r="AE29" s="535">
        <v>0</v>
      </c>
      <c r="AF29" s="536">
        <v>0</v>
      </c>
      <c r="AG29" s="542">
        <v>0</v>
      </c>
      <c r="AH29" s="539" t="e">
        <v>#DIV/0!</v>
      </c>
    </row>
    <row r="30" spans="1:34" s="66" customFormat="1" ht="30" customHeight="1" hidden="1">
      <c r="A30" s="1082"/>
      <c r="B30" s="534" t="s">
        <v>163</v>
      </c>
      <c r="C30" s="535">
        <v>275</v>
      </c>
      <c r="D30" s="536">
        <v>275</v>
      </c>
      <c r="E30" s="537">
        <v>0</v>
      </c>
      <c r="F30" s="539">
        <v>0</v>
      </c>
      <c r="G30" s="535">
        <v>186</v>
      </c>
      <c r="H30" s="536">
        <v>186</v>
      </c>
      <c r="I30" s="537">
        <v>0</v>
      </c>
      <c r="J30" s="539">
        <v>0</v>
      </c>
      <c r="K30" s="535">
        <v>89</v>
      </c>
      <c r="L30" s="536">
        <v>89</v>
      </c>
      <c r="M30" s="537">
        <v>0</v>
      </c>
      <c r="N30" s="539"/>
      <c r="O30" s="540">
        <v>366</v>
      </c>
      <c r="P30" s="541">
        <v>365</v>
      </c>
      <c r="Q30" s="535">
        <v>95807</v>
      </c>
      <c r="R30" s="536">
        <v>93383</v>
      </c>
      <c r="S30" s="537"/>
      <c r="T30" s="539"/>
      <c r="U30" s="535">
        <v>0</v>
      </c>
      <c r="V30" s="536">
        <v>0</v>
      </c>
      <c r="W30" s="542"/>
      <c r="X30" s="539"/>
      <c r="Y30" s="540">
        <v>243</v>
      </c>
      <c r="Z30" s="541">
        <v>244</v>
      </c>
      <c r="AA30" s="535">
        <v>88387</v>
      </c>
      <c r="AB30" s="540">
        <v>90281</v>
      </c>
      <c r="AC30" s="537"/>
      <c r="AD30" s="539"/>
      <c r="AE30" s="535">
        <v>0</v>
      </c>
      <c r="AF30" s="536">
        <v>0</v>
      </c>
      <c r="AG30" s="537"/>
      <c r="AH30" s="539"/>
    </row>
    <row r="31" spans="1:34" s="66" customFormat="1" ht="30" customHeight="1" hidden="1">
      <c r="A31" s="1081"/>
      <c r="B31" s="534" t="s">
        <v>164</v>
      </c>
      <c r="C31" s="535">
        <v>71</v>
      </c>
      <c r="D31" s="536">
        <v>71</v>
      </c>
      <c r="E31" s="537">
        <v>0</v>
      </c>
      <c r="F31" s="539">
        <v>0</v>
      </c>
      <c r="G31" s="535">
        <v>45</v>
      </c>
      <c r="H31" s="536">
        <v>45</v>
      </c>
      <c r="I31" s="537">
        <v>0</v>
      </c>
      <c r="J31" s="539">
        <v>0</v>
      </c>
      <c r="K31" s="535">
        <v>26</v>
      </c>
      <c r="L31" s="536">
        <v>26</v>
      </c>
      <c r="M31" s="537">
        <v>0</v>
      </c>
      <c r="N31" s="539"/>
      <c r="O31" s="540">
        <v>366</v>
      </c>
      <c r="P31" s="541">
        <v>365</v>
      </c>
      <c r="Q31" s="535">
        <v>18344</v>
      </c>
      <c r="R31" s="536">
        <v>21519</v>
      </c>
      <c r="S31" s="537"/>
      <c r="T31" s="539"/>
      <c r="U31" s="535">
        <v>438091</v>
      </c>
      <c r="V31" s="536">
        <v>535284</v>
      </c>
      <c r="W31" s="537"/>
      <c r="X31" s="539"/>
      <c r="Y31" s="540">
        <v>243</v>
      </c>
      <c r="Z31" s="541">
        <v>244</v>
      </c>
      <c r="AA31" s="535">
        <v>30398</v>
      </c>
      <c r="AB31" s="540">
        <v>34850</v>
      </c>
      <c r="AC31" s="537"/>
      <c r="AD31" s="539"/>
      <c r="AE31" s="535">
        <v>244208</v>
      </c>
      <c r="AF31" s="536">
        <v>265799</v>
      </c>
      <c r="AG31" s="537"/>
      <c r="AH31" s="539"/>
    </row>
    <row r="32" spans="1:34" s="66" customFormat="1" ht="30" customHeight="1" hidden="1">
      <c r="A32" s="543" t="s">
        <v>136</v>
      </c>
      <c r="B32" s="534" t="s">
        <v>165</v>
      </c>
      <c r="C32" s="535">
        <v>100</v>
      </c>
      <c r="D32" s="536">
        <v>100</v>
      </c>
      <c r="E32" s="537">
        <v>0</v>
      </c>
      <c r="F32" s="539">
        <v>0</v>
      </c>
      <c r="G32" s="535">
        <v>100</v>
      </c>
      <c r="H32" s="536">
        <v>100</v>
      </c>
      <c r="I32" s="537">
        <v>0</v>
      </c>
      <c r="J32" s="539">
        <v>0</v>
      </c>
      <c r="K32" s="535">
        <v>0</v>
      </c>
      <c r="L32" s="536"/>
      <c r="M32" s="537">
        <v>0</v>
      </c>
      <c r="N32" s="539"/>
      <c r="O32" s="540">
        <v>366</v>
      </c>
      <c r="P32" s="541">
        <v>365</v>
      </c>
      <c r="Q32" s="535">
        <v>32322</v>
      </c>
      <c r="R32" s="536">
        <v>31722</v>
      </c>
      <c r="S32" s="537"/>
      <c r="T32" s="539"/>
      <c r="U32" s="535">
        <v>1497990</v>
      </c>
      <c r="V32" s="536">
        <v>1483784</v>
      </c>
      <c r="W32" s="537"/>
      <c r="X32" s="539"/>
      <c r="Y32" s="540">
        <v>243</v>
      </c>
      <c r="Z32" s="541">
        <v>244</v>
      </c>
      <c r="AA32" s="535">
        <v>58173</v>
      </c>
      <c r="AB32" s="540">
        <v>65195</v>
      </c>
      <c r="AC32" s="537"/>
      <c r="AD32" s="539"/>
      <c r="AE32" s="535">
        <v>556428</v>
      </c>
      <c r="AF32" s="536">
        <v>578828</v>
      </c>
      <c r="AG32" s="537"/>
      <c r="AH32" s="539"/>
    </row>
    <row r="33" spans="1:34" s="66" customFormat="1" ht="30" customHeight="1" hidden="1">
      <c r="A33" s="1080" t="s">
        <v>137</v>
      </c>
      <c r="B33" s="534" t="s">
        <v>166</v>
      </c>
      <c r="C33" s="535">
        <v>58</v>
      </c>
      <c r="D33" s="536">
        <v>58</v>
      </c>
      <c r="E33" s="537">
        <v>0</v>
      </c>
      <c r="F33" s="539">
        <v>0</v>
      </c>
      <c r="G33" s="535">
        <v>58</v>
      </c>
      <c r="H33" s="536">
        <v>58</v>
      </c>
      <c r="I33" s="537">
        <v>0</v>
      </c>
      <c r="J33" s="539">
        <v>0</v>
      </c>
      <c r="K33" s="535">
        <v>0</v>
      </c>
      <c r="L33" s="536"/>
      <c r="M33" s="537">
        <v>0</v>
      </c>
      <c r="N33" s="539"/>
      <c r="O33" s="540">
        <v>366</v>
      </c>
      <c r="P33" s="541">
        <v>365</v>
      </c>
      <c r="Q33" s="535">
        <v>16788</v>
      </c>
      <c r="R33" s="536">
        <v>17188</v>
      </c>
      <c r="S33" s="537"/>
      <c r="T33" s="539"/>
      <c r="U33" s="535">
        <v>325701</v>
      </c>
      <c r="V33" s="536">
        <v>334103</v>
      </c>
      <c r="W33" s="537"/>
      <c r="X33" s="539"/>
      <c r="Y33" s="540">
        <v>243</v>
      </c>
      <c r="Z33" s="541">
        <v>244</v>
      </c>
      <c r="AA33" s="535">
        <v>26773</v>
      </c>
      <c r="AB33" s="540">
        <v>27479</v>
      </c>
      <c r="AC33" s="537"/>
      <c r="AD33" s="539"/>
      <c r="AE33" s="535">
        <v>347004</v>
      </c>
      <c r="AF33" s="536">
        <v>350300</v>
      </c>
      <c r="AG33" s="537"/>
      <c r="AH33" s="539"/>
    </row>
    <row r="34" spans="1:34" s="66" customFormat="1" ht="30" customHeight="1" hidden="1">
      <c r="A34" s="1081"/>
      <c r="B34" s="534" t="s">
        <v>167</v>
      </c>
      <c r="C34" s="535">
        <v>60</v>
      </c>
      <c r="D34" s="536">
        <v>60</v>
      </c>
      <c r="E34" s="537">
        <v>0</v>
      </c>
      <c r="F34" s="539">
        <v>0</v>
      </c>
      <c r="G34" s="535">
        <v>60</v>
      </c>
      <c r="H34" s="536">
        <v>60</v>
      </c>
      <c r="I34" s="537">
        <v>0</v>
      </c>
      <c r="J34" s="539">
        <v>0</v>
      </c>
      <c r="K34" s="535">
        <v>0</v>
      </c>
      <c r="L34" s="536"/>
      <c r="M34" s="537">
        <v>0</v>
      </c>
      <c r="N34" s="539"/>
      <c r="O34" s="540">
        <v>366</v>
      </c>
      <c r="P34" s="541">
        <v>365</v>
      </c>
      <c r="Q34" s="535">
        <v>16095</v>
      </c>
      <c r="R34" s="536">
        <v>14721</v>
      </c>
      <c r="S34" s="537"/>
      <c r="T34" s="539"/>
      <c r="U34" s="535">
        <v>309318</v>
      </c>
      <c r="V34" s="536">
        <v>300095</v>
      </c>
      <c r="W34" s="537"/>
      <c r="X34" s="539"/>
      <c r="Y34" s="540">
        <v>243</v>
      </c>
      <c r="Z34" s="541">
        <v>244</v>
      </c>
      <c r="AA34" s="535">
        <v>26960</v>
      </c>
      <c r="AB34" s="540">
        <v>25969</v>
      </c>
      <c r="AC34" s="537"/>
      <c r="AD34" s="539"/>
      <c r="AE34" s="535">
        <v>273174</v>
      </c>
      <c r="AF34" s="536">
        <v>269345</v>
      </c>
      <c r="AG34" s="537"/>
      <c r="AH34" s="539"/>
    </row>
    <row r="35" spans="1:34" s="66" customFormat="1" ht="30" customHeight="1" hidden="1">
      <c r="A35" s="1080" t="s">
        <v>176</v>
      </c>
      <c r="B35" s="534" t="s">
        <v>168</v>
      </c>
      <c r="C35" s="535">
        <v>210</v>
      </c>
      <c r="D35" s="536">
        <v>210</v>
      </c>
      <c r="E35" s="537">
        <v>0</v>
      </c>
      <c r="F35" s="539">
        <v>0</v>
      </c>
      <c r="G35" s="535">
        <v>210</v>
      </c>
      <c r="H35" s="536">
        <v>210</v>
      </c>
      <c r="I35" s="537">
        <v>0</v>
      </c>
      <c r="J35" s="539">
        <v>0</v>
      </c>
      <c r="K35" s="535">
        <v>0</v>
      </c>
      <c r="L35" s="536"/>
      <c r="M35" s="537">
        <v>0</v>
      </c>
      <c r="N35" s="539"/>
      <c r="O35" s="540">
        <v>366</v>
      </c>
      <c r="P35" s="541">
        <v>365</v>
      </c>
      <c r="Q35" s="535">
        <v>49987</v>
      </c>
      <c r="R35" s="536">
        <v>47083</v>
      </c>
      <c r="S35" s="537"/>
      <c r="T35" s="539"/>
      <c r="U35" s="535">
        <v>2087780</v>
      </c>
      <c r="V35" s="536">
        <v>1982187</v>
      </c>
      <c r="W35" s="537"/>
      <c r="X35" s="539"/>
      <c r="Y35" s="540">
        <v>243</v>
      </c>
      <c r="Z35" s="541">
        <v>244</v>
      </c>
      <c r="AA35" s="535">
        <v>84530</v>
      </c>
      <c r="AB35" s="540">
        <v>85091</v>
      </c>
      <c r="AC35" s="537"/>
      <c r="AD35" s="539"/>
      <c r="AE35" s="535">
        <v>1046545</v>
      </c>
      <c r="AF35" s="536">
        <v>1043779</v>
      </c>
      <c r="AG35" s="537"/>
      <c r="AH35" s="539"/>
    </row>
    <row r="36" spans="1:34" s="66" customFormat="1" ht="30" customHeight="1" hidden="1">
      <c r="A36" s="1081"/>
      <c r="B36" s="534" t="s">
        <v>169</v>
      </c>
      <c r="C36" s="535">
        <v>243</v>
      </c>
      <c r="D36" s="536">
        <v>243</v>
      </c>
      <c r="E36" s="537">
        <v>0</v>
      </c>
      <c r="F36" s="539">
        <v>0</v>
      </c>
      <c r="G36" s="535">
        <v>40</v>
      </c>
      <c r="H36" s="536">
        <v>40</v>
      </c>
      <c r="I36" s="537">
        <v>0</v>
      </c>
      <c r="J36" s="539">
        <v>0</v>
      </c>
      <c r="K36" s="535">
        <v>203</v>
      </c>
      <c r="L36" s="536">
        <v>203</v>
      </c>
      <c r="M36" s="537">
        <v>0</v>
      </c>
      <c r="N36" s="539"/>
      <c r="O36" s="540">
        <v>366</v>
      </c>
      <c r="P36" s="541">
        <v>365</v>
      </c>
      <c r="Q36" s="535">
        <v>85349</v>
      </c>
      <c r="R36" s="536">
        <v>85648</v>
      </c>
      <c r="S36" s="537"/>
      <c r="T36" s="539"/>
      <c r="U36" s="535">
        <v>1827649</v>
      </c>
      <c r="V36" s="536">
        <v>1837868</v>
      </c>
      <c r="W36" s="537"/>
      <c r="X36" s="539"/>
      <c r="Y36" s="540">
        <v>243</v>
      </c>
      <c r="Z36" s="541">
        <v>244</v>
      </c>
      <c r="AA36" s="535">
        <v>38503</v>
      </c>
      <c r="AB36" s="540">
        <v>37705</v>
      </c>
      <c r="AC36" s="537"/>
      <c r="AD36" s="539"/>
      <c r="AE36" s="535">
        <v>232472</v>
      </c>
      <c r="AF36" s="536">
        <v>227190</v>
      </c>
      <c r="AG36" s="537"/>
      <c r="AH36" s="539"/>
    </row>
    <row r="37" spans="1:34" s="66" customFormat="1" ht="30" customHeight="1" hidden="1">
      <c r="A37" s="1080" t="s">
        <v>177</v>
      </c>
      <c r="B37" s="534" t="s">
        <v>170</v>
      </c>
      <c r="C37" s="535">
        <v>145</v>
      </c>
      <c r="D37" s="536">
        <v>145</v>
      </c>
      <c r="E37" s="537">
        <v>0</v>
      </c>
      <c r="F37" s="539">
        <v>0</v>
      </c>
      <c r="G37" s="535">
        <v>96</v>
      </c>
      <c r="H37" s="536">
        <v>96</v>
      </c>
      <c r="I37" s="537">
        <v>0</v>
      </c>
      <c r="J37" s="539">
        <v>0</v>
      </c>
      <c r="K37" s="535">
        <v>49</v>
      </c>
      <c r="L37" s="536">
        <v>49</v>
      </c>
      <c r="M37" s="537">
        <v>0</v>
      </c>
      <c r="N37" s="539"/>
      <c r="O37" s="540">
        <v>366</v>
      </c>
      <c r="P37" s="541">
        <v>365</v>
      </c>
      <c r="Q37" s="535">
        <v>39272</v>
      </c>
      <c r="R37" s="536">
        <v>43781</v>
      </c>
      <c r="S37" s="537"/>
      <c r="T37" s="539"/>
      <c r="U37" s="535">
        <v>973297</v>
      </c>
      <c r="V37" s="536">
        <v>1092187</v>
      </c>
      <c r="W37" s="537"/>
      <c r="X37" s="539"/>
      <c r="Y37" s="540">
        <v>243</v>
      </c>
      <c r="Z37" s="541">
        <v>244</v>
      </c>
      <c r="AA37" s="535">
        <v>43730</v>
      </c>
      <c r="AB37" s="540">
        <v>47326</v>
      </c>
      <c r="AC37" s="537"/>
      <c r="AD37" s="539"/>
      <c r="AE37" s="535">
        <v>453248</v>
      </c>
      <c r="AF37" s="536">
        <v>501802</v>
      </c>
      <c r="AG37" s="537"/>
      <c r="AH37" s="539"/>
    </row>
    <row r="38" spans="1:34" s="66" customFormat="1" ht="30" customHeight="1" hidden="1">
      <c r="A38" s="1081"/>
      <c r="B38" s="534" t="s">
        <v>171</v>
      </c>
      <c r="C38" s="535">
        <v>100</v>
      </c>
      <c r="D38" s="536">
        <v>100</v>
      </c>
      <c r="E38" s="537">
        <v>0</v>
      </c>
      <c r="F38" s="539">
        <v>0</v>
      </c>
      <c r="G38" s="535">
        <v>60</v>
      </c>
      <c r="H38" s="536">
        <v>60</v>
      </c>
      <c r="I38" s="537">
        <v>0</v>
      </c>
      <c r="J38" s="539">
        <v>0</v>
      </c>
      <c r="K38" s="535">
        <v>40</v>
      </c>
      <c r="L38" s="536">
        <v>40</v>
      </c>
      <c r="M38" s="537">
        <v>0</v>
      </c>
      <c r="N38" s="539"/>
      <c r="O38" s="540">
        <v>366</v>
      </c>
      <c r="P38" s="541">
        <v>365</v>
      </c>
      <c r="Q38" s="535">
        <v>29188</v>
      </c>
      <c r="R38" s="536">
        <v>30330</v>
      </c>
      <c r="S38" s="537"/>
      <c r="T38" s="539"/>
      <c r="U38" s="535">
        <v>736225</v>
      </c>
      <c r="V38" s="536">
        <v>771174</v>
      </c>
      <c r="W38" s="537"/>
      <c r="X38" s="539"/>
      <c r="Y38" s="540">
        <v>242</v>
      </c>
      <c r="Z38" s="541">
        <v>244</v>
      </c>
      <c r="AA38" s="535">
        <v>32676</v>
      </c>
      <c r="AB38" s="540">
        <v>32271</v>
      </c>
      <c r="AC38" s="537"/>
      <c r="AD38" s="539"/>
      <c r="AE38" s="535">
        <v>214817</v>
      </c>
      <c r="AF38" s="536">
        <v>208116</v>
      </c>
      <c r="AG38" s="537"/>
      <c r="AH38" s="539"/>
    </row>
    <row r="39" spans="1:34" s="66" customFormat="1" ht="30" customHeight="1" hidden="1">
      <c r="A39" s="543" t="s">
        <v>178</v>
      </c>
      <c r="B39" s="534" t="s">
        <v>165</v>
      </c>
      <c r="C39" s="535">
        <v>150</v>
      </c>
      <c r="D39" s="536">
        <v>150</v>
      </c>
      <c r="E39" s="537">
        <v>0</v>
      </c>
      <c r="F39" s="539">
        <v>0</v>
      </c>
      <c r="G39" s="535">
        <v>150</v>
      </c>
      <c r="H39" s="536">
        <v>150</v>
      </c>
      <c r="I39" s="537">
        <v>0</v>
      </c>
      <c r="J39" s="539">
        <v>0</v>
      </c>
      <c r="K39" s="535">
        <v>0</v>
      </c>
      <c r="L39" s="536"/>
      <c r="M39" s="537">
        <v>0</v>
      </c>
      <c r="N39" s="539"/>
      <c r="O39" s="540">
        <v>366</v>
      </c>
      <c r="P39" s="541">
        <v>365</v>
      </c>
      <c r="Q39" s="535">
        <v>43206</v>
      </c>
      <c r="R39" s="536">
        <v>41529</v>
      </c>
      <c r="S39" s="537"/>
      <c r="T39" s="539"/>
      <c r="U39" s="535">
        <v>1600834</v>
      </c>
      <c r="V39" s="536">
        <v>1676574</v>
      </c>
      <c r="W39" s="542"/>
      <c r="X39" s="539"/>
      <c r="Y39" s="540">
        <v>243</v>
      </c>
      <c r="Z39" s="541">
        <v>246</v>
      </c>
      <c r="AA39" s="535">
        <v>58890</v>
      </c>
      <c r="AB39" s="540">
        <v>68984</v>
      </c>
      <c r="AC39" s="537"/>
      <c r="AD39" s="539"/>
      <c r="AE39" s="535">
        <v>768974</v>
      </c>
      <c r="AF39" s="536">
        <v>823707</v>
      </c>
      <c r="AG39" s="537"/>
      <c r="AH39" s="539"/>
    </row>
    <row r="40" spans="1:34" s="66" customFormat="1" ht="30" customHeight="1" hidden="1">
      <c r="A40" s="543" t="s">
        <v>179</v>
      </c>
      <c r="B40" s="534" t="s">
        <v>172</v>
      </c>
      <c r="C40" s="535">
        <v>215</v>
      </c>
      <c r="D40" s="536">
        <v>215</v>
      </c>
      <c r="E40" s="537">
        <v>0</v>
      </c>
      <c r="F40" s="539">
        <v>0</v>
      </c>
      <c r="G40" s="535">
        <v>215</v>
      </c>
      <c r="H40" s="536">
        <v>215</v>
      </c>
      <c r="I40" s="537">
        <v>0</v>
      </c>
      <c r="J40" s="539">
        <v>0</v>
      </c>
      <c r="K40" s="535">
        <v>0</v>
      </c>
      <c r="L40" s="536"/>
      <c r="M40" s="537">
        <v>0</v>
      </c>
      <c r="N40" s="539"/>
      <c r="O40" s="540">
        <v>366</v>
      </c>
      <c r="P40" s="541">
        <v>365</v>
      </c>
      <c r="Q40" s="535">
        <v>65076</v>
      </c>
      <c r="R40" s="536">
        <v>58812</v>
      </c>
      <c r="S40" s="537"/>
      <c r="T40" s="539"/>
      <c r="U40" s="535">
        <v>2311328</v>
      </c>
      <c r="V40" s="536">
        <v>2027295</v>
      </c>
      <c r="W40" s="542"/>
      <c r="X40" s="539"/>
      <c r="Y40" s="540">
        <v>243</v>
      </c>
      <c r="Z40" s="541">
        <v>244</v>
      </c>
      <c r="AA40" s="535">
        <v>104441</v>
      </c>
      <c r="AB40" s="540">
        <v>105066</v>
      </c>
      <c r="AC40" s="537"/>
      <c r="AD40" s="539"/>
      <c r="AE40" s="535">
        <v>944987</v>
      </c>
      <c r="AF40" s="536">
        <v>801772</v>
      </c>
      <c r="AG40" s="537"/>
      <c r="AH40" s="539"/>
    </row>
    <row r="41" spans="1:34" s="66" customFormat="1" ht="30" customHeight="1" hidden="1">
      <c r="A41" s="1080" t="s">
        <v>180</v>
      </c>
      <c r="B41" s="534" t="s">
        <v>173</v>
      </c>
      <c r="C41" s="535">
        <v>125</v>
      </c>
      <c r="D41" s="536">
        <v>125</v>
      </c>
      <c r="E41" s="537"/>
      <c r="F41" s="539"/>
      <c r="G41" s="535">
        <v>125</v>
      </c>
      <c r="H41" s="536">
        <v>125</v>
      </c>
      <c r="I41" s="537"/>
      <c r="J41" s="539"/>
      <c r="K41" s="535">
        <v>0</v>
      </c>
      <c r="L41" s="536"/>
      <c r="M41" s="537">
        <v>0</v>
      </c>
      <c r="N41" s="539"/>
      <c r="O41" s="540">
        <v>366</v>
      </c>
      <c r="P41" s="541">
        <v>365</v>
      </c>
      <c r="Q41" s="535">
        <v>32598</v>
      </c>
      <c r="R41" s="536">
        <v>33649</v>
      </c>
      <c r="S41" s="537"/>
      <c r="T41" s="539"/>
      <c r="U41" s="535">
        <v>625442</v>
      </c>
      <c r="V41" s="536">
        <v>653625</v>
      </c>
      <c r="W41" s="537"/>
      <c r="X41" s="539"/>
      <c r="Y41" s="540">
        <v>243</v>
      </c>
      <c r="Z41" s="541">
        <v>244</v>
      </c>
      <c r="AA41" s="535">
        <v>44059</v>
      </c>
      <c r="AB41" s="540">
        <v>46231</v>
      </c>
      <c r="AC41" s="537"/>
      <c r="AD41" s="539"/>
      <c r="AE41" s="535">
        <v>458497</v>
      </c>
      <c r="AF41" s="536">
        <v>449010</v>
      </c>
      <c r="AG41" s="537"/>
      <c r="AH41" s="539"/>
    </row>
    <row r="42" spans="1:34" s="66" customFormat="1" ht="30" customHeight="1" hidden="1">
      <c r="A42" s="1082"/>
      <c r="B42" s="534" t="s">
        <v>174</v>
      </c>
      <c r="C42" s="535">
        <v>36</v>
      </c>
      <c r="D42" s="536">
        <v>36</v>
      </c>
      <c r="E42" s="537">
        <v>0</v>
      </c>
      <c r="F42" s="539">
        <v>0</v>
      </c>
      <c r="G42" s="535">
        <v>36</v>
      </c>
      <c r="H42" s="536">
        <v>36</v>
      </c>
      <c r="I42" s="537">
        <v>0</v>
      </c>
      <c r="J42" s="539">
        <v>0</v>
      </c>
      <c r="K42" s="535">
        <v>0</v>
      </c>
      <c r="L42" s="536"/>
      <c r="M42" s="537">
        <v>0</v>
      </c>
      <c r="N42" s="539"/>
      <c r="O42" s="540">
        <v>366</v>
      </c>
      <c r="P42" s="541">
        <v>365</v>
      </c>
      <c r="Q42" s="535">
        <v>10396</v>
      </c>
      <c r="R42" s="536">
        <v>11560</v>
      </c>
      <c r="S42" s="537"/>
      <c r="T42" s="539"/>
      <c r="U42" s="535">
        <v>195084</v>
      </c>
      <c r="V42" s="536">
        <v>211207</v>
      </c>
      <c r="W42" s="537"/>
      <c r="X42" s="539"/>
      <c r="Y42" s="540">
        <v>243</v>
      </c>
      <c r="Z42" s="541">
        <v>244</v>
      </c>
      <c r="AA42" s="535">
        <v>26167</v>
      </c>
      <c r="AB42" s="540">
        <v>27315</v>
      </c>
      <c r="AC42" s="537"/>
      <c r="AD42" s="539"/>
      <c r="AE42" s="535">
        <v>197181</v>
      </c>
      <c r="AF42" s="536">
        <v>196766</v>
      </c>
      <c r="AG42" s="537"/>
      <c r="AH42" s="539"/>
    </row>
    <row r="43" spans="1:34" s="66" customFormat="1" ht="30" customHeight="1" hidden="1">
      <c r="A43" s="1081"/>
      <c r="B43" s="534" t="s">
        <v>175</v>
      </c>
      <c r="C43" s="535">
        <v>99</v>
      </c>
      <c r="D43" s="536">
        <v>99</v>
      </c>
      <c r="E43" s="537">
        <v>0</v>
      </c>
      <c r="F43" s="539">
        <v>0</v>
      </c>
      <c r="G43" s="535">
        <v>39</v>
      </c>
      <c r="H43" s="536">
        <v>39</v>
      </c>
      <c r="I43" s="537">
        <v>0</v>
      </c>
      <c r="J43" s="539">
        <v>0</v>
      </c>
      <c r="K43" s="535">
        <v>60</v>
      </c>
      <c r="L43" s="536">
        <v>60</v>
      </c>
      <c r="M43" s="537">
        <v>0</v>
      </c>
      <c r="N43" s="539"/>
      <c r="O43" s="540">
        <v>366</v>
      </c>
      <c r="P43" s="541">
        <v>365</v>
      </c>
      <c r="Q43" s="535">
        <v>31452</v>
      </c>
      <c r="R43" s="536">
        <v>29774</v>
      </c>
      <c r="S43" s="537"/>
      <c r="T43" s="539"/>
      <c r="U43" s="535">
        <v>679212</v>
      </c>
      <c r="V43" s="536">
        <v>622358</v>
      </c>
      <c r="W43" s="537"/>
      <c r="X43" s="539"/>
      <c r="Y43" s="540">
        <v>243</v>
      </c>
      <c r="Z43" s="541">
        <v>244</v>
      </c>
      <c r="AA43" s="535">
        <v>40685</v>
      </c>
      <c r="AB43" s="540">
        <v>41511</v>
      </c>
      <c r="AC43" s="537"/>
      <c r="AD43" s="539"/>
      <c r="AE43" s="535">
        <v>483530</v>
      </c>
      <c r="AF43" s="536">
        <v>467946</v>
      </c>
      <c r="AG43" s="537"/>
      <c r="AH43" s="539"/>
    </row>
    <row r="44" spans="1:34" s="549" customFormat="1" ht="30" customHeight="1" hidden="1">
      <c r="A44" s="1083" t="s">
        <v>161</v>
      </c>
      <c r="B44" s="1084"/>
      <c r="C44" s="544">
        <f>SUM(C29:C43)</f>
        <v>1887</v>
      </c>
      <c r="D44" s="545">
        <f>SUM(D29:D43)</f>
        <v>1887</v>
      </c>
      <c r="E44" s="546">
        <f>C44-D44</f>
        <v>0</v>
      </c>
      <c r="F44" s="547">
        <f>E44/D44</f>
        <v>0</v>
      </c>
      <c r="G44" s="544">
        <f>SUM(G29:G43)</f>
        <v>1420</v>
      </c>
      <c r="H44" s="545">
        <f>SUM(H29:H43)</f>
        <v>1420</v>
      </c>
      <c r="I44" s="546">
        <f>G44-H44</f>
        <v>0</v>
      </c>
      <c r="J44" s="547">
        <f>I44/H44</f>
        <v>0</v>
      </c>
      <c r="K44" s="544">
        <f>SUM(K29:K43)</f>
        <v>467</v>
      </c>
      <c r="L44" s="545">
        <f>SUM(L29:L43)</f>
        <v>467</v>
      </c>
      <c r="M44" s="546">
        <f>K44-L44</f>
        <v>0</v>
      </c>
      <c r="N44" s="547">
        <f>M44/L44</f>
        <v>0</v>
      </c>
      <c r="O44" s="548">
        <f>AVERAGE(O30:O43)</f>
        <v>366</v>
      </c>
      <c r="P44" s="548">
        <f>AVERAGE(P30:P43)</f>
        <v>365</v>
      </c>
      <c r="Q44" s="544">
        <f>SUM(Q29:Q43)</f>
        <v>565880</v>
      </c>
      <c r="R44" s="545">
        <f>SUM(R29:R43)</f>
        <v>560699</v>
      </c>
      <c r="S44" s="546">
        <f>Q44-R44</f>
        <v>5181</v>
      </c>
      <c r="T44" s="547">
        <f>S44/R44</f>
        <v>0.00924025189986071</v>
      </c>
      <c r="U44" s="544">
        <f>SUM(U29:U43)</f>
        <v>13607951</v>
      </c>
      <c r="V44" s="545">
        <f>SUM(V29:V43)</f>
        <v>13527741</v>
      </c>
      <c r="W44" s="546">
        <f>U44-V44</f>
        <v>80210</v>
      </c>
      <c r="X44" s="547">
        <f>W44/V44</f>
        <v>0.005929297434065304</v>
      </c>
      <c r="Y44" s="548">
        <f>+AVERAGE(Y30:Y43)</f>
        <v>242.92857142857142</v>
      </c>
      <c r="Z44" s="548">
        <f>AVERAGE(Z30:Z43)</f>
        <v>244.14285714285714</v>
      </c>
      <c r="AA44" s="544">
        <f>SUM(AA29:AA43)</f>
        <v>704372</v>
      </c>
      <c r="AB44" s="545">
        <f>SUM(AB29:AB43)</f>
        <v>735274</v>
      </c>
      <c r="AC44" s="546">
        <f>AA44-AB44</f>
        <v>-30902</v>
      </c>
      <c r="AD44" s="547">
        <f>AC44/AB44</f>
        <v>-0.04202786988251998</v>
      </c>
      <c r="AE44" s="544">
        <f>SUM(AE29:AE43)</f>
        <v>6221065</v>
      </c>
      <c r="AF44" s="545">
        <f>SUM(AF29:AF43)</f>
        <v>6184360</v>
      </c>
      <c r="AG44" s="546">
        <f>AE44-AF44</f>
        <v>36705</v>
      </c>
      <c r="AH44" s="547">
        <f>AG44/AF44</f>
        <v>0.0059351331423138365</v>
      </c>
    </row>
  </sheetData>
  <sheetProtection/>
  <mergeCells count="25">
    <mergeCell ref="A9:A14"/>
    <mergeCell ref="A8:B8"/>
    <mergeCell ref="C6:C7"/>
    <mergeCell ref="E6:E7"/>
    <mergeCell ref="H6:L6"/>
    <mergeCell ref="G6:G7"/>
    <mergeCell ref="D6:D7"/>
    <mergeCell ref="F6:F7"/>
    <mergeCell ref="U25:X26"/>
    <mergeCell ref="Y25:Z26"/>
    <mergeCell ref="AA25:AD26"/>
    <mergeCell ref="AE25:AH26"/>
    <mergeCell ref="A29:A31"/>
    <mergeCell ref="A25:A27"/>
    <mergeCell ref="B25:B27"/>
    <mergeCell ref="C25:F26"/>
    <mergeCell ref="G25:J26"/>
    <mergeCell ref="K25:N26"/>
    <mergeCell ref="A33:A34"/>
    <mergeCell ref="A35:A36"/>
    <mergeCell ref="A37:A38"/>
    <mergeCell ref="A41:A43"/>
    <mergeCell ref="A44:B44"/>
    <mergeCell ref="Q25:T26"/>
    <mergeCell ref="O25:P26"/>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64" r:id="rId2"/>
  <drawing r:id="rId1"/>
</worksheet>
</file>

<file path=xl/worksheets/sheet26.xml><?xml version="1.0" encoding="utf-8"?>
<worksheet xmlns="http://schemas.openxmlformats.org/spreadsheetml/2006/main" xmlns:r="http://schemas.openxmlformats.org/officeDocument/2006/relationships">
  <sheetPr transitionEvaluation="1" transitionEntry="1">
    <tabColor rgb="FFFFFF00"/>
    <pageSetUpPr fitToPage="1"/>
  </sheetPr>
  <dimension ref="A1:Z38"/>
  <sheetViews>
    <sheetView showGridLines="0" showZeros="0" view="pageBreakPreview" zoomScale="75" zoomScaleNormal="80" zoomScaleSheetLayoutView="75" zoomScalePageLayoutView="0" workbookViewId="0" topLeftCell="A4">
      <selection activeCell="O12" sqref="O12"/>
    </sheetView>
  </sheetViews>
  <sheetFormatPr defaultColWidth="10.72265625" defaultRowHeight="18"/>
  <cols>
    <col min="1" max="1" width="8.99609375" style="379" customWidth="1"/>
    <col min="2" max="2" width="11.453125" style="379" customWidth="1"/>
    <col min="3" max="12" width="12.36328125" style="379" customWidth="1"/>
    <col min="13" max="13" width="4.2734375" style="379" customWidth="1"/>
    <col min="14" max="16384" width="10.72265625" style="379" customWidth="1"/>
  </cols>
  <sheetData>
    <row r="1" spans="1:3" s="413" customFormat="1" ht="33.75" customHeight="1">
      <c r="A1" s="43"/>
      <c r="C1" s="43" t="s">
        <v>15</v>
      </c>
    </row>
    <row r="2" spans="1:3" s="413" customFormat="1" ht="33.75" customHeight="1">
      <c r="A2" s="32"/>
      <c r="C2" s="32" t="s">
        <v>0</v>
      </c>
    </row>
    <row r="3" spans="1:3" s="350" customFormat="1" ht="33.75" customHeight="1">
      <c r="A3" s="50"/>
      <c r="C3" s="50" t="s">
        <v>244</v>
      </c>
    </row>
    <row r="4" spans="1:12" ht="33.75" customHeight="1">
      <c r="A4" s="274"/>
      <c r="B4" s="394"/>
      <c r="C4" s="274" t="s">
        <v>247</v>
      </c>
      <c r="D4" s="394"/>
      <c r="E4" s="394"/>
      <c r="F4" s="394"/>
      <c r="G4" s="394"/>
      <c r="H4" s="394"/>
      <c r="I4" s="394"/>
      <c r="J4" s="394"/>
      <c r="K4" s="394"/>
      <c r="L4" s="394"/>
    </row>
    <row r="5" spans="1:12" ht="33.75" customHeight="1" thickBot="1">
      <c r="A5" s="490"/>
      <c r="B5" s="395"/>
      <c r="C5" s="395"/>
      <c r="D5" s="395"/>
      <c r="E5" s="396"/>
      <c r="F5" s="396"/>
      <c r="G5" s="396"/>
      <c r="H5" s="396"/>
      <c r="J5" s="414"/>
      <c r="K5" s="414"/>
      <c r="L5" s="414"/>
    </row>
    <row r="6" spans="1:12" s="390" customFormat="1" ht="33.75" customHeight="1">
      <c r="A6" s="398"/>
      <c r="B6" s="870" t="s">
        <v>388</v>
      </c>
      <c r="C6" s="1073" t="s">
        <v>518</v>
      </c>
      <c r="D6" s="1073" t="s">
        <v>519</v>
      </c>
      <c r="E6" s="1073" t="s">
        <v>520</v>
      </c>
      <c r="F6" s="1073" t="s">
        <v>521</v>
      </c>
      <c r="G6" s="1073">
        <v>27</v>
      </c>
      <c r="H6" s="1108" t="s">
        <v>496</v>
      </c>
      <c r="I6" s="1126"/>
      <c r="J6" s="1126"/>
      <c r="K6" s="1126"/>
      <c r="L6" s="1127"/>
    </row>
    <row r="7" spans="1:12" s="390" customFormat="1" ht="33.75" customHeight="1">
      <c r="A7" s="871" t="s">
        <v>382</v>
      </c>
      <c r="B7" s="399"/>
      <c r="C7" s="1125"/>
      <c r="D7" s="1125"/>
      <c r="E7" s="1125"/>
      <c r="F7" s="1125"/>
      <c r="G7" s="1125"/>
      <c r="H7" s="704" t="s">
        <v>518</v>
      </c>
      <c r="I7" s="680" t="s">
        <v>519</v>
      </c>
      <c r="J7" s="705" t="s">
        <v>520</v>
      </c>
      <c r="K7" s="664" t="s">
        <v>521</v>
      </c>
      <c r="L7" s="706">
        <v>27</v>
      </c>
    </row>
    <row r="8" spans="1:12" s="390" customFormat="1" ht="33.75" customHeight="1">
      <c r="A8" s="409" t="s">
        <v>123</v>
      </c>
      <c r="B8" s="410"/>
      <c r="C8" s="707">
        <v>663769</v>
      </c>
      <c r="D8" s="707">
        <v>557694</v>
      </c>
      <c r="E8" s="707">
        <v>565105</v>
      </c>
      <c r="F8" s="707">
        <v>560699</v>
      </c>
      <c r="G8" s="707">
        <f>C38</f>
        <v>565880</v>
      </c>
      <c r="H8" s="692">
        <v>-1.1018171415630158</v>
      </c>
      <c r="I8" s="692">
        <v>-15.980710156696079</v>
      </c>
      <c r="J8" s="693">
        <v>1.3288649330995135</v>
      </c>
      <c r="K8" s="694">
        <v>-0.7796781129170686</v>
      </c>
      <c r="L8" s="708">
        <f aca="true" t="shared" si="0" ref="L8:L14">(G8-F8)/F8*100</f>
        <v>0.924025189986071</v>
      </c>
    </row>
    <row r="9" spans="1:12" s="390" customFormat="1" ht="33.75" customHeight="1">
      <c r="A9" s="409" t="s">
        <v>124</v>
      </c>
      <c r="B9" s="410"/>
      <c r="C9" s="709">
        <v>946198</v>
      </c>
      <c r="D9" s="709">
        <v>770019</v>
      </c>
      <c r="E9" s="709">
        <v>749587</v>
      </c>
      <c r="F9" s="709">
        <v>735274</v>
      </c>
      <c r="G9" s="709">
        <f>O38</f>
        <v>704372</v>
      </c>
      <c r="H9" s="695">
        <v>-2.1758728924656032</v>
      </c>
      <c r="I9" s="695">
        <v>-18.619675797243282</v>
      </c>
      <c r="J9" s="696">
        <v>-2.6534410189878432</v>
      </c>
      <c r="K9" s="697">
        <v>-1.9094514712768498</v>
      </c>
      <c r="L9" s="710">
        <f t="shared" si="0"/>
        <v>-4.202786988251998</v>
      </c>
    </row>
    <row r="10" spans="1:12" s="390" customFormat="1" ht="33.75" customHeight="1">
      <c r="A10" s="409" t="s">
        <v>125</v>
      </c>
      <c r="B10" s="410"/>
      <c r="C10" s="709">
        <v>1609967</v>
      </c>
      <c r="D10" s="709">
        <v>1327713</v>
      </c>
      <c r="E10" s="709">
        <v>1314692</v>
      </c>
      <c r="F10" s="709">
        <v>1295973</v>
      </c>
      <c r="G10" s="709">
        <f>SUM(G8:G9)</f>
        <v>1270252</v>
      </c>
      <c r="H10" s="695">
        <v>-1.7358924028691265</v>
      </c>
      <c r="I10" s="695">
        <v>-17.531663692485623</v>
      </c>
      <c r="J10" s="696">
        <v>-0.9807089333312244</v>
      </c>
      <c r="K10" s="697">
        <v>-1.4238315894521303</v>
      </c>
      <c r="L10" s="710">
        <f t="shared" si="0"/>
        <v>-1.9846864093619232</v>
      </c>
    </row>
    <row r="11" spans="1:12" s="390" customFormat="1" ht="33.75" customHeight="1">
      <c r="A11" s="408" t="s">
        <v>126</v>
      </c>
      <c r="B11" s="399"/>
      <c r="C11" s="698">
        <v>142.54929049111965</v>
      </c>
      <c r="D11" s="698">
        <v>138.07195343683094</v>
      </c>
      <c r="E11" s="698">
        <v>132.64561453181267</v>
      </c>
      <c r="F11" s="698">
        <v>131.13524368689795</v>
      </c>
      <c r="G11" s="698">
        <f>G9/G8*100</f>
        <v>124.473740015551</v>
      </c>
      <c r="H11" s="698">
        <v>-1.0860217244233825</v>
      </c>
      <c r="I11" s="698">
        <v>-3.140904482136047</v>
      </c>
      <c r="J11" s="699">
        <v>-3.9300804906051137</v>
      </c>
      <c r="K11" s="700">
        <v>-1.1386511723329402</v>
      </c>
      <c r="L11" s="711">
        <f t="shared" si="0"/>
        <v>-5.079872873269779</v>
      </c>
    </row>
    <row r="12" spans="1:12" s="390" customFormat="1" ht="33.75" customHeight="1">
      <c r="A12" s="402" t="s">
        <v>89</v>
      </c>
      <c r="B12" s="493" t="s">
        <v>120</v>
      </c>
      <c r="C12" s="709">
        <v>30885</v>
      </c>
      <c r="D12" s="709">
        <v>28333.10961776802</v>
      </c>
      <c r="E12" s="709">
        <v>28437.5882041163</v>
      </c>
      <c r="F12" s="709">
        <v>28947.73771923067</v>
      </c>
      <c r="G12" s="709">
        <f>G38/(C38-C24)*1000</f>
        <v>28948.590963531195</v>
      </c>
      <c r="H12" s="695">
        <v>3.6861718199214426</v>
      </c>
      <c r="I12" s="695">
        <v>-8.262555875771348</v>
      </c>
      <c r="J12" s="696">
        <v>0.36875086341655783</v>
      </c>
      <c r="K12" s="697">
        <v>1.7939267966491208</v>
      </c>
      <c r="L12" s="710">
        <f t="shared" si="0"/>
        <v>0.0029475336166162928</v>
      </c>
    </row>
    <row r="13" spans="1:12" s="390" customFormat="1" ht="33.75" customHeight="1">
      <c r="A13" s="402" t="s">
        <v>90</v>
      </c>
      <c r="B13" s="493" t="s">
        <v>121</v>
      </c>
      <c r="C13" s="709">
        <v>10221</v>
      </c>
      <c r="D13" s="709">
        <v>10035.554079976391</v>
      </c>
      <c r="E13" s="709">
        <v>9940.958833278493</v>
      </c>
      <c r="F13" s="709">
        <v>9588.259097385553</v>
      </c>
      <c r="G13" s="709">
        <f>S38/(O38-O24)*1000</f>
        <v>10099.377419904706</v>
      </c>
      <c r="H13" s="695">
        <v>3.013505341664987</v>
      </c>
      <c r="I13" s="695">
        <v>-1.8143618043597376</v>
      </c>
      <c r="J13" s="696">
        <v>-0.942601135363723</v>
      </c>
      <c r="K13" s="697">
        <v>-3.5479448392064317</v>
      </c>
      <c r="L13" s="710">
        <f t="shared" si="0"/>
        <v>5.330668657655695</v>
      </c>
    </row>
    <row r="14" spans="1:12" s="390" customFormat="1" ht="33.75" customHeight="1" thickBot="1">
      <c r="A14" s="492" t="s">
        <v>91</v>
      </c>
      <c r="B14" s="494" t="s">
        <v>122</v>
      </c>
      <c r="C14" s="712">
        <v>18505</v>
      </c>
      <c r="D14" s="712">
        <v>17494.352598538895</v>
      </c>
      <c r="E14" s="712">
        <v>17635.728960045337</v>
      </c>
      <c r="F14" s="712">
        <v>17721.785043544554</v>
      </c>
      <c r="G14" s="712">
        <f>(G38+S38)/(C38-C24+O38-O24)*1000</f>
        <v>18257.787337324527</v>
      </c>
      <c r="H14" s="701">
        <v>2.4640088593576968</v>
      </c>
      <c r="I14" s="701">
        <v>-5.4614828503707376</v>
      </c>
      <c r="J14" s="702">
        <v>0.8081257120554969</v>
      </c>
      <c r="K14" s="703">
        <v>0.4879644254806934</v>
      </c>
      <c r="L14" s="713">
        <f t="shared" si="0"/>
        <v>3.0245389641221307</v>
      </c>
    </row>
    <row r="15" ht="33.75" customHeight="1" hidden="1">
      <c r="A15" s="889" t="s">
        <v>181</v>
      </c>
    </row>
    <row r="16" ht="33" customHeight="1" hidden="1"/>
    <row r="17" s="66" customFormat="1" ht="19.5" hidden="1">
      <c r="A17" s="939" t="s">
        <v>534</v>
      </c>
    </row>
    <row r="18" spans="1:2" s="66" customFormat="1" ht="20.25" hidden="1" thickBot="1">
      <c r="A18" s="518"/>
      <c r="B18" s="519"/>
    </row>
    <row r="19" spans="1:26" s="520" customFormat="1" ht="11.25" customHeight="1" hidden="1">
      <c r="A19" s="1095" t="s">
        <v>150</v>
      </c>
      <c r="B19" s="1098" t="s">
        <v>151</v>
      </c>
      <c r="C19" s="1085" t="s">
        <v>156</v>
      </c>
      <c r="D19" s="1086"/>
      <c r="E19" s="1086"/>
      <c r="F19" s="1087"/>
      <c r="G19" s="1085" t="s">
        <v>182</v>
      </c>
      <c r="H19" s="1086"/>
      <c r="I19" s="1086"/>
      <c r="J19" s="1116"/>
      <c r="K19" s="1118" t="s">
        <v>183</v>
      </c>
      <c r="L19" s="1119"/>
      <c r="M19" s="1119"/>
      <c r="N19" s="1120"/>
      <c r="O19" s="1123" t="s">
        <v>159</v>
      </c>
      <c r="P19" s="1086"/>
      <c r="Q19" s="1086"/>
      <c r="R19" s="1087"/>
      <c r="S19" s="1085" t="s">
        <v>184</v>
      </c>
      <c r="T19" s="1086"/>
      <c r="U19" s="1086"/>
      <c r="V19" s="1116"/>
      <c r="W19" s="1118" t="s">
        <v>185</v>
      </c>
      <c r="X19" s="1119"/>
      <c r="Y19" s="1119"/>
      <c r="Z19" s="1120"/>
    </row>
    <row r="20" spans="1:26" s="520" customFormat="1" ht="11.25" hidden="1">
      <c r="A20" s="1096"/>
      <c r="B20" s="1099"/>
      <c r="C20" s="1088"/>
      <c r="D20" s="1089"/>
      <c r="E20" s="1089"/>
      <c r="F20" s="1090"/>
      <c r="G20" s="1088"/>
      <c r="H20" s="1089"/>
      <c r="I20" s="1089"/>
      <c r="J20" s="1117"/>
      <c r="K20" s="1121"/>
      <c r="L20" s="1089"/>
      <c r="M20" s="1089"/>
      <c r="N20" s="1122"/>
      <c r="O20" s="1124"/>
      <c r="P20" s="1089"/>
      <c r="Q20" s="1089"/>
      <c r="R20" s="1090"/>
      <c r="S20" s="1088"/>
      <c r="T20" s="1089"/>
      <c r="U20" s="1089"/>
      <c r="V20" s="1117"/>
      <c r="W20" s="1121"/>
      <c r="X20" s="1089"/>
      <c r="Y20" s="1089"/>
      <c r="Z20" s="1122"/>
    </row>
    <row r="21" spans="1:26" s="526" customFormat="1" ht="11.25" hidden="1">
      <c r="A21" s="1097"/>
      <c r="B21" s="1100"/>
      <c r="C21" s="521" t="s">
        <v>533</v>
      </c>
      <c r="D21" s="522" t="s">
        <v>531</v>
      </c>
      <c r="E21" s="522" t="s">
        <v>200</v>
      </c>
      <c r="F21" s="523" t="s">
        <v>201</v>
      </c>
      <c r="G21" s="521" t="s">
        <v>532</v>
      </c>
      <c r="H21" s="522" t="s">
        <v>531</v>
      </c>
      <c r="I21" s="522" t="s">
        <v>200</v>
      </c>
      <c r="J21" s="525" t="s">
        <v>201</v>
      </c>
      <c r="K21" s="550" t="s">
        <v>532</v>
      </c>
      <c r="L21" s="522" t="s">
        <v>531</v>
      </c>
      <c r="M21" s="522" t="s">
        <v>200</v>
      </c>
      <c r="N21" s="551" t="s">
        <v>201</v>
      </c>
      <c r="O21" s="524" t="s">
        <v>532</v>
      </c>
      <c r="P21" s="522" t="s">
        <v>531</v>
      </c>
      <c r="Q21" s="522" t="s">
        <v>200</v>
      </c>
      <c r="R21" s="523" t="s">
        <v>201</v>
      </c>
      <c r="S21" s="521" t="s">
        <v>532</v>
      </c>
      <c r="T21" s="522" t="s">
        <v>531</v>
      </c>
      <c r="U21" s="522" t="s">
        <v>200</v>
      </c>
      <c r="V21" s="525" t="s">
        <v>201</v>
      </c>
      <c r="W21" s="550" t="s">
        <v>532</v>
      </c>
      <c r="X21" s="522" t="s">
        <v>531</v>
      </c>
      <c r="Y21" s="522" t="s">
        <v>200</v>
      </c>
      <c r="Z21" s="551" t="s">
        <v>201</v>
      </c>
    </row>
    <row r="22" spans="1:26" s="520" customFormat="1" ht="11.25" hidden="1">
      <c r="A22" s="527"/>
      <c r="B22" s="528"/>
      <c r="C22" s="529"/>
      <c r="D22" s="530"/>
      <c r="E22" s="530"/>
      <c r="F22" s="531"/>
      <c r="G22" s="529"/>
      <c r="H22" s="530"/>
      <c r="I22" s="530"/>
      <c r="J22" s="533"/>
      <c r="K22" s="552"/>
      <c r="L22" s="530"/>
      <c r="M22" s="530"/>
      <c r="N22" s="553"/>
      <c r="O22" s="532"/>
      <c r="P22" s="530"/>
      <c r="Q22" s="530"/>
      <c r="R22" s="531"/>
      <c r="S22" s="529"/>
      <c r="T22" s="530"/>
      <c r="U22" s="530"/>
      <c r="V22" s="533"/>
      <c r="W22" s="552"/>
      <c r="X22" s="530"/>
      <c r="Y22" s="530"/>
      <c r="Z22" s="553"/>
    </row>
    <row r="23" spans="1:26" s="66" customFormat="1" ht="29.25" customHeight="1" hidden="1">
      <c r="A23" s="1111" t="s">
        <v>186</v>
      </c>
      <c r="B23" s="554" t="s">
        <v>162</v>
      </c>
      <c r="C23" s="555">
        <v>0</v>
      </c>
      <c r="D23" s="556">
        <v>0</v>
      </c>
      <c r="E23" s="557">
        <v>0</v>
      </c>
      <c r="F23" s="558" t="e">
        <v>#DIV/0!</v>
      </c>
      <c r="G23" s="555">
        <v>0</v>
      </c>
      <c r="H23" s="556">
        <v>0</v>
      </c>
      <c r="I23" s="557">
        <v>0</v>
      </c>
      <c r="J23" s="559" t="e">
        <v>#DIV/0!</v>
      </c>
      <c r="K23" s="560"/>
      <c r="L23" s="556"/>
      <c r="M23" s="557" t="e">
        <v>#DIV/0!</v>
      </c>
      <c r="N23" s="561" t="e">
        <v>#DIV/0!</v>
      </c>
      <c r="O23" s="562">
        <v>0</v>
      </c>
      <c r="P23" s="556">
        <v>0</v>
      </c>
      <c r="Q23" s="557">
        <v>0</v>
      </c>
      <c r="R23" s="558" t="e">
        <v>#DIV/0!</v>
      </c>
      <c r="S23" s="555">
        <v>0</v>
      </c>
      <c r="T23" s="556">
        <v>0</v>
      </c>
      <c r="U23" s="557">
        <v>0</v>
      </c>
      <c r="V23" s="559" t="e">
        <v>#DIV/0!</v>
      </c>
      <c r="W23" s="560"/>
      <c r="X23" s="556"/>
      <c r="Y23" s="557"/>
      <c r="Z23" s="561" t="e">
        <v>#DIV/0!</v>
      </c>
    </row>
    <row r="24" spans="1:26" s="66" customFormat="1" ht="29.25" customHeight="1" hidden="1">
      <c r="A24" s="1112"/>
      <c r="B24" s="554" t="s">
        <v>163</v>
      </c>
      <c r="C24" s="555">
        <v>95807</v>
      </c>
      <c r="D24" s="556">
        <v>93383</v>
      </c>
      <c r="E24" s="557"/>
      <c r="F24" s="558"/>
      <c r="G24" s="555">
        <v>0</v>
      </c>
      <c r="H24" s="556">
        <v>0</v>
      </c>
      <c r="I24" s="557">
        <v>0</v>
      </c>
      <c r="J24" s="559"/>
      <c r="K24" s="797">
        <f aca="true" t="shared" si="1" ref="K24:K36">G24/C24*1000</f>
        <v>0</v>
      </c>
      <c r="L24" s="556">
        <v>0</v>
      </c>
      <c r="M24" s="557">
        <v>0</v>
      </c>
      <c r="N24" s="561" t="e">
        <v>#DIV/0!</v>
      </c>
      <c r="O24" s="562">
        <v>88387</v>
      </c>
      <c r="P24" s="556">
        <v>90281</v>
      </c>
      <c r="Q24" s="557"/>
      <c r="R24" s="558"/>
      <c r="S24" s="555">
        <v>0</v>
      </c>
      <c r="T24" s="556">
        <v>0</v>
      </c>
      <c r="U24" s="557"/>
      <c r="V24" s="559"/>
      <c r="W24" s="797"/>
      <c r="X24" s="556"/>
      <c r="Y24" s="557"/>
      <c r="Z24" s="561"/>
    </row>
    <row r="25" spans="1:26" s="66" customFormat="1" ht="29.25" customHeight="1" hidden="1">
      <c r="A25" s="1113"/>
      <c r="B25" s="554" t="s">
        <v>164</v>
      </c>
      <c r="C25" s="555">
        <v>18344</v>
      </c>
      <c r="D25" s="556">
        <v>21519</v>
      </c>
      <c r="E25" s="557"/>
      <c r="F25" s="558"/>
      <c r="G25" s="555">
        <v>438091</v>
      </c>
      <c r="H25" s="556">
        <v>535284</v>
      </c>
      <c r="I25" s="557"/>
      <c r="J25" s="559"/>
      <c r="K25" s="797">
        <f t="shared" si="1"/>
        <v>23881.977758395118</v>
      </c>
      <c r="L25" s="556">
        <v>24874.947720618988</v>
      </c>
      <c r="M25" s="557">
        <v>-118.69008822325122</v>
      </c>
      <c r="N25" s="561">
        <v>-0.005021305154232104</v>
      </c>
      <c r="O25" s="562">
        <v>30398</v>
      </c>
      <c r="P25" s="556">
        <v>34850</v>
      </c>
      <c r="Q25" s="557"/>
      <c r="R25" s="558"/>
      <c r="S25" s="555">
        <v>244208</v>
      </c>
      <c r="T25" s="556">
        <v>265799</v>
      </c>
      <c r="U25" s="557"/>
      <c r="V25" s="559"/>
      <c r="W25" s="797">
        <f aca="true" t="shared" si="2" ref="W25:W36">S25/O25*1000</f>
        <v>8033.686426738601</v>
      </c>
      <c r="X25" s="556">
        <v>7626.944045911047</v>
      </c>
      <c r="Y25" s="557"/>
      <c r="Z25" s="561"/>
    </row>
    <row r="26" spans="1:26" s="66" customFormat="1" ht="29.25" customHeight="1" hidden="1">
      <c r="A26" s="563" t="s">
        <v>187</v>
      </c>
      <c r="B26" s="554" t="s">
        <v>165</v>
      </c>
      <c r="C26" s="555">
        <v>32322</v>
      </c>
      <c r="D26" s="556">
        <v>31722</v>
      </c>
      <c r="E26" s="557"/>
      <c r="F26" s="558"/>
      <c r="G26" s="555">
        <v>1497990</v>
      </c>
      <c r="H26" s="556">
        <v>1483784</v>
      </c>
      <c r="I26" s="557"/>
      <c r="J26" s="559"/>
      <c r="K26" s="797">
        <f t="shared" si="1"/>
        <v>46345.83255986634</v>
      </c>
      <c r="L26" s="556">
        <v>46774.60437551226</v>
      </c>
      <c r="M26" s="557">
        <v>149.04103100623615</v>
      </c>
      <c r="N26" s="561">
        <v>0.003229614123062818</v>
      </c>
      <c r="O26" s="562">
        <v>58173</v>
      </c>
      <c r="P26" s="556">
        <v>65195</v>
      </c>
      <c r="Q26" s="557"/>
      <c r="R26" s="558"/>
      <c r="S26" s="555">
        <v>556428</v>
      </c>
      <c r="T26" s="556">
        <v>578828</v>
      </c>
      <c r="U26" s="557"/>
      <c r="V26" s="559"/>
      <c r="W26" s="797">
        <f t="shared" si="2"/>
        <v>9565.055953792997</v>
      </c>
      <c r="X26" s="556">
        <v>8878.410921082905</v>
      </c>
      <c r="Y26" s="557"/>
      <c r="Z26" s="561"/>
    </row>
    <row r="27" spans="1:26" s="66" customFormat="1" ht="29.25" customHeight="1" hidden="1">
      <c r="A27" s="1111" t="s">
        <v>188</v>
      </c>
      <c r="B27" s="554" t="s">
        <v>166</v>
      </c>
      <c r="C27" s="555">
        <v>16788</v>
      </c>
      <c r="D27" s="556">
        <v>17188</v>
      </c>
      <c r="E27" s="557"/>
      <c r="F27" s="558"/>
      <c r="G27" s="555">
        <v>325701</v>
      </c>
      <c r="H27" s="556">
        <v>334103</v>
      </c>
      <c r="I27" s="557"/>
      <c r="J27" s="559"/>
      <c r="K27" s="797">
        <f t="shared" si="1"/>
        <v>19400.822015725516</v>
      </c>
      <c r="L27" s="556">
        <v>19438.154526413775</v>
      </c>
      <c r="M27" s="557">
        <v>123.15420679121598</v>
      </c>
      <c r="N27" s="561">
        <v>0.006500326982889614</v>
      </c>
      <c r="O27" s="562">
        <v>26773</v>
      </c>
      <c r="P27" s="556">
        <v>27479</v>
      </c>
      <c r="Q27" s="557"/>
      <c r="R27" s="558"/>
      <c r="S27" s="555">
        <v>347004</v>
      </c>
      <c r="T27" s="556">
        <v>350300</v>
      </c>
      <c r="U27" s="557"/>
      <c r="V27" s="559"/>
      <c r="W27" s="797">
        <f t="shared" si="2"/>
        <v>12960.968139543571</v>
      </c>
      <c r="X27" s="556">
        <v>12747.916590851195</v>
      </c>
      <c r="Y27" s="557"/>
      <c r="Z27" s="561"/>
    </row>
    <row r="28" spans="1:26" s="66" customFormat="1" ht="29.25" customHeight="1" hidden="1">
      <c r="A28" s="1113"/>
      <c r="B28" s="554" t="s">
        <v>167</v>
      </c>
      <c r="C28" s="555">
        <v>16095</v>
      </c>
      <c r="D28" s="556">
        <v>14721</v>
      </c>
      <c r="E28" s="557"/>
      <c r="F28" s="558"/>
      <c r="G28" s="555">
        <v>309318</v>
      </c>
      <c r="H28" s="556">
        <v>300095</v>
      </c>
      <c r="I28" s="557"/>
      <c r="J28" s="559"/>
      <c r="K28" s="797">
        <f t="shared" si="1"/>
        <v>19218.266542404475</v>
      </c>
      <c r="L28" s="556">
        <v>20385.503702194143</v>
      </c>
      <c r="M28" s="557">
        <v>294.2594929069819</v>
      </c>
      <c r="N28" s="561">
        <v>0.014899715386097467</v>
      </c>
      <c r="O28" s="562">
        <v>26960</v>
      </c>
      <c r="P28" s="556">
        <v>25969</v>
      </c>
      <c r="Q28" s="557"/>
      <c r="R28" s="558"/>
      <c r="S28" s="555">
        <v>273174</v>
      </c>
      <c r="T28" s="556">
        <v>269345</v>
      </c>
      <c r="U28" s="557"/>
      <c r="V28" s="559"/>
      <c r="W28" s="797">
        <f t="shared" si="2"/>
        <v>10132.566765578636</v>
      </c>
      <c r="X28" s="556">
        <v>10371.789441256884</v>
      </c>
      <c r="Y28" s="557"/>
      <c r="Z28" s="561"/>
    </row>
    <row r="29" spans="1:26" s="66" customFormat="1" ht="29.25" customHeight="1" hidden="1">
      <c r="A29" s="1111" t="s">
        <v>176</v>
      </c>
      <c r="B29" s="554" t="s">
        <v>168</v>
      </c>
      <c r="C29" s="555">
        <v>49987</v>
      </c>
      <c r="D29" s="556">
        <v>47083</v>
      </c>
      <c r="E29" s="557"/>
      <c r="F29" s="558"/>
      <c r="G29" s="555">
        <v>2087780</v>
      </c>
      <c r="H29" s="556">
        <v>1982187</v>
      </c>
      <c r="I29" s="557"/>
      <c r="J29" s="559"/>
      <c r="K29" s="797">
        <f t="shared" si="1"/>
        <v>41766.45927941265</v>
      </c>
      <c r="L29" s="556">
        <v>42099.844954654545</v>
      </c>
      <c r="M29" s="557">
        <v>-335.70670915694063</v>
      </c>
      <c r="N29" s="561">
        <v>-0.008060382331965961</v>
      </c>
      <c r="O29" s="562">
        <v>84530</v>
      </c>
      <c r="P29" s="556">
        <v>85091</v>
      </c>
      <c r="Q29" s="557"/>
      <c r="R29" s="558"/>
      <c r="S29" s="555">
        <v>1046545</v>
      </c>
      <c r="T29" s="556">
        <v>1043779</v>
      </c>
      <c r="U29" s="557"/>
      <c r="V29" s="559"/>
      <c r="W29" s="797">
        <f t="shared" si="2"/>
        <v>12380.752395599195</v>
      </c>
      <c r="X29" s="556">
        <v>12266.620441644827</v>
      </c>
      <c r="Y29" s="557"/>
      <c r="Z29" s="561"/>
    </row>
    <row r="30" spans="1:26" s="66" customFormat="1" ht="29.25" customHeight="1" hidden="1">
      <c r="A30" s="1113"/>
      <c r="B30" s="554" t="s">
        <v>169</v>
      </c>
      <c r="C30" s="555">
        <v>85349</v>
      </c>
      <c r="D30" s="556">
        <v>85648</v>
      </c>
      <c r="E30" s="557"/>
      <c r="F30" s="558"/>
      <c r="G30" s="555">
        <v>1827649</v>
      </c>
      <c r="H30" s="556">
        <v>1837868</v>
      </c>
      <c r="I30" s="557"/>
      <c r="J30" s="559"/>
      <c r="K30" s="797">
        <f t="shared" si="1"/>
        <v>21413.830273348252</v>
      </c>
      <c r="L30" s="556">
        <v>21458.387819914067</v>
      </c>
      <c r="M30" s="557">
        <v>112.07931219247621</v>
      </c>
      <c r="N30" s="561">
        <v>0.0053412329944813736</v>
      </c>
      <c r="O30" s="562">
        <v>38503</v>
      </c>
      <c r="P30" s="556">
        <v>37705</v>
      </c>
      <c r="Q30" s="557"/>
      <c r="R30" s="558"/>
      <c r="S30" s="555">
        <v>232472</v>
      </c>
      <c r="T30" s="556">
        <v>227190</v>
      </c>
      <c r="U30" s="557"/>
      <c r="V30" s="559"/>
      <c r="W30" s="797">
        <f t="shared" si="2"/>
        <v>6037.763291172117</v>
      </c>
      <c r="X30" s="556">
        <v>6025.460814215621</v>
      </c>
      <c r="Y30" s="557"/>
      <c r="Z30" s="561"/>
    </row>
    <row r="31" spans="1:26" s="66" customFormat="1" ht="29.25" customHeight="1" hidden="1">
      <c r="A31" s="1111" t="s">
        <v>177</v>
      </c>
      <c r="B31" s="554" t="s">
        <v>170</v>
      </c>
      <c r="C31" s="555">
        <v>39272</v>
      </c>
      <c r="D31" s="556">
        <v>43781</v>
      </c>
      <c r="E31" s="557"/>
      <c r="F31" s="558"/>
      <c r="G31" s="555">
        <v>973297</v>
      </c>
      <c r="H31" s="556">
        <v>1092187</v>
      </c>
      <c r="I31" s="557"/>
      <c r="J31" s="559"/>
      <c r="K31" s="797">
        <f t="shared" si="1"/>
        <v>24783.48441637808</v>
      </c>
      <c r="L31" s="556">
        <v>24946.597839245336</v>
      </c>
      <c r="M31" s="557">
        <v>-846.7831055188472</v>
      </c>
      <c r="N31" s="561">
        <v>-0.03356758739225209</v>
      </c>
      <c r="O31" s="562">
        <v>43730</v>
      </c>
      <c r="P31" s="556">
        <v>47326</v>
      </c>
      <c r="Q31" s="557"/>
      <c r="R31" s="558"/>
      <c r="S31" s="555">
        <v>453248</v>
      </c>
      <c r="T31" s="556">
        <v>501802</v>
      </c>
      <c r="U31" s="557"/>
      <c r="V31" s="559"/>
      <c r="W31" s="797">
        <f t="shared" si="2"/>
        <v>10364.69243082552</v>
      </c>
      <c r="X31" s="556">
        <v>10603.093437011368</v>
      </c>
      <c r="Y31" s="557"/>
      <c r="Z31" s="561"/>
    </row>
    <row r="32" spans="1:26" s="66" customFormat="1" ht="29.25" customHeight="1" hidden="1">
      <c r="A32" s="1113"/>
      <c r="B32" s="554" t="s">
        <v>171</v>
      </c>
      <c r="C32" s="555">
        <v>29188</v>
      </c>
      <c r="D32" s="556">
        <v>30330</v>
      </c>
      <c r="E32" s="557"/>
      <c r="F32" s="558"/>
      <c r="G32" s="555">
        <v>736225</v>
      </c>
      <c r="H32" s="556">
        <v>771174</v>
      </c>
      <c r="I32" s="557"/>
      <c r="J32" s="559"/>
      <c r="K32" s="797">
        <f t="shared" si="1"/>
        <v>25223.550774290805</v>
      </c>
      <c r="L32" s="556">
        <v>25426.11275964392</v>
      </c>
      <c r="M32" s="557">
        <v>623.641572153545</v>
      </c>
      <c r="N32" s="561">
        <v>0.025501932094090466</v>
      </c>
      <c r="O32" s="562">
        <v>32676</v>
      </c>
      <c r="P32" s="556">
        <v>32271</v>
      </c>
      <c r="Q32" s="557"/>
      <c r="R32" s="558"/>
      <c r="S32" s="555">
        <v>214817</v>
      </c>
      <c r="T32" s="556">
        <v>208116</v>
      </c>
      <c r="U32" s="557"/>
      <c r="V32" s="559"/>
      <c r="W32" s="797">
        <f t="shared" si="2"/>
        <v>6574.152283021178</v>
      </c>
      <c r="X32" s="556">
        <v>6449.009947011248</v>
      </c>
      <c r="Y32" s="557"/>
      <c r="Z32" s="561"/>
    </row>
    <row r="33" spans="1:26" s="66" customFormat="1" ht="29.25" customHeight="1" hidden="1">
      <c r="A33" s="563" t="s">
        <v>178</v>
      </c>
      <c r="B33" s="554" t="s">
        <v>165</v>
      </c>
      <c r="C33" s="555">
        <v>43206</v>
      </c>
      <c r="D33" s="556">
        <v>41529</v>
      </c>
      <c r="E33" s="557"/>
      <c r="F33" s="558"/>
      <c r="G33" s="555">
        <v>1600834</v>
      </c>
      <c r="H33" s="556">
        <v>1676574</v>
      </c>
      <c r="I33" s="557"/>
      <c r="J33" s="559"/>
      <c r="K33" s="797">
        <f t="shared" si="1"/>
        <v>37051.196593065775</v>
      </c>
      <c r="L33" s="556">
        <v>40371.16232030629</v>
      </c>
      <c r="M33" s="557">
        <v>559.942899355905</v>
      </c>
      <c r="N33" s="561">
        <v>0.014821490125140052</v>
      </c>
      <c r="O33" s="562">
        <v>58890</v>
      </c>
      <c r="P33" s="556">
        <v>68984</v>
      </c>
      <c r="Q33" s="557"/>
      <c r="R33" s="558"/>
      <c r="S33" s="555">
        <v>768974</v>
      </c>
      <c r="T33" s="556">
        <v>823707</v>
      </c>
      <c r="U33" s="557"/>
      <c r="V33" s="559"/>
      <c r="W33" s="797">
        <f t="shared" si="2"/>
        <v>13057.802682968246</v>
      </c>
      <c r="X33" s="556">
        <v>11940.551432216165</v>
      </c>
      <c r="Y33" s="557"/>
      <c r="Z33" s="561"/>
    </row>
    <row r="34" spans="1:26" s="66" customFormat="1" ht="29.25" customHeight="1" hidden="1">
      <c r="A34" s="563" t="s">
        <v>179</v>
      </c>
      <c r="B34" s="554" t="s">
        <v>172</v>
      </c>
      <c r="C34" s="555">
        <v>65076</v>
      </c>
      <c r="D34" s="556">
        <v>58812</v>
      </c>
      <c r="E34" s="557"/>
      <c r="F34" s="558"/>
      <c r="G34" s="555">
        <v>2311328</v>
      </c>
      <c r="H34" s="556">
        <v>2027295</v>
      </c>
      <c r="I34" s="557"/>
      <c r="J34" s="559"/>
      <c r="K34" s="797">
        <f t="shared" si="1"/>
        <v>35517.36431249615</v>
      </c>
      <c r="L34" s="556">
        <v>34470.77127116915</v>
      </c>
      <c r="M34" s="557">
        <v>99.50322058922029</v>
      </c>
      <c r="N34" s="561">
        <v>0.002886794412687253</v>
      </c>
      <c r="O34" s="562">
        <v>104441</v>
      </c>
      <c r="P34" s="556">
        <v>105066</v>
      </c>
      <c r="Q34" s="557"/>
      <c r="R34" s="558"/>
      <c r="S34" s="555">
        <v>944987</v>
      </c>
      <c r="T34" s="556">
        <v>801772</v>
      </c>
      <c r="U34" s="557"/>
      <c r="V34" s="559"/>
      <c r="W34" s="797">
        <f t="shared" si="2"/>
        <v>9048.046265355559</v>
      </c>
      <c r="X34" s="556">
        <v>7631.127101060286</v>
      </c>
      <c r="Y34" s="557"/>
      <c r="Z34" s="561"/>
    </row>
    <row r="35" spans="1:26" s="66" customFormat="1" ht="29.25" customHeight="1" hidden="1">
      <c r="A35" s="1111" t="s">
        <v>180</v>
      </c>
      <c r="B35" s="554" t="s">
        <v>173</v>
      </c>
      <c r="C35" s="555">
        <v>32598</v>
      </c>
      <c r="D35" s="556">
        <v>33649</v>
      </c>
      <c r="E35" s="557"/>
      <c r="F35" s="558"/>
      <c r="G35" s="555">
        <v>625442</v>
      </c>
      <c r="H35" s="556">
        <v>653625</v>
      </c>
      <c r="I35" s="557"/>
      <c r="J35" s="559"/>
      <c r="K35" s="797">
        <f t="shared" si="1"/>
        <v>19186.514510092642</v>
      </c>
      <c r="L35" s="556">
        <v>19424.797170792594</v>
      </c>
      <c r="M35" s="557">
        <v>568.8361149267694</v>
      </c>
      <c r="N35" s="561">
        <v>0.029166144304094904</v>
      </c>
      <c r="O35" s="562">
        <v>44059</v>
      </c>
      <c r="P35" s="556">
        <v>46231</v>
      </c>
      <c r="Q35" s="557"/>
      <c r="R35" s="558"/>
      <c r="S35" s="555">
        <v>458497</v>
      </c>
      <c r="T35" s="556">
        <v>449010</v>
      </c>
      <c r="U35" s="557"/>
      <c r="V35" s="559"/>
      <c r="W35" s="797">
        <f t="shared" si="2"/>
        <v>10406.432283982842</v>
      </c>
      <c r="X35" s="556">
        <v>9712.314248015402</v>
      </c>
      <c r="Y35" s="557"/>
      <c r="Z35" s="561"/>
    </row>
    <row r="36" spans="1:26" s="66" customFormat="1" ht="29.25" customHeight="1" hidden="1">
      <c r="A36" s="1112"/>
      <c r="B36" s="554" t="s">
        <v>174</v>
      </c>
      <c r="C36" s="555">
        <v>10396</v>
      </c>
      <c r="D36" s="556">
        <v>11560</v>
      </c>
      <c r="E36" s="557"/>
      <c r="F36" s="558"/>
      <c r="G36" s="555">
        <v>195084</v>
      </c>
      <c r="H36" s="556">
        <v>211207</v>
      </c>
      <c r="I36" s="557"/>
      <c r="J36" s="559"/>
      <c r="K36" s="797">
        <f t="shared" si="1"/>
        <v>18765.294343978454</v>
      </c>
      <c r="L36" s="556">
        <v>18270.501730103806</v>
      </c>
      <c r="M36" s="557">
        <v>-993.5584476086988</v>
      </c>
      <c r="N36" s="561">
        <v>-0.05499008456771824</v>
      </c>
      <c r="O36" s="562">
        <v>26167</v>
      </c>
      <c r="P36" s="556">
        <v>27315</v>
      </c>
      <c r="Q36" s="557"/>
      <c r="R36" s="558"/>
      <c r="S36" s="555">
        <v>197181</v>
      </c>
      <c r="T36" s="556">
        <v>196766</v>
      </c>
      <c r="U36" s="557"/>
      <c r="V36" s="559"/>
      <c r="W36" s="797">
        <f t="shared" si="2"/>
        <v>7535.483624412428</v>
      </c>
      <c r="X36" s="556">
        <v>7203.58777228629</v>
      </c>
      <c r="Y36" s="557"/>
      <c r="Z36" s="561"/>
    </row>
    <row r="37" spans="1:26" s="66" customFormat="1" ht="29.25" customHeight="1" hidden="1">
      <c r="A37" s="1113"/>
      <c r="B37" s="554" t="s">
        <v>175</v>
      </c>
      <c r="C37" s="555">
        <v>31452</v>
      </c>
      <c r="D37" s="556">
        <v>29774</v>
      </c>
      <c r="E37" s="557"/>
      <c r="F37" s="558"/>
      <c r="G37" s="555">
        <v>679212</v>
      </c>
      <c r="H37" s="556">
        <v>622358</v>
      </c>
      <c r="I37" s="557"/>
      <c r="J37" s="559"/>
      <c r="K37" s="797">
        <f>G37/C37*1000</f>
        <v>21595.192674551698</v>
      </c>
      <c r="L37" s="556">
        <v>20902.733928931284</v>
      </c>
      <c r="M37" s="557">
        <v>592.437416209581</v>
      </c>
      <c r="N37" s="561">
        <v>0.03109319394952194</v>
      </c>
      <c r="O37" s="562">
        <v>40685</v>
      </c>
      <c r="P37" s="556">
        <v>41511</v>
      </c>
      <c r="Q37" s="557"/>
      <c r="R37" s="558"/>
      <c r="S37" s="555">
        <v>483530</v>
      </c>
      <c r="T37" s="556">
        <v>467946</v>
      </c>
      <c r="U37" s="557"/>
      <c r="V37" s="559"/>
      <c r="W37" s="797">
        <f>S37/O37*1000</f>
        <v>11884.724099791078</v>
      </c>
      <c r="X37" s="556">
        <v>11272.819252728192</v>
      </c>
      <c r="Y37" s="557"/>
      <c r="Z37" s="561"/>
    </row>
    <row r="38" spans="1:26" s="549" customFormat="1" ht="31.5" customHeight="1" hidden="1" thickBot="1">
      <c r="A38" s="1114" t="s">
        <v>161</v>
      </c>
      <c r="B38" s="1115"/>
      <c r="C38" s="564">
        <f>SUM(C23:C37)</f>
        <v>565880</v>
      </c>
      <c r="D38" s="565">
        <f>SUM(D23:D37)</f>
        <v>560699</v>
      </c>
      <c r="E38" s="566">
        <f>C38-D38</f>
        <v>5181</v>
      </c>
      <c r="F38" s="567">
        <f>E38/D38</f>
        <v>0.00924025189986071</v>
      </c>
      <c r="G38" s="564">
        <f>SUM(G23:G37)</f>
        <v>13607951</v>
      </c>
      <c r="H38" s="565">
        <f>SUM(H23:H37)</f>
        <v>13527741</v>
      </c>
      <c r="I38" s="566">
        <f>G38-H38</f>
        <v>80210</v>
      </c>
      <c r="J38" s="568">
        <f>I38/H38</f>
        <v>0.005929297434065304</v>
      </c>
      <c r="K38" s="796">
        <f>G38/C38*1000</f>
        <v>24047.414646214744</v>
      </c>
      <c r="L38" s="569">
        <f>H38/D38*1000</f>
        <v>24126.56523375287</v>
      </c>
      <c r="M38" s="570">
        <f>K38-L38</f>
        <v>-79.15058753812627</v>
      </c>
      <c r="N38" s="571">
        <f>M38/L38</f>
        <v>-0.0032806405209886754</v>
      </c>
      <c r="O38" s="572">
        <f>SUM(O23:O37)</f>
        <v>704372</v>
      </c>
      <c r="P38" s="565">
        <f>SUM(P23:P37)</f>
        <v>735274</v>
      </c>
      <c r="Q38" s="566">
        <f>O38-P38</f>
        <v>-30902</v>
      </c>
      <c r="R38" s="567">
        <f>Q38/P38</f>
        <v>-0.04202786988251998</v>
      </c>
      <c r="S38" s="564">
        <f>SUM(S23:S37)</f>
        <v>6221065</v>
      </c>
      <c r="T38" s="565">
        <f>SUM(T23:T37)</f>
        <v>6184360</v>
      </c>
      <c r="U38" s="566">
        <f>S38-T38</f>
        <v>36705</v>
      </c>
      <c r="V38" s="568">
        <f>U38/T38</f>
        <v>0.0059351331423138365</v>
      </c>
      <c r="W38" s="796">
        <f>S38/O38*1000</f>
        <v>8832.073109095762</v>
      </c>
      <c r="X38" s="569">
        <f>T38/P38*1000</f>
        <v>8410.959723858046</v>
      </c>
      <c r="Y38" s="570">
        <f>W38-X38</f>
        <v>421.1133852377152</v>
      </c>
      <c r="Z38" s="571">
        <f>Y38/X38</f>
        <v>0.050067221703988085</v>
      </c>
    </row>
    <row r="39" ht="15.75" hidden="1"/>
  </sheetData>
  <sheetProtection/>
  <mergeCells count="20">
    <mergeCell ref="C19:F20"/>
    <mergeCell ref="G19:J20"/>
    <mergeCell ref="K19:N20"/>
    <mergeCell ref="O19:R20"/>
    <mergeCell ref="C6:C7"/>
    <mergeCell ref="E6:E7"/>
    <mergeCell ref="H6:L6"/>
    <mergeCell ref="F6:F7"/>
    <mergeCell ref="D6:D7"/>
    <mergeCell ref="G6:G7"/>
    <mergeCell ref="A35:A37"/>
    <mergeCell ref="A38:B38"/>
    <mergeCell ref="S19:V20"/>
    <mergeCell ref="W19:Z20"/>
    <mergeCell ref="A23:A25"/>
    <mergeCell ref="A27:A28"/>
    <mergeCell ref="A29:A30"/>
    <mergeCell ref="A31:A32"/>
    <mergeCell ref="A19:A21"/>
    <mergeCell ref="B19:B21"/>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67" r:id="rId2"/>
  <drawing r:id="rId1"/>
</worksheet>
</file>

<file path=xl/worksheets/sheet27.xml><?xml version="1.0" encoding="utf-8"?>
<worksheet xmlns="http://schemas.openxmlformats.org/spreadsheetml/2006/main" xmlns:r="http://schemas.openxmlformats.org/officeDocument/2006/relationships">
  <sheetPr transitionEvaluation="1" transitionEntry="1">
    <tabColor rgb="FFFFFF00"/>
    <pageSetUpPr fitToPage="1"/>
  </sheetPr>
  <dimension ref="A1:W31"/>
  <sheetViews>
    <sheetView showGridLines="0" showZeros="0" view="pageBreakPreview" zoomScale="80" zoomScaleSheetLayoutView="80" zoomScalePageLayoutView="0" workbookViewId="0" topLeftCell="A1">
      <selection activeCell="N8" sqref="N8"/>
    </sheetView>
  </sheetViews>
  <sheetFormatPr defaultColWidth="12.18359375" defaultRowHeight="18"/>
  <cols>
    <col min="1" max="1" width="6.453125" style="386" customWidth="1"/>
    <col min="2" max="2" width="5.453125" style="386" customWidth="1"/>
    <col min="3" max="7" width="12.453125" style="386" customWidth="1"/>
    <col min="8" max="8" width="6.453125" style="386" customWidth="1"/>
    <col min="9" max="9" width="5.453125" style="386" customWidth="1"/>
    <col min="10" max="13" width="12.6328125" style="386" customWidth="1"/>
    <col min="14" max="20" width="4.2734375" style="386" customWidth="1"/>
    <col min="21" max="21" width="4.90625" style="386" customWidth="1"/>
    <col min="22" max="22" width="4.2734375" style="386" customWidth="1"/>
    <col min="23" max="23" width="8.2734375" style="386" customWidth="1"/>
    <col min="24" max="16384" width="12.18359375" style="386" customWidth="1"/>
  </cols>
  <sheetData>
    <row r="1" spans="1:3" s="415" customFormat="1" ht="33.75" customHeight="1">
      <c r="A1" s="43"/>
      <c r="C1" s="43" t="s">
        <v>15</v>
      </c>
    </row>
    <row r="2" spans="1:3" s="415" customFormat="1" ht="33.75" customHeight="1">
      <c r="A2" s="32"/>
      <c r="C2" s="32" t="s">
        <v>0</v>
      </c>
    </row>
    <row r="3" spans="1:3" s="415" customFormat="1" ht="33.75" customHeight="1">
      <c r="A3" s="50"/>
      <c r="C3" s="50" t="s">
        <v>248</v>
      </c>
    </row>
    <row r="4" spans="1:3" s="416" customFormat="1" ht="33.75" customHeight="1">
      <c r="A4" s="495"/>
      <c r="C4" s="495" t="s">
        <v>249</v>
      </c>
    </row>
    <row r="5" s="418" customFormat="1" ht="33.75" customHeight="1">
      <c r="A5" s="419"/>
    </row>
    <row r="6" spans="1:13" s="422" customFormat="1" ht="33.75" customHeight="1" thickBot="1">
      <c r="A6" s="497" t="s">
        <v>128</v>
      </c>
      <c r="B6" s="391"/>
      <c r="C6" s="391"/>
      <c r="D6" s="391"/>
      <c r="E6" s="498"/>
      <c r="F6" s="499"/>
      <c r="H6" s="497" t="s">
        <v>131</v>
      </c>
      <c r="I6" s="313"/>
      <c r="J6" s="313"/>
      <c r="K6" s="313"/>
      <c r="L6" s="500"/>
      <c r="M6" s="501"/>
    </row>
    <row r="7" spans="1:13" s="422" customFormat="1" ht="33.75" customHeight="1">
      <c r="A7" s="387"/>
      <c r="B7" s="388" t="s">
        <v>497</v>
      </c>
      <c r="C7" s="1130" t="s">
        <v>92</v>
      </c>
      <c r="D7" s="1128" t="s">
        <v>127</v>
      </c>
      <c r="E7" s="1071"/>
      <c r="F7" s="1129"/>
      <c r="G7" s="421"/>
      <c r="H7" s="387"/>
      <c r="I7" s="388" t="s">
        <v>499</v>
      </c>
      <c r="J7" s="1130" t="s">
        <v>92</v>
      </c>
      <c r="K7" s="1128" t="s">
        <v>127</v>
      </c>
      <c r="L7" s="1071"/>
      <c r="M7" s="1129"/>
    </row>
    <row r="8" spans="1:13" s="422" customFormat="1" ht="33.75" customHeight="1">
      <c r="A8" s="488" t="s">
        <v>498</v>
      </c>
      <c r="B8" s="391"/>
      <c r="C8" s="1131"/>
      <c r="D8" s="869" t="s">
        <v>396</v>
      </c>
      <c r="E8" s="869" t="s">
        <v>93</v>
      </c>
      <c r="F8" s="874" t="s">
        <v>343</v>
      </c>
      <c r="G8" s="421"/>
      <c r="H8" s="488" t="s">
        <v>500</v>
      </c>
      <c r="I8" s="391"/>
      <c r="J8" s="1131"/>
      <c r="K8" s="869" t="s">
        <v>396</v>
      </c>
      <c r="L8" s="869" t="s">
        <v>93</v>
      </c>
      <c r="M8" s="874" t="s">
        <v>343</v>
      </c>
    </row>
    <row r="9" spans="1:23" s="422" customFormat="1" ht="33.75" customHeight="1">
      <c r="A9" s="1132">
        <v>26</v>
      </c>
      <c r="B9" s="1133"/>
      <c r="C9" s="423">
        <v>159.91253398807572</v>
      </c>
      <c r="D9" s="423">
        <v>72.19150101503166</v>
      </c>
      <c r="E9" s="423">
        <v>81.71336786598381</v>
      </c>
      <c r="F9" s="424">
        <v>153.90486888101546</v>
      </c>
      <c r="G9" s="425"/>
      <c r="H9" s="1132">
        <v>26</v>
      </c>
      <c r="I9" s="1133"/>
      <c r="J9" s="423">
        <v>172.4889189392232</v>
      </c>
      <c r="K9" s="423">
        <v>85.26782360453761</v>
      </c>
      <c r="L9" s="423">
        <v>138.98279618360755</v>
      </c>
      <c r="M9" s="424">
        <v>224.25061978814514</v>
      </c>
      <c r="W9" s="426"/>
    </row>
    <row r="10" spans="1:13" s="422" customFormat="1" ht="33.75" customHeight="1">
      <c r="A10" s="1134"/>
      <c r="B10" s="1135"/>
      <c r="C10" s="427"/>
      <c r="D10" s="428">
        <v>46.906573872489524</v>
      </c>
      <c r="E10" s="428">
        <v>53.093426127510476</v>
      </c>
      <c r="F10" s="429">
        <v>100</v>
      </c>
      <c r="G10" s="430"/>
      <c r="H10" s="1134"/>
      <c r="I10" s="1135"/>
      <c r="J10" s="427"/>
      <c r="K10" s="428">
        <v>38.02345058626466</v>
      </c>
      <c r="L10" s="428">
        <v>61.97654941373535</v>
      </c>
      <c r="M10" s="429">
        <v>100</v>
      </c>
    </row>
    <row r="11" spans="1:23" s="422" customFormat="1" ht="33.75" customHeight="1">
      <c r="A11" s="1136">
        <v>27</v>
      </c>
      <c r="B11" s="1137"/>
      <c r="C11" s="431">
        <v>160.49642446787874</v>
      </c>
      <c r="D11" s="431">
        <v>70.21783251562042</v>
      </c>
      <c r="E11" s="431">
        <v>83.81297008010867</v>
      </c>
      <c r="F11" s="432">
        <v>154.03080259572909</v>
      </c>
      <c r="G11" s="425"/>
      <c r="H11" s="1136">
        <v>27</v>
      </c>
      <c r="I11" s="1137"/>
      <c r="J11" s="431">
        <v>173.6193729132287</v>
      </c>
      <c r="K11" s="431">
        <v>81.66711440303949</v>
      </c>
      <c r="L11" s="431">
        <v>142.22665694439115</v>
      </c>
      <c r="M11" s="432">
        <v>223.89377134743063</v>
      </c>
      <c r="W11" s="426"/>
    </row>
    <row r="12" spans="1:13" s="422" customFormat="1" ht="33.75" customHeight="1" thickBot="1">
      <c r="A12" s="1138"/>
      <c r="B12" s="1139"/>
      <c r="C12" s="433"/>
      <c r="D12" s="434">
        <f>D11/$F11*100</f>
        <v>45.586876996229705</v>
      </c>
      <c r="E12" s="434">
        <f>E11/$F11*100</f>
        <v>54.413123003770295</v>
      </c>
      <c r="F12" s="435">
        <f>SUM(D12:E12)</f>
        <v>100</v>
      </c>
      <c r="G12" s="430"/>
      <c r="H12" s="1138"/>
      <c r="I12" s="1139"/>
      <c r="J12" s="433"/>
      <c r="K12" s="434">
        <f>K11/$M11*100</f>
        <v>36.47583133356188</v>
      </c>
      <c r="L12" s="434">
        <f>L11/$M11*100</f>
        <v>63.52416866643813</v>
      </c>
      <c r="M12" s="435">
        <f>SUM(K12:L12)</f>
        <v>100</v>
      </c>
    </row>
    <row r="13" spans="1:13" s="418" customFormat="1" ht="33.75" customHeight="1">
      <c r="A13" s="496"/>
      <c r="B13" s="436"/>
      <c r="C13" s="496" t="s">
        <v>503</v>
      </c>
      <c r="D13" s="437"/>
      <c r="E13" s="437"/>
      <c r="F13" s="437"/>
      <c r="G13" s="386"/>
      <c r="H13" s="496"/>
      <c r="I13" s="436"/>
      <c r="J13" s="496" t="s">
        <v>503</v>
      </c>
      <c r="K13" s="437"/>
      <c r="L13" s="437"/>
      <c r="M13" s="437"/>
    </row>
    <row r="14" spans="1:14" s="306" customFormat="1" ht="33.75" customHeight="1">
      <c r="A14" s="480"/>
      <c r="B14" s="472"/>
      <c r="C14" s="473"/>
      <c r="D14" s="473"/>
      <c r="E14" s="473"/>
      <c r="F14" s="473"/>
      <c r="G14" s="473"/>
      <c r="H14" s="417"/>
      <c r="I14" s="418"/>
      <c r="J14" s="418"/>
      <c r="K14" s="418"/>
      <c r="L14" s="418"/>
      <c r="M14" s="418"/>
      <c r="N14" s="475"/>
    </row>
    <row r="15" spans="1:13" s="418" customFormat="1" ht="33.75" customHeight="1" thickBot="1">
      <c r="A15" s="497" t="s">
        <v>129</v>
      </c>
      <c r="B15" s="420"/>
      <c r="C15" s="420"/>
      <c r="D15" s="420"/>
      <c r="E15" s="384"/>
      <c r="F15" s="385"/>
      <c r="H15" s="497" t="s">
        <v>132</v>
      </c>
      <c r="I15" s="391"/>
      <c r="J15" s="391"/>
      <c r="K15" s="391"/>
      <c r="L15" s="498"/>
      <c r="M15" s="499"/>
    </row>
    <row r="16" spans="1:13" s="422" customFormat="1" ht="33.75" customHeight="1">
      <c r="A16" s="387"/>
      <c r="B16" s="388" t="s">
        <v>501</v>
      </c>
      <c r="C16" s="1130" t="s">
        <v>92</v>
      </c>
      <c r="D16" s="1128" t="s">
        <v>127</v>
      </c>
      <c r="E16" s="1071"/>
      <c r="F16" s="1129"/>
      <c r="G16" s="421"/>
      <c r="H16" s="387"/>
      <c r="I16" s="388" t="s">
        <v>499</v>
      </c>
      <c r="J16" s="1130" t="s">
        <v>92</v>
      </c>
      <c r="K16" s="1128" t="s">
        <v>127</v>
      </c>
      <c r="L16" s="1071"/>
      <c r="M16" s="1129"/>
    </row>
    <row r="17" spans="1:13" s="422" customFormat="1" ht="33.75" customHeight="1">
      <c r="A17" s="488" t="s">
        <v>500</v>
      </c>
      <c r="B17" s="391"/>
      <c r="C17" s="1131"/>
      <c r="D17" s="869" t="s">
        <v>396</v>
      </c>
      <c r="E17" s="869" t="s">
        <v>93</v>
      </c>
      <c r="F17" s="874" t="s">
        <v>343</v>
      </c>
      <c r="G17" s="421"/>
      <c r="H17" s="488" t="s">
        <v>502</v>
      </c>
      <c r="I17" s="391"/>
      <c r="J17" s="1131"/>
      <c r="K17" s="869" t="s">
        <v>396</v>
      </c>
      <c r="L17" s="869" t="s">
        <v>93</v>
      </c>
      <c r="M17" s="874" t="s">
        <v>343</v>
      </c>
    </row>
    <row r="18" spans="1:23" s="422" customFormat="1" ht="33.75" customHeight="1">
      <c r="A18" s="1132">
        <v>26</v>
      </c>
      <c r="B18" s="1133"/>
      <c r="C18" s="423">
        <v>169.7567502760501</v>
      </c>
      <c r="D18" s="423">
        <v>82.87621015528866</v>
      </c>
      <c r="E18" s="423">
        <v>238.9750178359448</v>
      </c>
      <c r="F18" s="424">
        <v>321.8512279912335</v>
      </c>
      <c r="G18" s="425"/>
      <c r="H18" s="1132">
        <v>26</v>
      </c>
      <c r="I18" s="1133"/>
      <c r="J18" s="423">
        <v>0</v>
      </c>
      <c r="K18" s="423">
        <v>0</v>
      </c>
      <c r="L18" s="423">
        <v>0</v>
      </c>
      <c r="M18" s="424">
        <v>0</v>
      </c>
      <c r="W18" s="426"/>
    </row>
    <row r="19" spans="1:13" s="422" customFormat="1" ht="33.75" customHeight="1">
      <c r="A19" s="1134"/>
      <c r="B19" s="1135"/>
      <c r="C19" s="427"/>
      <c r="D19" s="428">
        <v>25.749850535771774</v>
      </c>
      <c r="E19" s="428">
        <v>74.25014946422822</v>
      </c>
      <c r="F19" s="429">
        <v>99.99999999999999</v>
      </c>
      <c r="G19" s="430"/>
      <c r="H19" s="1134"/>
      <c r="I19" s="1135"/>
      <c r="J19" s="427"/>
      <c r="K19" s="428">
        <v>0</v>
      </c>
      <c r="L19" s="428">
        <v>0</v>
      </c>
      <c r="M19" s="429">
        <v>0</v>
      </c>
    </row>
    <row r="20" spans="1:23" s="422" customFormat="1" ht="33.75" customHeight="1">
      <c r="A20" s="1136">
        <v>27</v>
      </c>
      <c r="B20" s="1137"/>
      <c r="C20" s="431">
        <v>169.1884479800107</v>
      </c>
      <c r="D20" s="431">
        <v>122.83626623352056</v>
      </c>
      <c r="E20" s="431">
        <v>234.54541938749173</v>
      </c>
      <c r="F20" s="432">
        <v>357.3816856210123</v>
      </c>
      <c r="G20" s="425"/>
      <c r="H20" s="1136">
        <v>27</v>
      </c>
      <c r="I20" s="1137"/>
      <c r="J20" s="431">
        <v>0</v>
      </c>
      <c r="K20" s="431">
        <v>0</v>
      </c>
      <c r="L20" s="431">
        <v>0</v>
      </c>
      <c r="M20" s="432">
        <v>0</v>
      </c>
      <c r="W20" s="426"/>
    </row>
    <row r="21" spans="1:13" s="422" customFormat="1" ht="33.75" customHeight="1" thickBot="1">
      <c r="A21" s="1138"/>
      <c r="B21" s="1139"/>
      <c r="C21" s="433"/>
      <c r="D21" s="434">
        <f>D20/$F20*100</f>
        <v>34.37116986564976</v>
      </c>
      <c r="E21" s="434">
        <f>E20/$F20*100</f>
        <v>65.62883013435024</v>
      </c>
      <c r="F21" s="435">
        <f>SUM(D21:E21)</f>
        <v>100</v>
      </c>
      <c r="G21" s="430"/>
      <c r="H21" s="1138"/>
      <c r="I21" s="1139"/>
      <c r="J21" s="433"/>
      <c r="K21" s="434">
        <f>K20/$F20*100</f>
        <v>0</v>
      </c>
      <c r="L21" s="434">
        <f>L20/$F20*100</f>
        <v>0</v>
      </c>
      <c r="M21" s="435">
        <f>SUM(K21:L21)</f>
        <v>0</v>
      </c>
    </row>
    <row r="22" spans="1:13" s="418" customFormat="1" ht="33.75" customHeight="1">
      <c r="A22" s="496"/>
      <c r="B22" s="436"/>
      <c r="C22" s="496" t="s">
        <v>503</v>
      </c>
      <c r="D22" s="437"/>
      <c r="E22" s="437"/>
      <c r="F22" s="437"/>
      <c r="G22" s="386"/>
      <c r="H22" s="496"/>
      <c r="I22" s="436"/>
      <c r="J22" s="496" t="s">
        <v>503</v>
      </c>
      <c r="K22" s="437"/>
      <c r="L22" s="437"/>
      <c r="M22" s="437"/>
    </row>
    <row r="23" s="418" customFormat="1" ht="33.75" customHeight="1">
      <c r="A23" s="419"/>
    </row>
    <row r="24" spans="1:6" s="323" customFormat="1" ht="33.75" customHeight="1" thickBot="1">
      <c r="A24" s="497" t="s">
        <v>130</v>
      </c>
      <c r="B24" s="313"/>
      <c r="C24" s="313"/>
      <c r="D24" s="313"/>
      <c r="E24" s="500"/>
      <c r="F24" s="501"/>
    </row>
    <row r="25" spans="1:13" s="422" customFormat="1" ht="33.75" customHeight="1">
      <c r="A25" s="387"/>
      <c r="B25" s="388" t="s">
        <v>501</v>
      </c>
      <c r="C25" s="1130" t="s">
        <v>92</v>
      </c>
      <c r="D25" s="1128" t="s">
        <v>127</v>
      </c>
      <c r="E25" s="1071"/>
      <c r="F25" s="1129"/>
      <c r="G25" s="421"/>
      <c r="H25" s="714"/>
      <c r="I25" s="714"/>
      <c r="J25" s="714"/>
      <c r="K25" s="714"/>
      <c r="L25" s="714"/>
      <c r="M25" s="714"/>
    </row>
    <row r="26" spans="1:13" s="422" customFormat="1" ht="33.75" customHeight="1">
      <c r="A26" s="488" t="s">
        <v>500</v>
      </c>
      <c r="B26" s="391"/>
      <c r="C26" s="1131"/>
      <c r="D26" s="869" t="s">
        <v>396</v>
      </c>
      <c r="E26" s="869" t="s">
        <v>93</v>
      </c>
      <c r="F26" s="874" t="s">
        <v>343</v>
      </c>
      <c r="G26" s="421"/>
      <c r="H26" s="714"/>
      <c r="I26" s="714"/>
      <c r="J26" s="714"/>
      <c r="K26" s="714"/>
      <c r="L26" s="714"/>
      <c r="M26" s="714"/>
    </row>
    <row r="27" spans="1:23" s="422" customFormat="1" ht="33.75" customHeight="1">
      <c r="A27" s="1132">
        <v>26</v>
      </c>
      <c r="B27" s="1133"/>
      <c r="C27" s="423">
        <v>166.3781004030945</v>
      </c>
      <c r="D27" s="423">
        <v>54.63895532275631</v>
      </c>
      <c r="E27" s="423">
        <v>204.23080809782059</v>
      </c>
      <c r="F27" s="424">
        <v>258.8697634205769</v>
      </c>
      <c r="G27" s="425"/>
      <c r="H27" s="714"/>
      <c r="I27" s="714"/>
      <c r="J27" s="714"/>
      <c r="K27" s="714"/>
      <c r="L27" s="714"/>
      <c r="M27" s="714"/>
      <c r="W27" s="426"/>
    </row>
    <row r="28" spans="1:13" s="422" customFormat="1" ht="33.75" customHeight="1">
      <c r="A28" s="1134"/>
      <c r="B28" s="1135"/>
      <c r="C28" s="427"/>
      <c r="D28" s="428">
        <v>21.106735140011796</v>
      </c>
      <c r="E28" s="428">
        <v>78.89326485998821</v>
      </c>
      <c r="F28" s="429">
        <v>100</v>
      </c>
      <c r="G28" s="430"/>
      <c r="H28" s="714"/>
      <c r="I28" s="714"/>
      <c r="J28" s="714"/>
      <c r="K28" s="714"/>
      <c r="L28" s="714"/>
      <c r="M28" s="714"/>
    </row>
    <row r="29" spans="1:23" s="422" customFormat="1" ht="33.75" customHeight="1">
      <c r="A29" s="1136">
        <v>27</v>
      </c>
      <c r="B29" s="1137"/>
      <c r="C29" s="431">
        <v>166.60334132956228</v>
      </c>
      <c r="D29" s="431">
        <v>56.021565087580065</v>
      </c>
      <c r="E29" s="431">
        <v>203.73072417956217</v>
      </c>
      <c r="F29" s="432">
        <v>259.7522892671422</v>
      </c>
      <c r="G29" s="425"/>
      <c r="H29" s="714"/>
      <c r="I29" s="714"/>
      <c r="J29" s="714"/>
      <c r="K29" s="714"/>
      <c r="L29" s="714"/>
      <c r="M29" s="714"/>
      <c r="W29" s="426"/>
    </row>
    <row r="30" spans="1:13" s="422" customFormat="1" ht="33.75" customHeight="1" thickBot="1">
      <c r="A30" s="1138"/>
      <c r="B30" s="1139"/>
      <c r="C30" s="433"/>
      <c r="D30" s="434">
        <f>D29/$F29*100</f>
        <v>21.56730369754882</v>
      </c>
      <c r="E30" s="434">
        <f>E29/$F29*100</f>
        <v>78.4326963024512</v>
      </c>
      <c r="F30" s="435">
        <f>SUM(D30:E30)</f>
        <v>100.00000000000003</v>
      </c>
      <c r="G30" s="430"/>
      <c r="H30" s="714"/>
      <c r="I30" s="714"/>
      <c r="J30" s="714"/>
      <c r="K30" s="714"/>
      <c r="L30" s="714"/>
      <c r="M30" s="714"/>
    </row>
    <row r="31" spans="1:8" s="418" customFormat="1" ht="33.75" customHeight="1">
      <c r="A31" s="496"/>
      <c r="B31" s="436"/>
      <c r="C31" s="496" t="s">
        <v>503</v>
      </c>
      <c r="D31" s="437"/>
      <c r="E31" s="437"/>
      <c r="F31" s="437"/>
      <c r="G31" s="386"/>
      <c r="H31" s="386"/>
    </row>
  </sheetData>
  <sheetProtection/>
  <mergeCells count="20">
    <mergeCell ref="J7:J8"/>
    <mergeCell ref="K7:M7"/>
    <mergeCell ref="H9:I10"/>
    <mergeCell ref="H11:I12"/>
    <mergeCell ref="J16:J17"/>
    <mergeCell ref="K16:M16"/>
    <mergeCell ref="H18:I19"/>
    <mergeCell ref="H20:I21"/>
    <mergeCell ref="D25:F25"/>
    <mergeCell ref="C25:C26"/>
    <mergeCell ref="A27:B28"/>
    <mergeCell ref="A29:B30"/>
    <mergeCell ref="D7:F7"/>
    <mergeCell ref="C16:C17"/>
    <mergeCell ref="A18:B19"/>
    <mergeCell ref="A20:B21"/>
    <mergeCell ref="C7:C8"/>
    <mergeCell ref="A11:B12"/>
    <mergeCell ref="A9:B10"/>
    <mergeCell ref="D16:F16"/>
  </mergeCells>
  <printOptions horizontalCentered="1"/>
  <pageMargins left="0.5905511811023623" right="0.5905511811023623" top="0.5905511811023623" bottom="0.5905511811023623" header="0.5118110236220472" footer="0.5118110236220472"/>
  <pageSetup fitToHeight="1" fitToWidth="1" horizontalDpi="400" verticalDpi="400" orientation="landscape" paperSize="9" scale="55" r:id="rId2"/>
  <drawing r:id="rId1"/>
</worksheet>
</file>

<file path=xl/worksheets/sheet28.xml><?xml version="1.0" encoding="utf-8"?>
<worksheet xmlns="http://schemas.openxmlformats.org/spreadsheetml/2006/main" xmlns:r="http://schemas.openxmlformats.org/officeDocument/2006/relationships">
  <sheetPr transitionEvaluation="1" transitionEntry="1">
    <tabColor rgb="FFFFFF00"/>
  </sheetPr>
  <dimension ref="A1:S49"/>
  <sheetViews>
    <sheetView showGridLines="0" showZeros="0" view="pageBreakPreview" zoomScale="75" zoomScaleSheetLayoutView="75" zoomScalePageLayoutView="0" workbookViewId="0" topLeftCell="A1">
      <selection activeCell="K3" sqref="K3"/>
    </sheetView>
  </sheetViews>
  <sheetFormatPr defaultColWidth="12.18359375" defaultRowHeight="18"/>
  <cols>
    <col min="1" max="1" width="7.99609375" style="724" customWidth="1"/>
    <col min="2" max="2" width="4.453125" style="724" customWidth="1"/>
    <col min="3" max="9" width="12.453125" style="724" customWidth="1"/>
    <col min="10" max="11" width="9.72265625" style="724" customWidth="1"/>
    <col min="12" max="21" width="4.2734375" style="724" customWidth="1"/>
    <col min="22" max="22" width="4.90625" style="724" customWidth="1"/>
    <col min="23" max="23" width="4.2734375" style="724" customWidth="1"/>
    <col min="24" max="24" width="8.2734375" style="724" customWidth="1"/>
    <col min="25" max="16384" width="12.18359375" style="724" customWidth="1"/>
  </cols>
  <sheetData>
    <row r="1" spans="1:3" s="715" customFormat="1" ht="33.75" customHeight="1">
      <c r="A1" s="43"/>
      <c r="C1" s="43" t="s">
        <v>15</v>
      </c>
    </row>
    <row r="2" spans="1:3" s="715" customFormat="1" ht="33.75" customHeight="1">
      <c r="A2" s="45"/>
      <c r="C2" s="45" t="s">
        <v>0</v>
      </c>
    </row>
    <row r="3" spans="1:3" s="715" customFormat="1" ht="33.75" customHeight="1">
      <c r="A3" s="50"/>
      <c r="C3" s="50" t="s">
        <v>248</v>
      </c>
    </row>
    <row r="4" spans="1:3" s="716" customFormat="1" ht="33.75" customHeight="1">
      <c r="A4" s="495"/>
      <c r="C4" s="495" t="s">
        <v>250</v>
      </c>
    </row>
    <row r="5" s="717" customFormat="1" ht="33.75" customHeight="1">
      <c r="A5" s="718"/>
    </row>
    <row r="6" spans="1:11" ht="33.75" customHeight="1" thickBot="1">
      <c r="A6" s="719" t="s">
        <v>128</v>
      </c>
      <c r="B6" s="720"/>
      <c r="C6" s="720"/>
      <c r="D6" s="720"/>
      <c r="E6" s="720"/>
      <c r="F6" s="721"/>
      <c r="G6" s="721"/>
      <c r="H6" s="721"/>
      <c r="I6" s="722"/>
      <c r="J6" s="723"/>
      <c r="K6" s="723"/>
    </row>
    <row r="7" spans="1:11" s="728" customFormat="1" ht="33.75" customHeight="1">
      <c r="A7" s="725"/>
      <c r="B7" s="726" t="s">
        <v>397</v>
      </c>
      <c r="C7" s="875" t="s">
        <v>351</v>
      </c>
      <c r="D7" s="1142" t="s">
        <v>506</v>
      </c>
      <c r="E7" s="1143"/>
      <c r="F7" s="1144"/>
      <c r="G7" s="875" t="s">
        <v>400</v>
      </c>
      <c r="H7" s="875" t="s">
        <v>401</v>
      </c>
      <c r="I7" s="877" t="s">
        <v>402</v>
      </c>
      <c r="J7" s="727"/>
      <c r="K7" s="727"/>
    </row>
    <row r="8" spans="1:11" s="728" customFormat="1" ht="33.75" customHeight="1">
      <c r="A8" s="729" t="s">
        <v>398</v>
      </c>
      <c r="B8" s="730"/>
      <c r="C8" s="876" t="s">
        <v>399</v>
      </c>
      <c r="D8" s="635" t="s">
        <v>507</v>
      </c>
      <c r="E8" s="635" t="s">
        <v>471</v>
      </c>
      <c r="F8" s="731" t="s">
        <v>380</v>
      </c>
      <c r="G8" s="876" t="s">
        <v>399</v>
      </c>
      <c r="H8" s="876" t="s">
        <v>353</v>
      </c>
      <c r="I8" s="878" t="s">
        <v>399</v>
      </c>
      <c r="J8" s="727"/>
      <c r="K8" s="727"/>
    </row>
    <row r="9" spans="1:19" s="740" customFormat="1" ht="33.75" customHeight="1">
      <c r="A9" s="732"/>
      <c r="B9" s="733"/>
      <c r="C9" s="734" t="s">
        <v>102</v>
      </c>
      <c r="D9" s="735" t="s">
        <v>102</v>
      </c>
      <c r="E9" s="735" t="s">
        <v>102</v>
      </c>
      <c r="F9" s="735" t="s">
        <v>102</v>
      </c>
      <c r="G9" s="734" t="s">
        <v>103</v>
      </c>
      <c r="H9" s="734" t="s">
        <v>103</v>
      </c>
      <c r="I9" s="736" t="s">
        <v>103</v>
      </c>
      <c r="J9" s="737"/>
      <c r="K9" s="738"/>
      <c r="L9" s="739"/>
      <c r="M9" s="739"/>
      <c r="N9" s="739"/>
      <c r="O9" s="739"/>
      <c r="P9" s="739"/>
      <c r="Q9" s="739"/>
      <c r="R9" s="739"/>
      <c r="S9" s="739"/>
    </row>
    <row r="10" spans="1:11" s="728" customFormat="1" ht="33.75" customHeight="1">
      <c r="A10" s="1068">
        <v>26</v>
      </c>
      <c r="B10" s="1141"/>
      <c r="C10" s="743">
        <v>11488924</v>
      </c>
      <c r="D10" s="743">
        <v>11452958</v>
      </c>
      <c r="E10" s="744">
        <v>3673437</v>
      </c>
      <c r="F10" s="743">
        <f>SUM(D10:E10)</f>
        <v>15126395</v>
      </c>
      <c r="G10" s="745">
        <f aca="true" t="shared" si="0" ref="G10:I11">D10/$C10*100</f>
        <v>99.68695066657243</v>
      </c>
      <c r="H10" s="745">
        <f t="shared" si="0"/>
        <v>31.97372530273505</v>
      </c>
      <c r="I10" s="746">
        <f t="shared" si="0"/>
        <v>131.66067596930748</v>
      </c>
      <c r="J10" s="727"/>
      <c r="K10" s="727"/>
    </row>
    <row r="11" spans="1:11" s="728" customFormat="1" ht="33.75" customHeight="1">
      <c r="A11" s="1066">
        <v>27</v>
      </c>
      <c r="B11" s="1140"/>
      <c r="C11" s="743">
        <v>12453275</v>
      </c>
      <c r="D11" s="743">
        <v>12808879</v>
      </c>
      <c r="E11" s="744">
        <v>3793548</v>
      </c>
      <c r="F11" s="743">
        <f>SUM(D11:E11)</f>
        <v>16602427</v>
      </c>
      <c r="G11" s="745">
        <f t="shared" si="0"/>
        <v>102.85550588098312</v>
      </c>
      <c r="H11" s="745">
        <f t="shared" si="0"/>
        <v>30.4622518975932</v>
      </c>
      <c r="I11" s="746">
        <f t="shared" si="0"/>
        <v>133.31775777857632</v>
      </c>
      <c r="J11" s="727"/>
      <c r="K11" s="727"/>
    </row>
    <row r="12" spans="1:11" s="728" customFormat="1" ht="33.75" customHeight="1">
      <c r="A12" s="620" t="s">
        <v>37</v>
      </c>
      <c r="B12" s="635">
        <v>26</v>
      </c>
      <c r="C12" s="747">
        <v>5.603095186621546</v>
      </c>
      <c r="D12" s="747">
        <v>4.68415077241977</v>
      </c>
      <c r="E12" s="747">
        <v>-2.646130703686948</v>
      </c>
      <c r="F12" s="747">
        <v>2.8043318871598664</v>
      </c>
      <c r="G12" s="622">
        <v>0</v>
      </c>
      <c r="H12" s="622">
        <v>0</v>
      </c>
      <c r="I12" s="623">
        <v>0</v>
      </c>
      <c r="J12" s="727"/>
      <c r="K12" s="727"/>
    </row>
    <row r="13" spans="1:11" s="728" customFormat="1" ht="33.75" customHeight="1" thickBot="1">
      <c r="A13" s="624" t="s">
        <v>38</v>
      </c>
      <c r="B13" s="636">
        <v>27</v>
      </c>
      <c r="C13" s="748">
        <f>(C11-C10)/C10*100</f>
        <v>8.393745140972296</v>
      </c>
      <c r="D13" s="748">
        <f>(D11-D10)/D10*100</f>
        <v>11.839046297035228</v>
      </c>
      <c r="E13" s="748">
        <f>(E11-E10)/E10*100</f>
        <v>3.2697171613396394</v>
      </c>
      <c r="F13" s="748">
        <f>(F11-F10)/F10*100</f>
        <v>9.757989263139036</v>
      </c>
      <c r="G13" s="626">
        <v>0</v>
      </c>
      <c r="H13" s="626">
        <v>0</v>
      </c>
      <c r="I13" s="627">
        <v>0</v>
      </c>
      <c r="J13" s="727"/>
      <c r="K13" s="727"/>
    </row>
    <row r="14" ht="33.75" customHeight="1"/>
    <row r="15" spans="1:11" ht="33.75" customHeight="1" thickBot="1">
      <c r="A15" s="719" t="s">
        <v>133</v>
      </c>
      <c r="B15" s="720"/>
      <c r="C15" s="720"/>
      <c r="D15" s="720"/>
      <c r="E15" s="720"/>
      <c r="F15" s="721"/>
      <c r="G15" s="721"/>
      <c r="H15" s="721"/>
      <c r="I15" s="722"/>
      <c r="J15" s="723"/>
      <c r="K15" s="723"/>
    </row>
    <row r="16" spans="1:11" s="728" customFormat="1" ht="33.75" customHeight="1">
      <c r="A16" s="725"/>
      <c r="B16" s="726" t="s">
        <v>397</v>
      </c>
      <c r="C16" s="875" t="s">
        <v>351</v>
      </c>
      <c r="D16" s="1142" t="s">
        <v>506</v>
      </c>
      <c r="E16" s="1143"/>
      <c r="F16" s="1144"/>
      <c r="G16" s="875" t="s">
        <v>400</v>
      </c>
      <c r="H16" s="875" t="s">
        <v>401</v>
      </c>
      <c r="I16" s="877" t="s">
        <v>402</v>
      </c>
      <c r="J16" s="727"/>
      <c r="K16" s="727"/>
    </row>
    <row r="17" spans="1:11" s="728" customFormat="1" ht="33.75" customHeight="1">
      <c r="A17" s="729" t="s">
        <v>398</v>
      </c>
      <c r="B17" s="730"/>
      <c r="C17" s="876" t="s">
        <v>399</v>
      </c>
      <c r="D17" s="635" t="s">
        <v>507</v>
      </c>
      <c r="E17" s="635" t="s">
        <v>471</v>
      </c>
      <c r="F17" s="731" t="s">
        <v>378</v>
      </c>
      <c r="G17" s="876" t="s">
        <v>399</v>
      </c>
      <c r="H17" s="876" t="s">
        <v>353</v>
      </c>
      <c r="I17" s="878" t="s">
        <v>399</v>
      </c>
      <c r="J17" s="727"/>
      <c r="K17" s="727"/>
    </row>
    <row r="18" spans="1:19" s="740" customFormat="1" ht="33.75" customHeight="1">
      <c r="A18" s="732"/>
      <c r="B18" s="733"/>
      <c r="C18" s="734" t="s">
        <v>102</v>
      </c>
      <c r="D18" s="735" t="s">
        <v>102</v>
      </c>
      <c r="E18" s="735" t="s">
        <v>102</v>
      </c>
      <c r="F18" s="735" t="s">
        <v>102</v>
      </c>
      <c r="G18" s="734" t="s">
        <v>103</v>
      </c>
      <c r="H18" s="734" t="s">
        <v>103</v>
      </c>
      <c r="I18" s="736" t="s">
        <v>103</v>
      </c>
      <c r="J18" s="737"/>
      <c r="K18" s="738"/>
      <c r="L18" s="739"/>
      <c r="M18" s="739"/>
      <c r="N18" s="739"/>
      <c r="O18" s="739"/>
      <c r="P18" s="739"/>
      <c r="Q18" s="739"/>
      <c r="R18" s="739"/>
      <c r="S18" s="739"/>
    </row>
    <row r="19" spans="1:11" s="728" customFormat="1" ht="33.75" customHeight="1">
      <c r="A19" s="1068">
        <v>26</v>
      </c>
      <c r="B19" s="1141"/>
      <c r="C19" s="743">
        <v>172032</v>
      </c>
      <c r="D19" s="743">
        <v>265670</v>
      </c>
      <c r="E19" s="744">
        <v>105431</v>
      </c>
      <c r="F19" s="743">
        <f>SUM(D19:E19)</f>
        <v>371101</v>
      </c>
      <c r="G19" s="745">
        <f aca="true" t="shared" si="1" ref="G19:I20">D19/$C19*100</f>
        <v>154.43057105654762</v>
      </c>
      <c r="H19" s="745">
        <f t="shared" si="1"/>
        <v>61.28569103422619</v>
      </c>
      <c r="I19" s="746">
        <f t="shared" si="1"/>
        <v>215.71626209077382</v>
      </c>
      <c r="J19" s="727"/>
      <c r="K19" s="727"/>
    </row>
    <row r="20" spans="1:11" s="728" customFormat="1" ht="33.75" customHeight="1">
      <c r="A20" s="1066">
        <v>27</v>
      </c>
      <c r="B20" s="1140"/>
      <c r="C20" s="743">
        <v>201239</v>
      </c>
      <c r="D20" s="743">
        <v>323390</v>
      </c>
      <c r="E20" s="744">
        <v>114788</v>
      </c>
      <c r="F20" s="743">
        <f>SUM(D20:E20)</f>
        <v>438178</v>
      </c>
      <c r="G20" s="745">
        <f t="shared" si="1"/>
        <v>160.69946680315445</v>
      </c>
      <c r="H20" s="745">
        <f t="shared" si="1"/>
        <v>57.04063327684992</v>
      </c>
      <c r="I20" s="746">
        <f t="shared" si="1"/>
        <v>217.74010008000437</v>
      </c>
      <c r="J20" s="727"/>
      <c r="K20" s="727"/>
    </row>
    <row r="21" spans="1:11" s="728" customFormat="1" ht="33.75" customHeight="1">
      <c r="A21" s="620" t="s">
        <v>37</v>
      </c>
      <c r="B21" s="635">
        <v>26</v>
      </c>
      <c r="C21" s="747">
        <v>1.0751930059576267</v>
      </c>
      <c r="D21" s="747">
        <v>-2.9873909534746996</v>
      </c>
      <c r="E21" s="747">
        <v>-3.3266397087814856</v>
      </c>
      <c r="F21" s="747">
        <v>-3.08401452038338</v>
      </c>
      <c r="G21" s="622">
        <v>0</v>
      </c>
      <c r="H21" s="622">
        <v>0</v>
      </c>
      <c r="I21" s="623">
        <v>0</v>
      </c>
      <c r="J21" s="727"/>
      <c r="K21" s="727"/>
    </row>
    <row r="22" spans="1:11" s="728" customFormat="1" ht="33.75" customHeight="1" thickBot="1">
      <c r="A22" s="624" t="s">
        <v>38</v>
      </c>
      <c r="B22" s="636">
        <v>27</v>
      </c>
      <c r="C22" s="748">
        <f>(C20-C19)/C19*100</f>
        <v>16.977655319940478</v>
      </c>
      <c r="D22" s="748">
        <f>(D20-D19)/D19*100</f>
        <v>21.72620167877442</v>
      </c>
      <c r="E22" s="748">
        <f>(E20-E19)/E19*100</f>
        <v>8.874998814390453</v>
      </c>
      <c r="F22" s="748">
        <f>(F20-F19)/F19*100</f>
        <v>18.07513318476641</v>
      </c>
      <c r="G22" s="626">
        <v>0</v>
      </c>
      <c r="H22" s="626">
        <v>0</v>
      </c>
      <c r="I22" s="627">
        <v>0</v>
      </c>
      <c r="J22" s="727"/>
      <c r="K22" s="727"/>
    </row>
    <row r="23" ht="33.75" customHeight="1"/>
    <row r="24" spans="1:11" ht="33.75" customHeight="1" thickBot="1">
      <c r="A24" s="719" t="s">
        <v>130</v>
      </c>
      <c r="B24" s="720"/>
      <c r="C24" s="720"/>
      <c r="D24" s="720"/>
      <c r="E24" s="720"/>
      <c r="F24" s="721"/>
      <c r="G24" s="721"/>
      <c r="H24" s="721"/>
      <c r="I24" s="722"/>
      <c r="J24" s="723"/>
      <c r="K24" s="723"/>
    </row>
    <row r="25" spans="1:11" s="728" customFormat="1" ht="33.75" customHeight="1">
      <c r="A25" s="725"/>
      <c r="B25" s="726" t="s">
        <v>397</v>
      </c>
      <c r="C25" s="875" t="s">
        <v>351</v>
      </c>
      <c r="D25" s="1142" t="s">
        <v>506</v>
      </c>
      <c r="E25" s="1143"/>
      <c r="F25" s="1144"/>
      <c r="G25" s="875" t="s">
        <v>400</v>
      </c>
      <c r="H25" s="875" t="s">
        <v>401</v>
      </c>
      <c r="I25" s="877" t="s">
        <v>402</v>
      </c>
      <c r="J25" s="727"/>
      <c r="K25" s="727"/>
    </row>
    <row r="26" spans="1:11" s="728" customFormat="1" ht="33.75" customHeight="1">
      <c r="A26" s="729" t="s">
        <v>398</v>
      </c>
      <c r="B26" s="730"/>
      <c r="C26" s="876" t="s">
        <v>399</v>
      </c>
      <c r="D26" s="635" t="s">
        <v>507</v>
      </c>
      <c r="E26" s="635" t="s">
        <v>471</v>
      </c>
      <c r="F26" s="731" t="s">
        <v>378</v>
      </c>
      <c r="G26" s="876" t="s">
        <v>399</v>
      </c>
      <c r="H26" s="876" t="s">
        <v>353</v>
      </c>
      <c r="I26" s="878" t="s">
        <v>399</v>
      </c>
      <c r="J26" s="727"/>
      <c r="K26" s="727"/>
    </row>
    <row r="27" spans="1:19" s="740" customFormat="1" ht="33.75" customHeight="1">
      <c r="A27" s="732"/>
      <c r="B27" s="733"/>
      <c r="C27" s="734" t="s">
        <v>102</v>
      </c>
      <c r="D27" s="735" t="s">
        <v>102</v>
      </c>
      <c r="E27" s="735" t="s">
        <v>102</v>
      </c>
      <c r="F27" s="735" t="s">
        <v>102</v>
      </c>
      <c r="G27" s="734" t="s">
        <v>103</v>
      </c>
      <c r="H27" s="734" t="s">
        <v>103</v>
      </c>
      <c r="I27" s="736" t="s">
        <v>103</v>
      </c>
      <c r="J27" s="737"/>
      <c r="K27" s="738"/>
      <c r="L27" s="739"/>
      <c r="M27" s="739"/>
      <c r="N27" s="739"/>
      <c r="O27" s="739"/>
      <c r="P27" s="739"/>
      <c r="Q27" s="739"/>
      <c r="R27" s="739"/>
      <c r="S27" s="739"/>
    </row>
    <row r="28" spans="1:11" s="728" customFormat="1" ht="33.75" customHeight="1">
      <c r="A28" s="1068">
        <v>26</v>
      </c>
      <c r="B28" s="1141"/>
      <c r="C28" s="743">
        <v>74089</v>
      </c>
      <c r="D28" s="743">
        <v>129419</v>
      </c>
      <c r="E28" s="744">
        <v>43554</v>
      </c>
      <c r="F28" s="743">
        <f>SUM(D28:E28)</f>
        <v>172973</v>
      </c>
      <c r="G28" s="745">
        <f aca="true" t="shared" si="2" ref="G28:I29">D28/$C28*100</f>
        <v>174.6804518889444</v>
      </c>
      <c r="H28" s="745">
        <f t="shared" si="2"/>
        <v>58.786054609996086</v>
      </c>
      <c r="I28" s="746">
        <f t="shared" si="2"/>
        <v>233.46650649894048</v>
      </c>
      <c r="J28" s="727"/>
      <c r="K28" s="727"/>
    </row>
    <row r="29" spans="1:11" s="728" customFormat="1" ht="33.75" customHeight="1">
      <c r="A29" s="1066">
        <v>27</v>
      </c>
      <c r="B29" s="1140"/>
      <c r="C29" s="743">
        <v>74104</v>
      </c>
      <c r="D29" s="743">
        <v>131080</v>
      </c>
      <c r="E29" s="744">
        <v>41800</v>
      </c>
      <c r="F29" s="743">
        <f>SUM(D29:E29)</f>
        <v>172880</v>
      </c>
      <c r="G29" s="745">
        <f t="shared" si="2"/>
        <v>176.88653783871317</v>
      </c>
      <c r="H29" s="745">
        <f t="shared" si="2"/>
        <v>56.407211486559426</v>
      </c>
      <c r="I29" s="746">
        <f t="shared" si="2"/>
        <v>233.29374932527261</v>
      </c>
      <c r="J29" s="727"/>
      <c r="K29" s="727"/>
    </row>
    <row r="30" spans="1:11" s="728" customFormat="1" ht="33.75" customHeight="1">
      <c r="A30" s="620" t="s">
        <v>37</v>
      </c>
      <c r="B30" s="635">
        <v>26</v>
      </c>
      <c r="C30" s="747">
        <v>-20.080901785232726</v>
      </c>
      <c r="D30" s="747">
        <v>-52.18303744619534</v>
      </c>
      <c r="E30" s="747">
        <v>-48.894077889771545</v>
      </c>
      <c r="F30" s="747">
        <v>-51.395422026649584</v>
      </c>
      <c r="G30" s="622">
        <v>0</v>
      </c>
      <c r="H30" s="622">
        <v>0</v>
      </c>
      <c r="I30" s="623">
        <v>0</v>
      </c>
      <c r="J30" s="727"/>
      <c r="K30" s="727"/>
    </row>
    <row r="31" spans="1:11" s="728" customFormat="1" ht="33.75" customHeight="1" thickBot="1">
      <c r="A31" s="624" t="s">
        <v>38</v>
      </c>
      <c r="B31" s="636">
        <v>27</v>
      </c>
      <c r="C31" s="748">
        <f>(C29-C28)/C28*100</f>
        <v>0.020245920447029924</v>
      </c>
      <c r="D31" s="748">
        <f>(D29-D28)/D28*100</f>
        <v>1.283428244693592</v>
      </c>
      <c r="E31" s="748">
        <f>(E29-E28)/E28*100</f>
        <v>-4.027184644349543</v>
      </c>
      <c r="F31" s="748">
        <f>(F29-F28)/F28*100</f>
        <v>-0.05376561659912241</v>
      </c>
      <c r="G31" s="626">
        <v>0</v>
      </c>
      <c r="H31" s="626">
        <v>0</v>
      </c>
      <c r="I31" s="627">
        <v>0</v>
      </c>
      <c r="J31" s="727"/>
      <c r="K31" s="727"/>
    </row>
    <row r="32" ht="33.75" customHeight="1"/>
    <row r="33" spans="1:11" ht="33.75" customHeight="1" thickBot="1">
      <c r="A33" s="719" t="s">
        <v>131</v>
      </c>
      <c r="B33" s="720"/>
      <c r="C33" s="720"/>
      <c r="D33" s="720"/>
      <c r="E33" s="720"/>
      <c r="F33" s="721"/>
      <c r="G33" s="721"/>
      <c r="H33" s="721"/>
      <c r="I33" s="722"/>
      <c r="J33" s="723"/>
      <c r="K33" s="723"/>
    </row>
    <row r="34" spans="1:11" s="728" customFormat="1" ht="33.75" customHeight="1">
      <c r="A34" s="725"/>
      <c r="B34" s="726" t="s">
        <v>397</v>
      </c>
      <c r="C34" s="875" t="s">
        <v>351</v>
      </c>
      <c r="D34" s="1142" t="s">
        <v>506</v>
      </c>
      <c r="E34" s="1143"/>
      <c r="F34" s="1144"/>
      <c r="G34" s="875" t="s">
        <v>400</v>
      </c>
      <c r="H34" s="875" t="s">
        <v>401</v>
      </c>
      <c r="I34" s="877" t="s">
        <v>402</v>
      </c>
      <c r="J34" s="727"/>
      <c r="K34" s="727"/>
    </row>
    <row r="35" spans="1:11" s="728" customFormat="1" ht="33.75" customHeight="1">
      <c r="A35" s="729" t="s">
        <v>398</v>
      </c>
      <c r="B35" s="730"/>
      <c r="C35" s="876" t="s">
        <v>399</v>
      </c>
      <c r="D35" s="635" t="s">
        <v>507</v>
      </c>
      <c r="E35" s="635" t="s">
        <v>471</v>
      </c>
      <c r="F35" s="731" t="s">
        <v>378</v>
      </c>
      <c r="G35" s="876" t="s">
        <v>399</v>
      </c>
      <c r="H35" s="876" t="s">
        <v>353</v>
      </c>
      <c r="I35" s="878" t="s">
        <v>399</v>
      </c>
      <c r="J35" s="727"/>
      <c r="K35" s="727"/>
    </row>
    <row r="36" spans="1:19" s="740" customFormat="1" ht="33.75" customHeight="1">
      <c r="A36" s="732"/>
      <c r="B36" s="733"/>
      <c r="C36" s="734" t="s">
        <v>102</v>
      </c>
      <c r="D36" s="735" t="s">
        <v>102</v>
      </c>
      <c r="E36" s="735" t="s">
        <v>102</v>
      </c>
      <c r="F36" s="735" t="s">
        <v>102</v>
      </c>
      <c r="G36" s="734" t="s">
        <v>103</v>
      </c>
      <c r="H36" s="734" t="s">
        <v>103</v>
      </c>
      <c r="I36" s="736" t="s">
        <v>103</v>
      </c>
      <c r="J36" s="737"/>
      <c r="K36" s="738"/>
      <c r="L36" s="739"/>
      <c r="M36" s="739"/>
      <c r="N36" s="739"/>
      <c r="O36" s="739"/>
      <c r="P36" s="739"/>
      <c r="Q36" s="739"/>
      <c r="R36" s="739"/>
      <c r="S36" s="739"/>
    </row>
    <row r="37" spans="1:11" s="728" customFormat="1" ht="33.75" customHeight="1">
      <c r="A37" s="1068">
        <v>26</v>
      </c>
      <c r="B37" s="1141"/>
      <c r="C37" s="743">
        <v>4592</v>
      </c>
      <c r="D37" s="743">
        <v>5909</v>
      </c>
      <c r="E37" s="744">
        <v>2359</v>
      </c>
      <c r="F37" s="743">
        <f>SUM(D37:E37)</f>
        <v>8268</v>
      </c>
      <c r="G37" s="745">
        <f aca="true" t="shared" si="3" ref="G37:I38">D37/$C37*100</f>
        <v>128.68031358885017</v>
      </c>
      <c r="H37" s="745">
        <f t="shared" si="3"/>
        <v>51.37195121951219</v>
      </c>
      <c r="I37" s="746">
        <f t="shared" si="3"/>
        <v>180.05226480836237</v>
      </c>
      <c r="J37" s="727"/>
      <c r="K37" s="727"/>
    </row>
    <row r="38" spans="1:11" s="728" customFormat="1" ht="33.75" customHeight="1">
      <c r="A38" s="1066">
        <v>27</v>
      </c>
      <c r="B38" s="1140"/>
      <c r="C38" s="743">
        <v>4524</v>
      </c>
      <c r="D38" s="743">
        <v>6075</v>
      </c>
      <c r="E38" s="744">
        <v>2194</v>
      </c>
      <c r="F38" s="743">
        <f>SUM(D38:E38)</f>
        <v>8269</v>
      </c>
      <c r="G38" s="745">
        <f t="shared" si="3"/>
        <v>134.28381962864722</v>
      </c>
      <c r="H38" s="745">
        <f t="shared" si="3"/>
        <v>48.49690539345712</v>
      </c>
      <c r="I38" s="746">
        <f t="shared" si="3"/>
        <v>182.78072502210435</v>
      </c>
      <c r="J38" s="727"/>
      <c r="K38" s="727"/>
    </row>
    <row r="39" spans="1:11" s="728" customFormat="1" ht="33.75" customHeight="1">
      <c r="A39" s="620" t="s">
        <v>37</v>
      </c>
      <c r="B39" s="635">
        <v>26</v>
      </c>
      <c r="C39" s="747">
        <v>-0.043535045711798</v>
      </c>
      <c r="D39" s="747">
        <v>2.7830927117759607</v>
      </c>
      <c r="E39" s="747">
        <v>-6.351726875744343</v>
      </c>
      <c r="F39" s="747">
        <v>0</v>
      </c>
      <c r="G39" s="622">
        <v>0</v>
      </c>
      <c r="H39" s="622">
        <v>0</v>
      </c>
      <c r="I39" s="623">
        <v>0</v>
      </c>
      <c r="J39" s="727"/>
      <c r="K39" s="727"/>
    </row>
    <row r="40" spans="1:11" s="728" customFormat="1" ht="33.75" customHeight="1" thickBot="1">
      <c r="A40" s="624" t="s">
        <v>38</v>
      </c>
      <c r="B40" s="636">
        <v>27</v>
      </c>
      <c r="C40" s="748">
        <f>(C38-C37)/C37*100</f>
        <v>-1.480836236933798</v>
      </c>
      <c r="D40" s="748">
        <f>(D38-D37)/D37*100</f>
        <v>2.809273988830597</v>
      </c>
      <c r="E40" s="748">
        <f>(E38-E37)/E37*100</f>
        <v>-6.994489190334888</v>
      </c>
      <c r="F40" s="748">
        <f>(F38-F37)/F37*100</f>
        <v>0.012094823415578132</v>
      </c>
      <c r="G40" s="626">
        <v>0</v>
      </c>
      <c r="H40" s="626">
        <v>0</v>
      </c>
      <c r="I40" s="627">
        <v>0</v>
      </c>
      <c r="J40" s="727"/>
      <c r="K40" s="727"/>
    </row>
    <row r="41" ht="33.75" customHeight="1"/>
    <row r="42" spans="1:11" ht="33.75" customHeight="1" thickBot="1">
      <c r="A42" s="719" t="s">
        <v>132</v>
      </c>
      <c r="B42" s="720"/>
      <c r="C42" s="720"/>
      <c r="D42" s="720"/>
      <c r="E42" s="720"/>
      <c r="F42" s="721"/>
      <c r="G42" s="721"/>
      <c r="H42" s="721"/>
      <c r="I42" s="722"/>
      <c r="J42" s="723"/>
      <c r="K42" s="723"/>
    </row>
    <row r="43" spans="1:11" s="728" customFormat="1" ht="33.75" customHeight="1">
      <c r="A43" s="725"/>
      <c r="B43" s="726" t="s">
        <v>397</v>
      </c>
      <c r="C43" s="875" t="s">
        <v>351</v>
      </c>
      <c r="D43" s="1142" t="s">
        <v>506</v>
      </c>
      <c r="E43" s="1143"/>
      <c r="F43" s="1144"/>
      <c r="G43" s="875" t="s">
        <v>400</v>
      </c>
      <c r="H43" s="875" t="s">
        <v>401</v>
      </c>
      <c r="I43" s="877" t="s">
        <v>402</v>
      </c>
      <c r="J43" s="727"/>
      <c r="K43" s="727"/>
    </row>
    <row r="44" spans="1:11" s="728" customFormat="1" ht="33.75" customHeight="1">
      <c r="A44" s="729" t="s">
        <v>398</v>
      </c>
      <c r="B44" s="730"/>
      <c r="C44" s="876" t="s">
        <v>399</v>
      </c>
      <c r="D44" s="635" t="s">
        <v>507</v>
      </c>
      <c r="E44" s="635" t="s">
        <v>471</v>
      </c>
      <c r="F44" s="731" t="s">
        <v>378</v>
      </c>
      <c r="G44" s="876" t="s">
        <v>399</v>
      </c>
      <c r="H44" s="876" t="s">
        <v>353</v>
      </c>
      <c r="I44" s="878" t="s">
        <v>399</v>
      </c>
      <c r="J44" s="727"/>
      <c r="K44" s="727"/>
    </row>
    <row r="45" spans="1:19" s="740" customFormat="1" ht="33.75" customHeight="1">
      <c r="A45" s="732"/>
      <c r="B45" s="733"/>
      <c r="C45" s="734" t="s">
        <v>102</v>
      </c>
      <c r="D45" s="735" t="s">
        <v>102</v>
      </c>
      <c r="E45" s="735" t="s">
        <v>102</v>
      </c>
      <c r="F45" s="735" t="s">
        <v>102</v>
      </c>
      <c r="G45" s="734" t="s">
        <v>103</v>
      </c>
      <c r="H45" s="734" t="s">
        <v>103</v>
      </c>
      <c r="I45" s="736" t="s">
        <v>103</v>
      </c>
      <c r="J45" s="737"/>
      <c r="K45" s="738"/>
      <c r="L45" s="739"/>
      <c r="M45" s="739"/>
      <c r="N45" s="739"/>
      <c r="O45" s="739"/>
      <c r="P45" s="739"/>
      <c r="Q45" s="739"/>
      <c r="R45" s="739"/>
      <c r="S45" s="739"/>
    </row>
    <row r="46" spans="1:11" s="728" customFormat="1" ht="33.75" customHeight="1">
      <c r="A46" s="1068">
        <v>26</v>
      </c>
      <c r="B46" s="1141"/>
      <c r="C46" s="743">
        <v>0</v>
      </c>
      <c r="D46" s="743">
        <v>0</v>
      </c>
      <c r="E46" s="744">
        <v>0</v>
      </c>
      <c r="F46" s="743">
        <v>0</v>
      </c>
      <c r="G46" s="741">
        <v>0</v>
      </c>
      <c r="H46" s="741">
        <v>0</v>
      </c>
      <c r="I46" s="742">
        <v>0</v>
      </c>
      <c r="J46" s="727"/>
      <c r="K46" s="727"/>
    </row>
    <row r="47" spans="1:11" s="728" customFormat="1" ht="33.75" customHeight="1">
      <c r="A47" s="1066">
        <v>27</v>
      </c>
      <c r="B47" s="1140"/>
      <c r="C47" s="743">
        <v>0</v>
      </c>
      <c r="D47" s="743">
        <v>0</v>
      </c>
      <c r="E47" s="744">
        <v>0</v>
      </c>
      <c r="F47" s="743">
        <v>0</v>
      </c>
      <c r="G47" s="745">
        <v>0</v>
      </c>
      <c r="H47" s="745">
        <v>0</v>
      </c>
      <c r="I47" s="746">
        <v>0</v>
      </c>
      <c r="J47" s="727"/>
      <c r="K47" s="727"/>
    </row>
    <row r="48" spans="1:11" s="728" customFormat="1" ht="33.75" customHeight="1">
      <c r="A48" s="620" t="s">
        <v>37</v>
      </c>
      <c r="B48" s="635">
        <v>26</v>
      </c>
      <c r="C48" s="747" t="s">
        <v>119</v>
      </c>
      <c r="D48" s="747" t="s">
        <v>251</v>
      </c>
      <c r="E48" s="747" t="s">
        <v>119</v>
      </c>
      <c r="F48" s="747" t="s">
        <v>119</v>
      </c>
      <c r="G48" s="622">
        <v>0</v>
      </c>
      <c r="H48" s="622">
        <v>0</v>
      </c>
      <c r="I48" s="623">
        <v>0</v>
      </c>
      <c r="J48" s="727"/>
      <c r="K48" s="727"/>
    </row>
    <row r="49" spans="1:11" s="728" customFormat="1" ht="33.75" customHeight="1" thickBot="1">
      <c r="A49" s="624" t="s">
        <v>38</v>
      </c>
      <c r="B49" s="636">
        <v>27</v>
      </c>
      <c r="C49" s="749">
        <v>0</v>
      </c>
      <c r="D49" s="749">
        <v>0</v>
      </c>
      <c r="E49" s="749">
        <v>0</v>
      </c>
      <c r="F49" s="749">
        <v>0</v>
      </c>
      <c r="G49" s="626">
        <v>0</v>
      </c>
      <c r="H49" s="626">
        <v>0</v>
      </c>
      <c r="I49" s="627">
        <v>0</v>
      </c>
      <c r="J49" s="727"/>
      <c r="K49" s="727"/>
    </row>
  </sheetData>
  <sheetProtection/>
  <mergeCells count="15">
    <mergeCell ref="D7:F7"/>
    <mergeCell ref="D16:F16"/>
    <mergeCell ref="D25:F25"/>
    <mergeCell ref="D34:F34"/>
    <mergeCell ref="D43:F43"/>
    <mergeCell ref="A46:B46"/>
    <mergeCell ref="A47:B47"/>
    <mergeCell ref="A19:B19"/>
    <mergeCell ref="A20:B20"/>
    <mergeCell ref="A11:B11"/>
    <mergeCell ref="A10:B10"/>
    <mergeCell ref="A28:B28"/>
    <mergeCell ref="A29:B29"/>
    <mergeCell ref="A37:B37"/>
    <mergeCell ref="A38:B38"/>
  </mergeCells>
  <printOptions horizontalCentered="1"/>
  <pageMargins left="0.5905511811023623" right="0.5905511811023623" top="0.5905511811023623" bottom="0.5905511811023623" header="0.5118110236220472" footer="0.5118110236220472"/>
  <pageSetup horizontalDpi="400" verticalDpi="400" orientation="landscape" paperSize="9" scale="63" r:id="rId2"/>
  <rowBreaks count="1" manualBreakCount="1">
    <brk id="22" max="8" man="1"/>
  </rowBreaks>
  <drawing r:id="rId1"/>
</worksheet>
</file>

<file path=xl/worksheets/sheet3.xml><?xml version="1.0" encoding="utf-8"?>
<worksheet xmlns="http://schemas.openxmlformats.org/spreadsheetml/2006/main" xmlns:r="http://schemas.openxmlformats.org/officeDocument/2006/relationships">
  <sheetPr transitionEvaluation="1" transitionEntry="1">
    <tabColor rgb="FFFFFF00"/>
    <pageSetUpPr fitToPage="1"/>
  </sheetPr>
  <dimension ref="A1:S26"/>
  <sheetViews>
    <sheetView showGridLines="0" view="pageBreakPreview" zoomScale="75" zoomScaleSheetLayoutView="75" zoomScalePageLayoutView="0" workbookViewId="0" topLeftCell="A1">
      <selection activeCell="J10" sqref="J10"/>
    </sheetView>
  </sheetViews>
  <sheetFormatPr defaultColWidth="13.54296875" defaultRowHeight="18"/>
  <cols>
    <col min="1" max="1" width="13.6328125" style="0" customWidth="1"/>
    <col min="2" max="8" width="12.6328125" style="0" customWidth="1"/>
    <col min="9" max="10" width="8.72265625" style="0" customWidth="1"/>
    <col min="11" max="16384" width="13.453125" style="0" customWidth="1"/>
  </cols>
  <sheetData>
    <row r="1" spans="1:2" ht="34.5" customHeight="1">
      <c r="A1" s="43"/>
      <c r="B1" s="43" t="s">
        <v>15</v>
      </c>
    </row>
    <row r="2" spans="1:2" ht="34.5" customHeight="1">
      <c r="A2" s="32"/>
      <c r="B2" s="32" t="s">
        <v>0</v>
      </c>
    </row>
    <row r="3" spans="1:12" s="52" customFormat="1" ht="34.5" customHeight="1">
      <c r="A3" s="50"/>
      <c r="B3" s="50" t="s">
        <v>210</v>
      </c>
      <c r="C3" s="51"/>
      <c r="D3" s="51"/>
      <c r="E3" s="51"/>
      <c r="F3" s="51"/>
      <c r="G3" s="51"/>
      <c r="H3" s="51"/>
      <c r="I3" s="51"/>
      <c r="J3" s="51"/>
      <c r="L3"/>
    </row>
    <row r="4" spans="1:10" s="52" customFormat="1" ht="34.5" customHeight="1" thickBot="1">
      <c r="A4" s="53"/>
      <c r="B4" s="54"/>
      <c r="C4" s="54"/>
      <c r="D4" s="54"/>
      <c r="E4" s="54"/>
      <c r="F4" s="54"/>
      <c r="G4" s="54"/>
      <c r="H4" s="55" t="s">
        <v>191</v>
      </c>
      <c r="J4"/>
    </row>
    <row r="5" spans="1:9" s="52" customFormat="1" ht="34.5" customHeight="1">
      <c r="A5" s="810" t="s">
        <v>383</v>
      </c>
      <c r="B5" s="56"/>
      <c r="C5" s="56"/>
      <c r="D5" s="56"/>
      <c r="E5" s="811" t="s">
        <v>433</v>
      </c>
      <c r="F5" s="811" t="s">
        <v>267</v>
      </c>
      <c r="G5" s="812" t="s">
        <v>283</v>
      </c>
      <c r="H5" s="813" t="s">
        <v>284</v>
      </c>
      <c r="I5" s="51"/>
    </row>
    <row r="6" spans="1:17" s="52" customFormat="1" ht="34.5" customHeight="1">
      <c r="A6" s="809" t="s">
        <v>279</v>
      </c>
      <c r="B6" s="57" t="s">
        <v>518</v>
      </c>
      <c r="C6" s="57" t="s">
        <v>519</v>
      </c>
      <c r="D6" s="57" t="s">
        <v>520</v>
      </c>
      <c r="E6" s="57" t="s">
        <v>521</v>
      </c>
      <c r="F6" s="57">
        <v>27</v>
      </c>
      <c r="G6" s="57" t="s">
        <v>434</v>
      </c>
      <c r="H6" s="814" t="s">
        <v>285</v>
      </c>
      <c r="I6" s="51"/>
      <c r="J6"/>
      <c r="K6"/>
      <c r="L6"/>
      <c r="M6"/>
      <c r="N6"/>
      <c r="O6"/>
      <c r="P6"/>
      <c r="Q6"/>
    </row>
    <row r="7" spans="1:17" s="62" customFormat="1" ht="34.5" customHeight="1">
      <c r="A7" s="58" t="s">
        <v>24</v>
      </c>
      <c r="B7" s="59">
        <v>16</v>
      </c>
      <c r="C7" s="59">
        <v>16</v>
      </c>
      <c r="D7" s="59">
        <v>16</v>
      </c>
      <c r="E7" s="59">
        <v>16</v>
      </c>
      <c r="F7" s="59">
        <v>16</v>
      </c>
      <c r="G7" s="59">
        <f>F7-E7</f>
        <v>0</v>
      </c>
      <c r="H7" s="60">
        <f>F7/$F$21*100</f>
        <v>33.33333333333333</v>
      </c>
      <c r="I7" s="61"/>
      <c r="J7" s="927"/>
      <c r="K7"/>
      <c r="L7"/>
      <c r="M7"/>
      <c r="N7"/>
      <c r="O7"/>
      <c r="P7"/>
      <c r="Q7"/>
    </row>
    <row r="8" spans="1:17" s="62" customFormat="1" ht="34.5" customHeight="1">
      <c r="A8" s="63" t="s">
        <v>25</v>
      </c>
      <c r="B8" s="59">
        <v>1</v>
      </c>
      <c r="C8" s="59">
        <v>1</v>
      </c>
      <c r="D8" s="59">
        <v>1</v>
      </c>
      <c r="E8" s="59">
        <v>1</v>
      </c>
      <c r="F8" s="59">
        <v>1</v>
      </c>
      <c r="G8" s="59">
        <f aca="true" t="shared" si="0" ref="G8:G21">F8-E8</f>
        <v>0</v>
      </c>
      <c r="H8" s="60">
        <f aca="true" t="shared" si="1" ref="H8:H21">F8/$F$21*100</f>
        <v>2.083333333333333</v>
      </c>
      <c r="I8" s="61"/>
      <c r="J8" s="927"/>
      <c r="K8"/>
      <c r="L8"/>
      <c r="M8"/>
      <c r="N8"/>
      <c r="O8"/>
      <c r="P8"/>
      <c r="Q8"/>
    </row>
    <row r="9" spans="1:17" s="62" customFormat="1" ht="34.5" customHeight="1">
      <c r="A9" s="63" t="s">
        <v>26</v>
      </c>
      <c r="B9" s="59">
        <v>5</v>
      </c>
      <c r="C9" s="59">
        <v>5</v>
      </c>
      <c r="D9" s="59">
        <v>5</v>
      </c>
      <c r="E9" s="59">
        <v>5</v>
      </c>
      <c r="F9" s="59">
        <v>5</v>
      </c>
      <c r="G9" s="59">
        <f t="shared" si="0"/>
        <v>0</v>
      </c>
      <c r="H9" s="60">
        <f t="shared" si="1"/>
        <v>10.416666666666668</v>
      </c>
      <c r="I9" s="61"/>
      <c r="J9" s="927"/>
      <c r="K9"/>
      <c r="L9"/>
      <c r="M9"/>
      <c r="N9"/>
      <c r="O9"/>
      <c r="P9"/>
      <c r="Q9"/>
    </row>
    <row r="10" spans="1:17" s="62" customFormat="1" ht="34.5" customHeight="1">
      <c r="A10" s="63" t="s">
        <v>27</v>
      </c>
      <c r="B10" s="59">
        <v>2</v>
      </c>
      <c r="C10" s="59">
        <v>2</v>
      </c>
      <c r="D10" s="59">
        <v>2</v>
      </c>
      <c r="E10" s="59">
        <v>2</v>
      </c>
      <c r="F10" s="59">
        <v>1</v>
      </c>
      <c r="G10" s="59">
        <f t="shared" si="0"/>
        <v>-1</v>
      </c>
      <c r="H10" s="60">
        <f t="shared" si="1"/>
        <v>2.083333333333333</v>
      </c>
      <c r="I10" s="61"/>
      <c r="J10" s="927"/>
      <c r="K10"/>
      <c r="L10"/>
      <c r="M10"/>
      <c r="N10"/>
      <c r="O10"/>
      <c r="P10"/>
      <c r="Q10"/>
    </row>
    <row r="11" spans="1:17" s="62" customFormat="1" ht="34.5" customHeight="1">
      <c r="A11" s="63" t="s">
        <v>28</v>
      </c>
      <c r="B11" s="59">
        <v>1</v>
      </c>
      <c r="C11" s="59">
        <v>1</v>
      </c>
      <c r="D11" s="59">
        <v>1</v>
      </c>
      <c r="E11" s="59">
        <v>1</v>
      </c>
      <c r="F11" s="59">
        <v>0</v>
      </c>
      <c r="G11" s="59">
        <f t="shared" si="0"/>
        <v>-1</v>
      </c>
      <c r="H11" s="60">
        <f t="shared" si="1"/>
        <v>0</v>
      </c>
      <c r="I11" s="61"/>
      <c r="J11" s="927"/>
      <c r="K11"/>
      <c r="L11"/>
      <c r="M11"/>
      <c r="N11"/>
      <c r="O11"/>
      <c r="P11"/>
      <c r="Q11"/>
    </row>
    <row r="12" spans="1:17" s="62" customFormat="1" ht="34.5" customHeight="1">
      <c r="A12" s="965" t="s">
        <v>29</v>
      </c>
      <c r="B12" s="64">
        <v>15</v>
      </c>
      <c r="C12" s="64">
        <v>14</v>
      </c>
      <c r="D12" s="64">
        <v>14</v>
      </c>
      <c r="E12" s="64">
        <v>14</v>
      </c>
      <c r="F12" s="64">
        <v>14</v>
      </c>
      <c r="G12" s="59">
        <f t="shared" si="0"/>
        <v>0</v>
      </c>
      <c r="H12" s="60"/>
      <c r="I12" s="61"/>
      <c r="J12" s="927"/>
      <c r="K12"/>
      <c r="L12"/>
      <c r="M12"/>
      <c r="N12"/>
      <c r="O12"/>
      <c r="P12"/>
      <c r="Q12"/>
    </row>
    <row r="13" spans="1:17" s="62" customFormat="1" ht="34.5" customHeight="1">
      <c r="A13" s="966"/>
      <c r="B13" s="59">
        <v>8</v>
      </c>
      <c r="C13" s="59">
        <v>8</v>
      </c>
      <c r="D13" s="59">
        <v>8</v>
      </c>
      <c r="E13" s="59">
        <v>8</v>
      </c>
      <c r="F13" s="59">
        <v>8</v>
      </c>
      <c r="G13" s="59">
        <f t="shared" si="0"/>
        <v>0</v>
      </c>
      <c r="H13" s="60">
        <f t="shared" si="1"/>
        <v>16.666666666666664</v>
      </c>
      <c r="I13" s="61"/>
      <c r="J13" s="927"/>
      <c r="K13"/>
      <c r="L13"/>
      <c r="M13"/>
      <c r="N13"/>
      <c r="O13"/>
      <c r="P13"/>
      <c r="Q13"/>
    </row>
    <row r="14" spans="1:17" s="66" customFormat="1" ht="34.5" customHeight="1">
      <c r="A14" s="65" t="s">
        <v>30</v>
      </c>
      <c r="B14" s="59">
        <v>2</v>
      </c>
      <c r="C14" s="59">
        <v>2</v>
      </c>
      <c r="D14" s="59">
        <v>2</v>
      </c>
      <c r="E14" s="59">
        <v>2</v>
      </c>
      <c r="F14" s="59">
        <v>2</v>
      </c>
      <c r="G14" s="59">
        <f t="shared" si="0"/>
        <v>0</v>
      </c>
      <c r="H14" s="60">
        <f t="shared" si="1"/>
        <v>4.166666666666666</v>
      </c>
      <c r="J14" s="927"/>
      <c r="K14"/>
      <c r="L14"/>
      <c r="M14"/>
      <c r="N14"/>
      <c r="O14"/>
      <c r="P14"/>
      <c r="Q14"/>
    </row>
    <row r="15" spans="1:17" s="66" customFormat="1" ht="34.5" customHeight="1">
      <c r="A15" s="67" t="s">
        <v>32</v>
      </c>
      <c r="B15" s="59">
        <v>6</v>
      </c>
      <c r="C15" s="59">
        <v>6</v>
      </c>
      <c r="D15" s="59">
        <v>6</v>
      </c>
      <c r="E15" s="59">
        <v>7</v>
      </c>
      <c r="F15" s="59">
        <v>8</v>
      </c>
      <c r="G15" s="59">
        <f t="shared" si="0"/>
        <v>1</v>
      </c>
      <c r="H15" s="60">
        <f t="shared" si="1"/>
        <v>16.666666666666664</v>
      </c>
      <c r="J15" s="927"/>
      <c r="K15"/>
      <c r="L15"/>
      <c r="M15"/>
      <c r="N15"/>
      <c r="O15"/>
      <c r="P15"/>
      <c r="Q15"/>
    </row>
    <row r="16" spans="1:17" s="66" customFormat="1" ht="34.5" customHeight="1">
      <c r="A16" s="879" t="s">
        <v>435</v>
      </c>
      <c r="B16" s="59">
        <v>3</v>
      </c>
      <c r="C16" s="59">
        <v>3</v>
      </c>
      <c r="D16" s="59">
        <v>3</v>
      </c>
      <c r="E16" s="59">
        <v>3</v>
      </c>
      <c r="F16" s="59">
        <v>4</v>
      </c>
      <c r="G16" s="59">
        <f t="shared" si="0"/>
        <v>1</v>
      </c>
      <c r="H16" s="60">
        <f t="shared" si="1"/>
        <v>8.333333333333332</v>
      </c>
      <c r="J16" s="927"/>
      <c r="K16"/>
      <c r="L16"/>
      <c r="M16"/>
      <c r="N16"/>
      <c r="O16"/>
      <c r="P16"/>
      <c r="Q16"/>
    </row>
    <row r="17" spans="1:17" s="66" customFormat="1" ht="34.5" customHeight="1">
      <c r="A17" s="67" t="s">
        <v>33</v>
      </c>
      <c r="B17" s="59">
        <v>2</v>
      </c>
      <c r="C17" s="59">
        <v>2</v>
      </c>
      <c r="D17" s="59">
        <v>2</v>
      </c>
      <c r="E17" s="59">
        <v>1</v>
      </c>
      <c r="F17" s="59">
        <v>1</v>
      </c>
      <c r="G17" s="59">
        <f t="shared" si="0"/>
        <v>0</v>
      </c>
      <c r="H17" s="60">
        <f t="shared" si="1"/>
        <v>2.083333333333333</v>
      </c>
      <c r="J17" s="927"/>
      <c r="K17"/>
      <c r="L17"/>
      <c r="M17"/>
      <c r="N17"/>
      <c r="O17"/>
      <c r="P17"/>
      <c r="Q17"/>
    </row>
    <row r="18" spans="1:17" s="66" customFormat="1" ht="34.5" customHeight="1">
      <c r="A18" s="67" t="s">
        <v>96</v>
      </c>
      <c r="B18" s="59">
        <v>1</v>
      </c>
      <c r="C18" s="59">
        <v>1</v>
      </c>
      <c r="D18" s="59">
        <v>1</v>
      </c>
      <c r="E18" s="59">
        <v>1</v>
      </c>
      <c r="F18" s="59">
        <v>1</v>
      </c>
      <c r="G18" s="59">
        <f t="shared" si="0"/>
        <v>0</v>
      </c>
      <c r="H18" s="60">
        <f t="shared" si="1"/>
        <v>2.083333333333333</v>
      </c>
      <c r="J18" s="927"/>
      <c r="K18"/>
      <c r="L18"/>
      <c r="M18"/>
      <c r="N18"/>
      <c r="O18"/>
      <c r="P18"/>
      <c r="Q18"/>
    </row>
    <row r="19" spans="1:17" s="66" customFormat="1" ht="34.5" customHeight="1">
      <c r="A19" s="879" t="s">
        <v>436</v>
      </c>
      <c r="B19" s="59">
        <v>1</v>
      </c>
      <c r="C19" s="59">
        <v>1</v>
      </c>
      <c r="D19" s="59">
        <v>1</v>
      </c>
      <c r="E19" s="59">
        <v>0</v>
      </c>
      <c r="F19" s="59">
        <v>0</v>
      </c>
      <c r="G19" s="926">
        <f t="shared" si="0"/>
        <v>0</v>
      </c>
      <c r="H19" s="60">
        <f t="shared" si="1"/>
        <v>0</v>
      </c>
      <c r="J19" s="927"/>
      <c r="K19"/>
      <c r="L19"/>
      <c r="M19"/>
      <c r="N19"/>
      <c r="O19"/>
      <c r="P19"/>
      <c r="Q19"/>
    </row>
    <row r="20" spans="1:17" s="66" customFormat="1" ht="34.5" customHeight="1">
      <c r="A20" s="880" t="s">
        <v>522</v>
      </c>
      <c r="B20" s="68">
        <v>0</v>
      </c>
      <c r="C20" s="68">
        <v>0</v>
      </c>
      <c r="D20" s="68">
        <v>0</v>
      </c>
      <c r="E20" s="68">
        <v>0</v>
      </c>
      <c r="F20" s="68">
        <v>1</v>
      </c>
      <c r="G20" s="769">
        <f t="shared" si="0"/>
        <v>1</v>
      </c>
      <c r="H20" s="69">
        <f t="shared" si="1"/>
        <v>2.083333333333333</v>
      </c>
      <c r="J20" s="927"/>
      <c r="K20"/>
      <c r="L20"/>
      <c r="M20"/>
      <c r="N20"/>
      <c r="O20"/>
      <c r="P20"/>
      <c r="Q20"/>
    </row>
    <row r="21" spans="1:17" s="62" customFormat="1" ht="34.5" customHeight="1" thickBot="1">
      <c r="A21" s="70" t="s">
        <v>31</v>
      </c>
      <c r="B21" s="71">
        <v>48</v>
      </c>
      <c r="C21" s="71">
        <v>48</v>
      </c>
      <c r="D21" s="71">
        <v>48</v>
      </c>
      <c r="E21" s="71">
        <v>47</v>
      </c>
      <c r="F21" s="71">
        <v>48</v>
      </c>
      <c r="G21" s="71">
        <f t="shared" si="0"/>
        <v>1</v>
      </c>
      <c r="H21" s="72">
        <f t="shared" si="1"/>
        <v>100</v>
      </c>
      <c r="I21" s="61"/>
      <c r="J21" s="927"/>
      <c r="K21"/>
      <c r="L21"/>
      <c r="M21"/>
      <c r="N21"/>
      <c r="O21"/>
      <c r="P21"/>
      <c r="Q21"/>
    </row>
    <row r="22" spans="1:19" s="74" customFormat="1" ht="34.5" customHeight="1">
      <c r="A22" s="108"/>
      <c r="B22" s="108" t="s">
        <v>442</v>
      </c>
      <c r="J22" s="62"/>
      <c r="L22"/>
      <c r="M22"/>
      <c r="N22"/>
      <c r="O22"/>
      <c r="P22"/>
      <c r="Q22"/>
      <c r="R22"/>
      <c r="S22"/>
    </row>
    <row r="23" s="62" customFormat="1" ht="20.25" customHeight="1">
      <c r="A23" s="75" t="s">
        <v>34</v>
      </c>
    </row>
    <row r="24" s="62" customFormat="1" ht="20.25" customHeight="1">
      <c r="A24" s="75" t="s">
        <v>35</v>
      </c>
    </row>
    <row r="25" s="62" customFormat="1" ht="20.25" customHeight="1">
      <c r="A25" s="75" t="s">
        <v>36</v>
      </c>
    </row>
    <row r="26" ht="19.5">
      <c r="A26" s="73"/>
    </row>
  </sheetData>
  <sheetProtection/>
  <mergeCells count="1">
    <mergeCell ref="A12:A13"/>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72" r:id="rId2"/>
  <drawing r:id="rId1"/>
</worksheet>
</file>

<file path=xl/worksheets/sheet4.xml><?xml version="1.0" encoding="utf-8"?>
<worksheet xmlns="http://schemas.openxmlformats.org/spreadsheetml/2006/main" xmlns:r="http://schemas.openxmlformats.org/officeDocument/2006/relationships">
  <sheetPr transitionEvaluation="1" transitionEntry="1">
    <tabColor rgb="FFFFFF00"/>
    <pageSetUpPr fitToPage="1"/>
  </sheetPr>
  <dimension ref="A1:R21"/>
  <sheetViews>
    <sheetView showGridLines="0" view="pageBreakPreview" zoomScale="75" zoomScaleNormal="75" zoomScaleSheetLayoutView="75" zoomScalePageLayoutView="0" workbookViewId="0" topLeftCell="A1">
      <selection activeCell="K6" sqref="K6"/>
    </sheetView>
  </sheetViews>
  <sheetFormatPr defaultColWidth="13.54296875" defaultRowHeight="18"/>
  <cols>
    <col min="1" max="1" width="13.6328125" style="0" customWidth="1"/>
    <col min="2" max="9" width="12.6328125" style="0" customWidth="1"/>
    <col min="10" max="16384" width="13.453125" style="0" customWidth="1"/>
  </cols>
  <sheetData>
    <row r="1" spans="1:2" ht="34.5" customHeight="1">
      <c r="A1" s="43"/>
      <c r="B1" s="43" t="s">
        <v>15</v>
      </c>
    </row>
    <row r="2" spans="1:2" ht="34.5" customHeight="1">
      <c r="A2" s="32"/>
      <c r="B2" s="32" t="s">
        <v>0</v>
      </c>
    </row>
    <row r="3" spans="1:12" s="52" customFormat="1" ht="34.5" customHeight="1">
      <c r="A3" s="50"/>
      <c r="B3" s="50" t="s">
        <v>211</v>
      </c>
      <c r="C3" s="51"/>
      <c r="D3" s="51"/>
      <c r="E3" s="51"/>
      <c r="F3" s="51"/>
      <c r="G3" s="51"/>
      <c r="H3" s="51"/>
      <c r="I3" s="51"/>
      <c r="J3" s="51"/>
      <c r="L3"/>
    </row>
    <row r="4" spans="1:9" s="52" customFormat="1" ht="34.5" customHeight="1" thickBot="1">
      <c r="A4" s="53"/>
      <c r="B4" s="54"/>
      <c r="C4" s="54"/>
      <c r="D4" s="54"/>
      <c r="E4" s="54"/>
      <c r="F4" s="54"/>
      <c r="G4" s="54"/>
      <c r="H4" s="54"/>
      <c r="I4" s="55" t="s">
        <v>192</v>
      </c>
    </row>
    <row r="5" spans="1:10" s="52" customFormat="1" ht="34.5" customHeight="1">
      <c r="A5" s="810" t="s">
        <v>384</v>
      </c>
      <c r="B5" s="76"/>
      <c r="C5" s="76" t="s">
        <v>39</v>
      </c>
      <c r="D5" s="76"/>
      <c r="E5" s="815" t="s">
        <v>263</v>
      </c>
      <c r="F5" s="815" t="s">
        <v>267</v>
      </c>
      <c r="G5" s="816" t="s">
        <v>283</v>
      </c>
      <c r="H5" s="816" t="s">
        <v>286</v>
      </c>
      <c r="I5" s="813" t="s">
        <v>284</v>
      </c>
      <c r="J5" s="51"/>
    </row>
    <row r="6" spans="1:18" s="52" customFormat="1" ht="34.5" customHeight="1">
      <c r="A6" s="809" t="s">
        <v>279</v>
      </c>
      <c r="B6" s="77" t="s">
        <v>518</v>
      </c>
      <c r="C6" s="77" t="s">
        <v>519</v>
      </c>
      <c r="D6" s="77" t="s">
        <v>520</v>
      </c>
      <c r="E6" s="77" t="s">
        <v>521</v>
      </c>
      <c r="F6" s="77">
        <v>27</v>
      </c>
      <c r="G6" s="77" t="s">
        <v>434</v>
      </c>
      <c r="H6" s="77" t="s">
        <v>287</v>
      </c>
      <c r="I6" s="814" t="s">
        <v>285</v>
      </c>
      <c r="J6" s="51"/>
      <c r="K6"/>
      <c r="L6"/>
      <c r="M6"/>
      <c r="N6"/>
      <c r="O6"/>
      <c r="P6"/>
      <c r="Q6"/>
      <c r="R6"/>
    </row>
    <row r="7" spans="1:18" s="62" customFormat="1" ht="34.5" customHeight="1">
      <c r="A7" s="58" t="s">
        <v>24</v>
      </c>
      <c r="B7" s="59">
        <v>731</v>
      </c>
      <c r="C7" s="78">
        <v>734</v>
      </c>
      <c r="D7" s="59">
        <v>722</v>
      </c>
      <c r="E7" s="59">
        <v>721</v>
      </c>
      <c r="F7" s="59">
        <v>714</v>
      </c>
      <c r="G7" s="59">
        <f>F7-E7</f>
        <v>-7</v>
      </c>
      <c r="H7" s="79">
        <f>G7/E7*100</f>
        <v>-0.9708737864077669</v>
      </c>
      <c r="I7" s="60">
        <f>F7/$F$20*100</f>
        <v>24.097198785015188</v>
      </c>
      <c r="J7" s="61"/>
      <c r="K7"/>
      <c r="L7"/>
      <c r="M7"/>
      <c r="N7"/>
      <c r="O7"/>
      <c r="P7"/>
      <c r="Q7"/>
      <c r="R7"/>
    </row>
    <row r="8" spans="1:18" s="62" customFormat="1" ht="34.5" customHeight="1">
      <c r="A8" s="63" t="s">
        <v>25</v>
      </c>
      <c r="B8" s="59">
        <v>0</v>
      </c>
      <c r="C8" s="78">
        <v>0</v>
      </c>
      <c r="D8" s="59">
        <v>0</v>
      </c>
      <c r="E8" s="59">
        <v>0</v>
      </c>
      <c r="F8" s="59">
        <v>0</v>
      </c>
      <c r="G8" s="59">
        <f aca="true" t="shared" si="0" ref="G8:G20">F8-E8</f>
        <v>0</v>
      </c>
      <c r="H8" s="79">
        <v>0</v>
      </c>
      <c r="I8" s="60">
        <f aca="true" t="shared" si="1" ref="I8:I20">F8/$F$20*100</f>
        <v>0</v>
      </c>
      <c r="J8" s="61"/>
      <c r="K8"/>
      <c r="L8"/>
      <c r="M8"/>
      <c r="N8"/>
      <c r="O8"/>
      <c r="P8"/>
      <c r="Q8"/>
      <c r="R8"/>
    </row>
    <row r="9" spans="1:18" s="62" customFormat="1" ht="34.5" customHeight="1">
      <c r="A9" s="63" t="s">
        <v>26</v>
      </c>
      <c r="B9" s="59">
        <v>35</v>
      </c>
      <c r="C9" s="78">
        <v>35</v>
      </c>
      <c r="D9" s="59">
        <v>33</v>
      </c>
      <c r="E9" s="59">
        <v>33</v>
      </c>
      <c r="F9" s="59">
        <v>33</v>
      </c>
      <c r="G9" s="59">
        <f t="shared" si="0"/>
        <v>0</v>
      </c>
      <c r="H9" s="79">
        <f>G9/E9*100</f>
        <v>0</v>
      </c>
      <c r="I9" s="60">
        <f t="shared" si="1"/>
        <v>1.1137360782990213</v>
      </c>
      <c r="J9" s="61"/>
      <c r="K9"/>
      <c r="L9"/>
      <c r="M9"/>
      <c r="N9"/>
      <c r="O9"/>
      <c r="P9"/>
      <c r="Q9"/>
      <c r="R9"/>
    </row>
    <row r="10" spans="1:18" s="62" customFormat="1" ht="34.5" customHeight="1">
      <c r="A10" s="63" t="s">
        <v>27</v>
      </c>
      <c r="B10" s="59">
        <v>171</v>
      </c>
      <c r="C10" s="78">
        <v>169</v>
      </c>
      <c r="D10" s="59">
        <v>175</v>
      </c>
      <c r="E10" s="59">
        <v>155</v>
      </c>
      <c r="F10" s="59">
        <v>123</v>
      </c>
      <c r="G10" s="59">
        <f t="shared" si="0"/>
        <v>-32</v>
      </c>
      <c r="H10" s="79">
        <f>G10/E10*100</f>
        <v>-20.64516129032258</v>
      </c>
      <c r="I10" s="60">
        <f t="shared" si="1"/>
        <v>4.151198110023625</v>
      </c>
      <c r="J10" s="61"/>
      <c r="K10"/>
      <c r="L10"/>
      <c r="M10"/>
      <c r="N10"/>
      <c r="O10"/>
      <c r="P10"/>
      <c r="Q10"/>
      <c r="R10"/>
    </row>
    <row r="11" spans="1:18" s="62" customFormat="1" ht="34.5" customHeight="1">
      <c r="A11" s="63" t="s">
        <v>28</v>
      </c>
      <c r="B11" s="59">
        <v>35</v>
      </c>
      <c r="C11" s="78">
        <v>34</v>
      </c>
      <c r="D11" s="59">
        <v>33</v>
      </c>
      <c r="E11" s="59">
        <v>0</v>
      </c>
      <c r="F11" s="59">
        <v>0</v>
      </c>
      <c r="G11" s="59">
        <f t="shared" si="0"/>
        <v>0</v>
      </c>
      <c r="H11" s="81">
        <v>0</v>
      </c>
      <c r="I11" s="60">
        <f t="shared" si="1"/>
        <v>0</v>
      </c>
      <c r="J11" s="61"/>
      <c r="K11"/>
      <c r="L11"/>
      <c r="M11"/>
      <c r="N11"/>
      <c r="O11"/>
      <c r="P11"/>
      <c r="Q11"/>
      <c r="R11"/>
    </row>
    <row r="12" spans="1:18" s="62" customFormat="1" ht="34.5" customHeight="1">
      <c r="A12" s="63" t="s">
        <v>29</v>
      </c>
      <c r="B12" s="59">
        <v>2107</v>
      </c>
      <c r="C12" s="78">
        <v>1660</v>
      </c>
      <c r="D12" s="59">
        <v>1692</v>
      </c>
      <c r="E12" s="59">
        <v>1691</v>
      </c>
      <c r="F12" s="59">
        <v>1713</v>
      </c>
      <c r="G12" s="59">
        <f t="shared" si="0"/>
        <v>22</v>
      </c>
      <c r="H12" s="79">
        <f>G12/E12*100</f>
        <v>1.3010053222945004</v>
      </c>
      <c r="I12" s="60">
        <f t="shared" si="1"/>
        <v>57.81302733715828</v>
      </c>
      <c r="J12" s="61"/>
      <c r="K12"/>
      <c r="L12"/>
      <c r="M12"/>
      <c r="N12"/>
      <c r="O12"/>
      <c r="P12"/>
      <c r="Q12"/>
      <c r="R12"/>
    </row>
    <row r="13" spans="1:18" s="62" customFormat="1" ht="34.5" customHeight="1">
      <c r="A13" s="63" t="s">
        <v>522</v>
      </c>
      <c r="B13" s="59">
        <v>0</v>
      </c>
      <c r="C13" s="78">
        <v>0</v>
      </c>
      <c r="D13" s="59">
        <v>0</v>
      </c>
      <c r="E13" s="59">
        <v>0</v>
      </c>
      <c r="F13" s="59">
        <v>1</v>
      </c>
      <c r="G13" s="59">
        <f t="shared" si="0"/>
        <v>1</v>
      </c>
      <c r="H13" s="81" t="s">
        <v>523</v>
      </c>
      <c r="I13" s="60">
        <f t="shared" si="1"/>
        <v>0.03374957813027337</v>
      </c>
      <c r="J13" s="61"/>
      <c r="K13"/>
      <c r="L13"/>
      <c r="M13"/>
      <c r="N13"/>
      <c r="O13"/>
      <c r="P13"/>
      <c r="Q13"/>
      <c r="R13"/>
    </row>
    <row r="14" spans="1:18" s="62" customFormat="1" ht="34.5" customHeight="1">
      <c r="A14" s="80" t="s">
        <v>30</v>
      </c>
      <c r="B14" s="59">
        <v>46</v>
      </c>
      <c r="C14" s="78">
        <v>46</v>
      </c>
      <c r="D14" s="59">
        <v>47</v>
      </c>
      <c r="E14" s="59">
        <v>49</v>
      </c>
      <c r="F14" s="59">
        <v>47</v>
      </c>
      <c r="G14" s="59">
        <f t="shared" si="0"/>
        <v>-2</v>
      </c>
      <c r="H14" s="79">
        <f>G14/E14*100</f>
        <v>-4.081632653061225</v>
      </c>
      <c r="I14" s="60">
        <f t="shared" si="1"/>
        <v>1.5862301721228484</v>
      </c>
      <c r="J14" s="61"/>
      <c r="K14"/>
      <c r="L14"/>
      <c r="M14"/>
      <c r="N14"/>
      <c r="O14"/>
      <c r="P14"/>
      <c r="Q14"/>
      <c r="R14"/>
    </row>
    <row r="15" spans="1:18" s="62" customFormat="1" ht="34.5" customHeight="1">
      <c r="A15" s="63" t="s">
        <v>32</v>
      </c>
      <c r="B15" s="59">
        <v>317</v>
      </c>
      <c r="C15" s="78">
        <v>312</v>
      </c>
      <c r="D15" s="59">
        <v>303</v>
      </c>
      <c r="E15" s="59">
        <v>311</v>
      </c>
      <c r="F15" s="59">
        <v>321</v>
      </c>
      <c r="G15" s="59">
        <f t="shared" si="0"/>
        <v>10</v>
      </c>
      <c r="H15" s="79">
        <f>G15/E15*100</f>
        <v>3.215434083601286</v>
      </c>
      <c r="I15" s="60">
        <f t="shared" si="1"/>
        <v>10.833614579817752</v>
      </c>
      <c r="J15" s="61"/>
      <c r="K15"/>
      <c r="L15"/>
      <c r="M15"/>
      <c r="N15"/>
      <c r="O15"/>
      <c r="P15"/>
      <c r="Q15"/>
      <c r="R15"/>
    </row>
    <row r="16" spans="1:18" s="62" customFormat="1" ht="34.5" customHeight="1">
      <c r="A16" s="881" t="s">
        <v>435</v>
      </c>
      <c r="B16" s="59">
        <v>8</v>
      </c>
      <c r="C16" s="78">
        <v>8</v>
      </c>
      <c r="D16" s="59">
        <v>8</v>
      </c>
      <c r="E16" s="59">
        <v>8</v>
      </c>
      <c r="F16" s="59">
        <v>9</v>
      </c>
      <c r="G16" s="59">
        <f t="shared" si="0"/>
        <v>1</v>
      </c>
      <c r="H16" s="79">
        <f>G16/E16*100</f>
        <v>12.5</v>
      </c>
      <c r="I16" s="60">
        <f t="shared" si="1"/>
        <v>0.3037462031724603</v>
      </c>
      <c r="J16" s="61"/>
      <c r="K16"/>
      <c r="L16"/>
      <c r="M16"/>
      <c r="N16"/>
      <c r="O16"/>
      <c r="P16"/>
      <c r="Q16"/>
      <c r="R16"/>
    </row>
    <row r="17" spans="1:18" s="62" customFormat="1" ht="34.5" customHeight="1">
      <c r="A17" s="63" t="s">
        <v>33</v>
      </c>
      <c r="B17" s="59">
        <v>4</v>
      </c>
      <c r="C17" s="59">
        <v>4</v>
      </c>
      <c r="D17" s="59">
        <v>4</v>
      </c>
      <c r="E17" s="59">
        <v>2</v>
      </c>
      <c r="F17" s="59">
        <v>2</v>
      </c>
      <c r="G17" s="59">
        <f t="shared" si="0"/>
        <v>0</v>
      </c>
      <c r="H17" s="79">
        <f>G17/E17*100</f>
        <v>0</v>
      </c>
      <c r="I17" s="60">
        <f t="shared" si="1"/>
        <v>0.06749915626054674</v>
      </c>
      <c r="J17" s="61"/>
      <c r="K17"/>
      <c r="L17"/>
      <c r="M17"/>
      <c r="N17"/>
      <c r="O17"/>
      <c r="P17"/>
      <c r="Q17"/>
      <c r="R17"/>
    </row>
    <row r="18" spans="1:18" s="62" customFormat="1" ht="34.5" customHeight="1">
      <c r="A18" s="63" t="s">
        <v>96</v>
      </c>
      <c r="B18" s="59">
        <v>0</v>
      </c>
      <c r="C18" s="59">
        <v>0</v>
      </c>
      <c r="D18" s="59">
        <v>0</v>
      </c>
      <c r="E18" s="59">
        <v>0</v>
      </c>
      <c r="F18" s="59">
        <v>0</v>
      </c>
      <c r="G18" s="59">
        <f t="shared" si="0"/>
        <v>0</v>
      </c>
      <c r="H18" s="79">
        <v>0</v>
      </c>
      <c r="I18" s="60">
        <f t="shared" si="1"/>
        <v>0</v>
      </c>
      <c r="J18" s="61"/>
      <c r="K18"/>
      <c r="L18"/>
      <c r="M18"/>
      <c r="N18"/>
      <c r="O18"/>
      <c r="P18"/>
      <c r="Q18"/>
      <c r="R18"/>
    </row>
    <row r="19" spans="1:18" s="62" customFormat="1" ht="34.5" customHeight="1">
      <c r="A19" s="882" t="s">
        <v>436</v>
      </c>
      <c r="B19" s="68">
        <v>2</v>
      </c>
      <c r="C19" s="68">
        <v>2</v>
      </c>
      <c r="D19" s="68">
        <v>1</v>
      </c>
      <c r="E19" s="68">
        <v>0</v>
      </c>
      <c r="F19" s="68">
        <v>0</v>
      </c>
      <c r="G19" s="68">
        <f t="shared" si="0"/>
        <v>0</v>
      </c>
      <c r="H19" s="41">
        <v>0</v>
      </c>
      <c r="I19" s="60">
        <f t="shared" si="1"/>
        <v>0</v>
      </c>
      <c r="J19" s="61"/>
      <c r="K19"/>
      <c r="L19"/>
      <c r="M19"/>
      <c r="N19"/>
      <c r="O19"/>
      <c r="P19"/>
      <c r="Q19"/>
      <c r="R19"/>
    </row>
    <row r="20" spans="1:18" s="62" customFormat="1" ht="34.5" customHeight="1" thickBot="1">
      <c r="A20" s="82" t="s">
        <v>31</v>
      </c>
      <c r="B20" s="71">
        <v>3456</v>
      </c>
      <c r="C20" s="71">
        <v>3004</v>
      </c>
      <c r="D20" s="71">
        <v>3018</v>
      </c>
      <c r="E20" s="71">
        <v>2970</v>
      </c>
      <c r="F20" s="71">
        <v>2963</v>
      </c>
      <c r="G20" s="71">
        <f t="shared" si="0"/>
        <v>-7</v>
      </c>
      <c r="H20" s="83">
        <f>G20/E20*100</f>
        <v>-0.23569023569023567</v>
      </c>
      <c r="I20" s="166">
        <f t="shared" si="1"/>
        <v>100</v>
      </c>
      <c r="J20" s="61"/>
      <c r="K20"/>
      <c r="L20"/>
      <c r="M20"/>
      <c r="N20"/>
      <c r="O20"/>
      <c r="P20"/>
      <c r="Q20"/>
      <c r="R20"/>
    </row>
    <row r="21" spans="1:18" s="62" customFormat="1" ht="20.25" customHeight="1">
      <c r="A21" s="73"/>
      <c r="K21"/>
      <c r="L21"/>
      <c r="M21"/>
      <c r="N21"/>
      <c r="O21"/>
      <c r="P21"/>
      <c r="Q21"/>
      <c r="R21"/>
    </row>
  </sheetData>
  <sheetProtection/>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79" r:id="rId2"/>
  <drawing r:id="rId1"/>
</worksheet>
</file>

<file path=xl/worksheets/sheet5.xml><?xml version="1.0" encoding="utf-8"?>
<worksheet xmlns="http://schemas.openxmlformats.org/spreadsheetml/2006/main" xmlns:r="http://schemas.openxmlformats.org/officeDocument/2006/relationships">
  <sheetPr transitionEvaluation="1" transitionEntry="1">
    <tabColor rgb="FFFFFF00"/>
    <pageSetUpPr fitToPage="1"/>
  </sheetPr>
  <dimension ref="A1:R17"/>
  <sheetViews>
    <sheetView showGridLines="0" view="pageBreakPreview" zoomScale="75" zoomScaleNormal="75" zoomScaleSheetLayoutView="75" zoomScalePageLayoutView="0" workbookViewId="0" topLeftCell="A4">
      <selection activeCell="L13" sqref="L13"/>
    </sheetView>
  </sheetViews>
  <sheetFormatPr defaultColWidth="13.54296875" defaultRowHeight="18"/>
  <cols>
    <col min="1" max="1" width="13.36328125" style="102" customWidth="1"/>
    <col min="2" max="2" width="12.453125" style="102" hidden="1" customWidth="1"/>
    <col min="3" max="12" width="12.453125" style="102" customWidth="1"/>
    <col min="13" max="13" width="13.453125" style="102" customWidth="1"/>
    <col min="14" max="14" width="13.2734375" style="102" customWidth="1"/>
    <col min="15" max="15" width="12.2734375" style="102" hidden="1" customWidth="1"/>
    <col min="16" max="16" width="14.453125" style="102" hidden="1" customWidth="1"/>
    <col min="17" max="17" width="19.453125" style="102" hidden="1" customWidth="1"/>
    <col min="18" max="18" width="26.72265625" style="102" hidden="1" customWidth="1"/>
    <col min="19" max="16384" width="13.453125" style="102" customWidth="1"/>
  </cols>
  <sheetData>
    <row r="1" spans="1:3" ht="34.5" customHeight="1">
      <c r="A1" s="43"/>
      <c r="C1" s="43" t="s">
        <v>15</v>
      </c>
    </row>
    <row r="2" spans="1:3" ht="34.5" customHeight="1">
      <c r="A2" s="32"/>
      <c r="C2" s="32" t="s">
        <v>0</v>
      </c>
    </row>
    <row r="3" spans="1:12" s="52" customFormat="1" ht="34.5" customHeight="1">
      <c r="A3" s="50"/>
      <c r="B3" s="51"/>
      <c r="C3" s="50" t="s">
        <v>212</v>
      </c>
      <c r="D3" s="51"/>
      <c r="E3" s="51"/>
      <c r="F3" s="51"/>
      <c r="G3" s="51"/>
      <c r="H3" s="51"/>
      <c r="I3" s="51"/>
      <c r="J3" s="51"/>
      <c r="L3"/>
    </row>
    <row r="4" spans="1:12" s="88" customFormat="1" ht="34.5" customHeight="1" thickBot="1">
      <c r="A4" s="84"/>
      <c r="B4" s="85"/>
      <c r="C4" s="85"/>
      <c r="D4" s="85"/>
      <c r="E4" s="85"/>
      <c r="F4" s="85"/>
      <c r="G4" s="85"/>
      <c r="H4" s="86"/>
      <c r="I4" s="86"/>
      <c r="J4" s="87"/>
      <c r="K4" s="87"/>
      <c r="L4" s="768" t="s">
        <v>193</v>
      </c>
    </row>
    <row r="5" spans="1:18" s="89" customFormat="1" ht="34.5" customHeight="1">
      <c r="A5" s="817" t="s">
        <v>384</v>
      </c>
      <c r="B5" s="967" t="s">
        <v>524</v>
      </c>
      <c r="C5" s="967" t="s">
        <v>518</v>
      </c>
      <c r="D5" s="967" t="s">
        <v>519</v>
      </c>
      <c r="E5" s="967" t="s">
        <v>520</v>
      </c>
      <c r="F5" s="967" t="s">
        <v>521</v>
      </c>
      <c r="G5" s="967">
        <v>27</v>
      </c>
      <c r="H5" s="969" t="s">
        <v>393</v>
      </c>
      <c r="I5" s="970"/>
      <c r="J5" s="970"/>
      <c r="K5" s="970"/>
      <c r="L5" s="971"/>
      <c r="O5" s="89" t="s">
        <v>40</v>
      </c>
      <c r="P5" s="89" t="s">
        <v>41</v>
      </c>
      <c r="Q5" s="89" t="s">
        <v>42</v>
      </c>
      <c r="R5" s="89" t="s">
        <v>43</v>
      </c>
    </row>
    <row r="6" spans="1:12" s="89" customFormat="1" ht="34.5" customHeight="1">
      <c r="A6" s="818" t="s">
        <v>288</v>
      </c>
      <c r="B6" s="968"/>
      <c r="C6" s="972"/>
      <c r="D6" s="972"/>
      <c r="E6" s="972"/>
      <c r="F6" s="972"/>
      <c r="G6" s="972"/>
      <c r="H6" s="91" t="s">
        <v>277</v>
      </c>
      <c r="I6" s="91" t="s">
        <v>278</v>
      </c>
      <c r="J6" s="92" t="s">
        <v>281</v>
      </c>
      <c r="K6" s="92">
        <v>26</v>
      </c>
      <c r="L6" s="93">
        <v>27</v>
      </c>
    </row>
    <row r="7" spans="1:18" s="89" customFormat="1" ht="34.5" customHeight="1">
      <c r="A7" s="94" t="s">
        <v>24</v>
      </c>
      <c r="B7" s="59">
        <v>39299053</v>
      </c>
      <c r="C7" s="59">
        <v>38003205</v>
      </c>
      <c r="D7" s="59">
        <v>39069061</v>
      </c>
      <c r="E7" s="59">
        <v>35543284</v>
      </c>
      <c r="F7" s="59">
        <v>39485473</v>
      </c>
      <c r="G7" s="59">
        <v>36748526</v>
      </c>
      <c r="H7" s="79">
        <f>(C7-B7)/B7*100</f>
        <v>-3.2974026117117887</v>
      </c>
      <c r="I7" s="79">
        <f>(D7-C7)/C7*100</f>
        <v>2.8046476606380963</v>
      </c>
      <c r="J7" s="79">
        <f>(E7-D7)/D7*100</f>
        <v>-9.024473355016134</v>
      </c>
      <c r="K7" s="95">
        <f>(F7-E7)/E7*100</f>
        <v>11.091234563469149</v>
      </c>
      <c r="L7" s="60">
        <f>(G7-F7)/F7*100</f>
        <v>-6.9315289701607465</v>
      </c>
      <c r="O7" s="96">
        <v>28770862</v>
      </c>
      <c r="P7" s="96">
        <v>8725961</v>
      </c>
      <c r="Q7" s="96">
        <v>28752616</v>
      </c>
      <c r="R7" s="96">
        <f aca="true" t="shared" si="0" ref="R7:R16">O7-P7+Q7</f>
        <v>48797517</v>
      </c>
    </row>
    <row r="8" spans="1:18" s="89" customFormat="1" ht="34.5" customHeight="1">
      <c r="A8" s="94" t="s">
        <v>25</v>
      </c>
      <c r="B8" s="59">
        <v>14006</v>
      </c>
      <c r="C8" s="59">
        <v>13287</v>
      </c>
      <c r="D8" s="59">
        <v>64816</v>
      </c>
      <c r="E8" s="59">
        <v>83977</v>
      </c>
      <c r="F8" s="59">
        <v>92102</v>
      </c>
      <c r="G8" s="59">
        <v>16599</v>
      </c>
      <c r="H8" s="79">
        <f aca="true" t="shared" si="1" ref="H8:H16">(C8-B8)/B8*100</f>
        <v>-5.1335142081964875</v>
      </c>
      <c r="I8" s="79">
        <f aca="true" t="shared" si="2" ref="I8:L15">(D8-C8)/C8*100</f>
        <v>387.81515767291336</v>
      </c>
      <c r="J8" s="79">
        <f t="shared" si="2"/>
        <v>29.56214514934584</v>
      </c>
      <c r="K8" s="95">
        <f t="shared" si="2"/>
        <v>9.675268228205342</v>
      </c>
      <c r="L8" s="60">
        <f t="shared" si="2"/>
        <v>-81.9775900631908</v>
      </c>
      <c r="O8" s="96">
        <v>10702</v>
      </c>
      <c r="P8" s="96">
        <v>1188</v>
      </c>
      <c r="Q8" s="96">
        <v>8967</v>
      </c>
      <c r="R8" s="96">
        <f t="shared" si="0"/>
        <v>18481</v>
      </c>
    </row>
    <row r="9" spans="1:18" s="89" customFormat="1" ht="34.5" customHeight="1">
      <c r="A9" s="94" t="s">
        <v>26</v>
      </c>
      <c r="B9" s="59">
        <v>925816</v>
      </c>
      <c r="C9" s="59">
        <v>988700</v>
      </c>
      <c r="D9" s="59">
        <v>1054838</v>
      </c>
      <c r="E9" s="59">
        <v>988652</v>
      </c>
      <c r="F9" s="59">
        <v>1054523</v>
      </c>
      <c r="G9" s="59">
        <v>989588</v>
      </c>
      <c r="H9" s="79">
        <f t="shared" si="1"/>
        <v>6.792278379289189</v>
      </c>
      <c r="I9" s="79">
        <f t="shared" si="2"/>
        <v>6.689390108222919</v>
      </c>
      <c r="J9" s="79">
        <f t="shared" si="2"/>
        <v>-6.2745179828561355</v>
      </c>
      <c r="K9" s="95">
        <f t="shared" si="2"/>
        <v>6.662708415094492</v>
      </c>
      <c r="L9" s="60">
        <f t="shared" si="2"/>
        <v>-6.157760428174634</v>
      </c>
      <c r="O9" s="96">
        <v>1019838</v>
      </c>
      <c r="P9" s="96">
        <v>138088</v>
      </c>
      <c r="Q9" s="96">
        <v>688732</v>
      </c>
      <c r="R9" s="96">
        <f t="shared" si="0"/>
        <v>1570482</v>
      </c>
    </row>
    <row r="10" spans="1:18" s="89" customFormat="1" ht="34.5" customHeight="1">
      <c r="A10" s="94" t="s">
        <v>27</v>
      </c>
      <c r="B10" s="59">
        <v>1793874</v>
      </c>
      <c r="C10" s="59">
        <v>1665055</v>
      </c>
      <c r="D10" s="59">
        <v>1581811</v>
      </c>
      <c r="E10" s="59">
        <v>1545741</v>
      </c>
      <c r="F10" s="59">
        <v>1531906</v>
      </c>
      <c r="G10" s="59">
        <v>1171374</v>
      </c>
      <c r="H10" s="79">
        <f t="shared" si="1"/>
        <v>-7.181050620054698</v>
      </c>
      <c r="I10" s="79">
        <f t="shared" si="2"/>
        <v>-4.999474491833603</v>
      </c>
      <c r="J10" s="79">
        <f t="shared" si="2"/>
        <v>-2.280297709397646</v>
      </c>
      <c r="K10" s="95">
        <f t="shared" si="2"/>
        <v>-0.8950399840594252</v>
      </c>
      <c r="L10" s="60">
        <f t="shared" si="2"/>
        <v>-23.534864410740607</v>
      </c>
      <c r="O10" s="96">
        <v>2057393</v>
      </c>
      <c r="P10" s="96">
        <v>69172</v>
      </c>
      <c r="Q10" s="96">
        <v>180859</v>
      </c>
      <c r="R10" s="96">
        <f t="shared" si="0"/>
        <v>2169080</v>
      </c>
    </row>
    <row r="11" spans="1:18" s="89" customFormat="1" ht="34.5" customHeight="1">
      <c r="A11" s="94" t="s">
        <v>28</v>
      </c>
      <c r="B11" s="59">
        <v>1456540</v>
      </c>
      <c r="C11" s="59">
        <v>1481431</v>
      </c>
      <c r="D11" s="59">
        <v>1458825</v>
      </c>
      <c r="E11" s="59">
        <v>3371865</v>
      </c>
      <c r="F11" s="59">
        <v>1429827</v>
      </c>
      <c r="G11" s="59">
        <v>0</v>
      </c>
      <c r="H11" s="79">
        <f t="shared" si="1"/>
        <v>1.7089129031815125</v>
      </c>
      <c r="I11" s="79">
        <f t="shared" si="2"/>
        <v>-1.5259569969846722</v>
      </c>
      <c r="J11" s="79">
        <f t="shared" si="2"/>
        <v>131.13567425839287</v>
      </c>
      <c r="K11" s="95">
        <f t="shared" si="2"/>
        <v>-57.59536636253231</v>
      </c>
      <c r="L11" s="60">
        <f t="shared" si="2"/>
        <v>-100</v>
      </c>
      <c r="O11" s="96">
        <v>1489762</v>
      </c>
      <c r="P11" s="96">
        <v>191873</v>
      </c>
      <c r="Q11" s="96">
        <v>277545</v>
      </c>
      <c r="R11" s="96">
        <f t="shared" si="0"/>
        <v>1575434</v>
      </c>
    </row>
    <row r="12" spans="1:18" s="89" customFormat="1" ht="34.5" customHeight="1">
      <c r="A12" s="94" t="s">
        <v>29</v>
      </c>
      <c r="B12" s="59">
        <v>42727821</v>
      </c>
      <c r="C12" s="59">
        <v>37040196</v>
      </c>
      <c r="D12" s="59">
        <v>32285859</v>
      </c>
      <c r="E12" s="59">
        <v>32633591</v>
      </c>
      <c r="F12" s="59">
        <v>39258245</v>
      </c>
      <c r="G12" s="59">
        <v>32362814</v>
      </c>
      <c r="H12" s="79">
        <f t="shared" si="1"/>
        <v>-13.311291956591937</v>
      </c>
      <c r="I12" s="79">
        <f t="shared" si="2"/>
        <v>-12.835615124714783</v>
      </c>
      <c r="J12" s="79">
        <f t="shared" si="2"/>
        <v>1.0770411900764356</v>
      </c>
      <c r="K12" s="95">
        <f t="shared" si="2"/>
        <v>20.30010733418826</v>
      </c>
      <c r="L12" s="60">
        <f t="shared" si="2"/>
        <v>-17.56428745095457</v>
      </c>
      <c r="O12" s="96">
        <v>38578194</v>
      </c>
      <c r="P12" s="96">
        <v>2418010</v>
      </c>
      <c r="Q12" s="96">
        <v>6310618</v>
      </c>
      <c r="R12" s="96">
        <f t="shared" si="0"/>
        <v>42470802</v>
      </c>
    </row>
    <row r="13" spans="1:18" s="89" customFormat="1" ht="34.5" customHeight="1">
      <c r="A13" s="94" t="s">
        <v>522</v>
      </c>
      <c r="B13" s="59">
        <v>0</v>
      </c>
      <c r="C13" s="59">
        <v>0</v>
      </c>
      <c r="D13" s="59">
        <v>0</v>
      </c>
      <c r="E13" s="59">
        <v>0</v>
      </c>
      <c r="F13" s="59">
        <v>0</v>
      </c>
      <c r="G13" s="59">
        <v>-3501</v>
      </c>
      <c r="H13" s="79">
        <v>0</v>
      </c>
      <c r="I13" s="79">
        <v>0</v>
      </c>
      <c r="J13" s="79">
        <v>0</v>
      </c>
      <c r="K13" s="95">
        <v>0</v>
      </c>
      <c r="L13" s="928" t="s">
        <v>523</v>
      </c>
      <c r="O13" s="96"/>
      <c r="P13" s="96"/>
      <c r="Q13" s="96"/>
      <c r="R13" s="96"/>
    </row>
    <row r="14" spans="1:18" s="89" customFormat="1" ht="34.5" customHeight="1">
      <c r="A14" s="94" t="s">
        <v>30</v>
      </c>
      <c r="B14" s="59">
        <v>715894</v>
      </c>
      <c r="C14" s="59">
        <v>732668</v>
      </c>
      <c r="D14" s="59">
        <v>730189</v>
      </c>
      <c r="E14" s="59">
        <v>747335</v>
      </c>
      <c r="F14" s="59">
        <v>813324</v>
      </c>
      <c r="G14" s="59">
        <v>765454</v>
      </c>
      <c r="H14" s="79">
        <f t="shared" si="1"/>
        <v>2.3430843113645317</v>
      </c>
      <c r="I14" s="79">
        <f t="shared" si="2"/>
        <v>-0.3383524324796497</v>
      </c>
      <c r="J14" s="79">
        <f t="shared" si="2"/>
        <v>2.3481591752272357</v>
      </c>
      <c r="K14" s="95">
        <f t="shared" si="2"/>
        <v>8.829908943111189</v>
      </c>
      <c r="L14" s="60">
        <f t="shared" si="2"/>
        <v>-5.885723278791724</v>
      </c>
      <c r="O14" s="96">
        <v>672800</v>
      </c>
      <c r="P14" s="96">
        <v>78497</v>
      </c>
      <c r="Q14" s="96">
        <v>56931</v>
      </c>
      <c r="R14" s="96">
        <f t="shared" si="0"/>
        <v>651234</v>
      </c>
    </row>
    <row r="15" spans="1:18" s="89" customFormat="1" ht="34.5" customHeight="1">
      <c r="A15" s="94" t="s">
        <v>44</v>
      </c>
      <c r="B15" s="59">
        <v>29206465</v>
      </c>
      <c r="C15" s="59">
        <v>38442778</v>
      </c>
      <c r="D15" s="59">
        <v>38220273</v>
      </c>
      <c r="E15" s="59">
        <v>37912633</v>
      </c>
      <c r="F15" s="59">
        <v>39808638</v>
      </c>
      <c r="G15" s="59">
        <v>44633523</v>
      </c>
      <c r="H15" s="81">
        <f t="shared" si="1"/>
        <v>31.62420717467862</v>
      </c>
      <c r="I15" s="81">
        <f t="shared" si="2"/>
        <v>-0.5787953201509006</v>
      </c>
      <c r="J15" s="79">
        <f aca="true" t="shared" si="3" ref="J15:L16">(E15-D15)/D15*100</f>
        <v>-0.8049131412535959</v>
      </c>
      <c r="K15" s="95">
        <f t="shared" si="3"/>
        <v>5.000984764102245</v>
      </c>
      <c r="L15" s="60">
        <f t="shared" si="3"/>
        <v>12.120196124268306</v>
      </c>
      <c r="O15" s="96">
        <v>6659301</v>
      </c>
      <c r="P15" s="96">
        <v>3321215</v>
      </c>
      <c r="Q15" s="96">
        <v>8462103</v>
      </c>
      <c r="R15" s="96">
        <f t="shared" si="0"/>
        <v>11800189</v>
      </c>
    </row>
    <row r="16" spans="1:18" s="89" customFormat="1" ht="34.5" customHeight="1" thickBot="1">
      <c r="A16" s="446" t="s">
        <v>31</v>
      </c>
      <c r="B16" s="447">
        <f aca="true" t="shared" si="4" ref="B16:G16">SUM(B7:B15)</f>
        <v>116139469</v>
      </c>
      <c r="C16" s="447">
        <f t="shared" si="4"/>
        <v>118367320</v>
      </c>
      <c r="D16" s="447">
        <f t="shared" si="4"/>
        <v>114465672</v>
      </c>
      <c r="E16" s="447">
        <f t="shared" si="4"/>
        <v>112827078</v>
      </c>
      <c r="F16" s="447">
        <f t="shared" si="4"/>
        <v>123474038</v>
      </c>
      <c r="G16" s="447">
        <f t="shared" si="4"/>
        <v>116684377</v>
      </c>
      <c r="H16" s="163">
        <f t="shared" si="1"/>
        <v>1.9182548527064474</v>
      </c>
      <c r="I16" s="163">
        <f>(D16-C16)/C16*100</f>
        <v>-3.296220612243312</v>
      </c>
      <c r="J16" s="163">
        <f t="shared" si="3"/>
        <v>-1.4315156425238127</v>
      </c>
      <c r="K16" s="164">
        <f t="shared" si="3"/>
        <v>9.436529057324341</v>
      </c>
      <c r="L16" s="166">
        <f>(G16-F16)/F16*100</f>
        <v>-5.49885717676132</v>
      </c>
      <c r="O16" s="96">
        <f>SUM(O7:O15)</f>
        <v>79258852</v>
      </c>
      <c r="P16" s="96">
        <f>SUM(P7:P15)</f>
        <v>14944004</v>
      </c>
      <c r="Q16" s="96">
        <f>SUM(Q7:Q15)</f>
        <v>44738371</v>
      </c>
      <c r="R16" s="96">
        <f t="shared" si="0"/>
        <v>109053219</v>
      </c>
    </row>
    <row r="17" spans="1:11" s="88" customFormat="1" ht="29.25" customHeight="1">
      <c r="A17" s="99"/>
      <c r="B17" s="100"/>
      <c r="C17" s="100"/>
      <c r="D17" s="100"/>
      <c r="E17" s="100"/>
      <c r="F17" s="100"/>
      <c r="G17" s="100"/>
      <c r="H17" s="101"/>
      <c r="I17" s="101"/>
      <c r="J17" s="101"/>
      <c r="K17" s="101"/>
    </row>
  </sheetData>
  <sheetProtection/>
  <mergeCells count="7">
    <mergeCell ref="B5:B6"/>
    <mergeCell ref="H5:L5"/>
    <mergeCell ref="E5:E6"/>
    <mergeCell ref="C5:C6"/>
    <mergeCell ref="D5:D6"/>
    <mergeCell ref="F5:F6"/>
    <mergeCell ref="G5:G6"/>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69" r:id="rId2"/>
  <drawing r:id="rId1"/>
</worksheet>
</file>

<file path=xl/worksheets/sheet6.xml><?xml version="1.0" encoding="utf-8"?>
<worksheet xmlns="http://schemas.openxmlformats.org/spreadsheetml/2006/main" xmlns:r="http://schemas.openxmlformats.org/officeDocument/2006/relationships">
  <sheetPr transitionEvaluation="1" transitionEntry="1">
    <tabColor rgb="FFFFFF00"/>
    <pageSetUpPr fitToPage="1"/>
  </sheetPr>
  <dimension ref="A1:L16"/>
  <sheetViews>
    <sheetView showGridLines="0" view="pageBreakPreview" zoomScale="75" zoomScaleNormal="75" zoomScaleSheetLayoutView="75" zoomScalePageLayoutView="0" workbookViewId="0" topLeftCell="A4">
      <selection activeCell="O4" sqref="O4"/>
    </sheetView>
  </sheetViews>
  <sheetFormatPr defaultColWidth="13.54296875" defaultRowHeight="18"/>
  <cols>
    <col min="1" max="1" width="13.453125" style="102" customWidth="1"/>
    <col min="2" max="2" width="12.453125" style="102" hidden="1" customWidth="1"/>
    <col min="3" max="12" width="12.453125" style="102" customWidth="1"/>
    <col min="13" max="16384" width="13.453125" style="102" customWidth="1"/>
  </cols>
  <sheetData>
    <row r="1" spans="1:3" ht="34.5" customHeight="1">
      <c r="A1" s="43"/>
      <c r="C1" s="43" t="s">
        <v>15</v>
      </c>
    </row>
    <row r="2" spans="1:3" ht="34.5" customHeight="1">
      <c r="A2" s="32"/>
      <c r="C2" s="32" t="s">
        <v>0</v>
      </c>
    </row>
    <row r="3" spans="1:12" s="52" customFormat="1" ht="34.5" customHeight="1">
      <c r="A3" s="50"/>
      <c r="B3" s="51"/>
      <c r="C3" s="50" t="s">
        <v>213</v>
      </c>
      <c r="D3" s="51"/>
      <c r="E3" s="51"/>
      <c r="F3" s="51"/>
      <c r="G3" s="51"/>
      <c r="H3" s="51"/>
      <c r="I3" s="51"/>
      <c r="J3" s="51"/>
      <c r="L3"/>
    </row>
    <row r="4" spans="1:12" s="88" customFormat="1" ht="33.75" customHeight="1" thickBot="1">
      <c r="A4" s="50"/>
      <c r="B4" s="103"/>
      <c r="C4" s="103"/>
      <c r="D4" s="103"/>
      <c r="E4" s="103"/>
      <c r="F4" s="103"/>
      <c r="G4" s="103"/>
      <c r="H4" s="104"/>
      <c r="I4" s="105"/>
      <c r="J4" s="105"/>
      <c r="K4" s="105"/>
      <c r="L4" s="770" t="s">
        <v>193</v>
      </c>
    </row>
    <row r="5" spans="1:12" s="89" customFormat="1" ht="33.75" customHeight="1">
      <c r="A5" s="817" t="s">
        <v>383</v>
      </c>
      <c r="B5" s="967" t="s">
        <v>524</v>
      </c>
      <c r="C5" s="967" t="s">
        <v>518</v>
      </c>
      <c r="D5" s="967" t="s">
        <v>519</v>
      </c>
      <c r="E5" s="967" t="s">
        <v>520</v>
      </c>
      <c r="F5" s="967" t="s">
        <v>521</v>
      </c>
      <c r="G5" s="967">
        <v>27</v>
      </c>
      <c r="H5" s="969" t="s">
        <v>393</v>
      </c>
      <c r="I5" s="970"/>
      <c r="J5" s="970"/>
      <c r="K5" s="970"/>
      <c r="L5" s="971"/>
    </row>
    <row r="6" spans="1:12" s="89" customFormat="1" ht="33.75" customHeight="1">
      <c r="A6" s="818" t="s">
        <v>279</v>
      </c>
      <c r="B6" s="968"/>
      <c r="C6" s="972"/>
      <c r="D6" s="972"/>
      <c r="E6" s="972"/>
      <c r="F6" s="972"/>
      <c r="G6" s="972"/>
      <c r="H6" s="90" t="s">
        <v>518</v>
      </c>
      <c r="I6" s="91" t="s">
        <v>519</v>
      </c>
      <c r="J6" s="91" t="s">
        <v>520</v>
      </c>
      <c r="K6" s="92" t="s">
        <v>521</v>
      </c>
      <c r="L6" s="93">
        <v>27</v>
      </c>
    </row>
    <row r="7" spans="1:12" s="89" customFormat="1" ht="33.75" customHeight="1">
      <c r="A7" s="94" t="s">
        <v>24</v>
      </c>
      <c r="B7" s="59">
        <v>10177497</v>
      </c>
      <c r="C7" s="59">
        <v>9126897</v>
      </c>
      <c r="D7" s="59">
        <v>9146724</v>
      </c>
      <c r="E7" s="59">
        <v>8319332</v>
      </c>
      <c r="F7" s="59">
        <v>9412428</v>
      </c>
      <c r="G7" s="59">
        <v>10404637</v>
      </c>
      <c r="H7" s="79">
        <f aca="true" t="shared" si="0" ref="H7:L15">(C7-B7)/B7*100</f>
        <v>-10.322773860802908</v>
      </c>
      <c r="I7" s="79">
        <f t="shared" si="0"/>
        <v>0.21723703028532043</v>
      </c>
      <c r="J7" s="79">
        <f t="shared" si="0"/>
        <v>-9.045774202873073</v>
      </c>
      <c r="K7" s="79">
        <f t="shared" si="0"/>
        <v>13.139228005325426</v>
      </c>
      <c r="L7" s="60">
        <f t="shared" si="0"/>
        <v>10.54147771435808</v>
      </c>
    </row>
    <row r="8" spans="1:12" s="89" customFormat="1" ht="33.75" customHeight="1">
      <c r="A8" s="94" t="s">
        <v>25</v>
      </c>
      <c r="B8" s="59">
        <v>3826</v>
      </c>
      <c r="C8" s="59">
        <v>3629</v>
      </c>
      <c r="D8" s="59">
        <v>49618</v>
      </c>
      <c r="E8" s="59">
        <v>64770</v>
      </c>
      <c r="F8" s="59">
        <v>75236</v>
      </c>
      <c r="G8" s="59">
        <v>3694</v>
      </c>
      <c r="H8" s="79">
        <f t="shared" si="0"/>
        <v>-5.148980658651333</v>
      </c>
      <c r="I8" s="79">
        <f t="shared" si="0"/>
        <v>1267.2637090107469</v>
      </c>
      <c r="J8" s="79">
        <f t="shared" si="0"/>
        <v>30.537305010278526</v>
      </c>
      <c r="K8" s="79">
        <f t="shared" si="0"/>
        <v>16.15871545468581</v>
      </c>
      <c r="L8" s="60">
        <f t="shared" si="0"/>
        <v>-95.09011643362221</v>
      </c>
    </row>
    <row r="9" spans="1:12" s="89" customFormat="1" ht="33.75" customHeight="1">
      <c r="A9" s="94" t="s">
        <v>26</v>
      </c>
      <c r="B9" s="59">
        <v>37111</v>
      </c>
      <c r="C9" s="59">
        <v>89726</v>
      </c>
      <c r="D9" s="59">
        <v>168048</v>
      </c>
      <c r="E9" s="59">
        <v>117834</v>
      </c>
      <c r="F9" s="59">
        <v>122646</v>
      </c>
      <c r="G9" s="59">
        <v>114547</v>
      </c>
      <c r="H9" s="79">
        <f t="shared" si="0"/>
        <v>141.7773705909299</v>
      </c>
      <c r="I9" s="79">
        <f t="shared" si="0"/>
        <v>87.29019459242583</v>
      </c>
      <c r="J9" s="79">
        <f t="shared" si="0"/>
        <v>-29.880748357612113</v>
      </c>
      <c r="K9" s="79">
        <f t="shared" si="0"/>
        <v>4.083710983247619</v>
      </c>
      <c r="L9" s="60">
        <f t="shared" si="0"/>
        <v>-6.603558208176377</v>
      </c>
    </row>
    <row r="10" spans="1:12" s="89" customFormat="1" ht="33.75" customHeight="1">
      <c r="A10" s="94" t="s">
        <v>27</v>
      </c>
      <c r="B10" s="59">
        <v>102674</v>
      </c>
      <c r="C10" s="59">
        <v>54848</v>
      </c>
      <c r="D10" s="59">
        <v>57641</v>
      </c>
      <c r="E10" s="59">
        <v>62259</v>
      </c>
      <c r="F10" s="59">
        <v>94013</v>
      </c>
      <c r="G10" s="59">
        <v>145478</v>
      </c>
      <c r="H10" s="79">
        <f t="shared" si="0"/>
        <v>-46.58043905954769</v>
      </c>
      <c r="I10" s="79">
        <f t="shared" si="0"/>
        <v>5.0922549591598605</v>
      </c>
      <c r="J10" s="79">
        <f t="shared" si="0"/>
        <v>8.01165836817543</v>
      </c>
      <c r="K10" s="79">
        <f t="shared" si="0"/>
        <v>51.00306782955075</v>
      </c>
      <c r="L10" s="60">
        <f t="shared" si="0"/>
        <v>54.74242923850957</v>
      </c>
    </row>
    <row r="11" spans="1:12" s="89" customFormat="1" ht="33.75" customHeight="1">
      <c r="A11" s="94" t="s">
        <v>28</v>
      </c>
      <c r="B11" s="59">
        <v>136881</v>
      </c>
      <c r="C11" s="59">
        <v>142708</v>
      </c>
      <c r="D11" s="59">
        <v>162501</v>
      </c>
      <c r="E11" s="59">
        <v>161630</v>
      </c>
      <c r="F11" s="59">
        <v>0</v>
      </c>
      <c r="G11" s="59">
        <v>0</v>
      </c>
      <c r="H11" s="79">
        <f t="shared" si="0"/>
        <v>4.2569823423265465</v>
      </c>
      <c r="I11" s="79">
        <f t="shared" si="0"/>
        <v>13.869579841354373</v>
      </c>
      <c r="J11" s="79">
        <f t="shared" si="0"/>
        <v>-0.5359967015587597</v>
      </c>
      <c r="K11" s="81" t="s">
        <v>199</v>
      </c>
      <c r="L11" s="113">
        <v>0</v>
      </c>
    </row>
    <row r="12" spans="1:12" s="89" customFormat="1" ht="33.75" customHeight="1">
      <c r="A12" s="94" t="s">
        <v>29</v>
      </c>
      <c r="B12" s="59">
        <v>4225071</v>
      </c>
      <c r="C12" s="59">
        <v>1673706</v>
      </c>
      <c r="D12" s="59">
        <v>3079474</v>
      </c>
      <c r="E12" s="59">
        <v>4211248</v>
      </c>
      <c r="F12" s="59">
        <v>5589163</v>
      </c>
      <c r="G12" s="59">
        <v>1797800</v>
      </c>
      <c r="H12" s="79">
        <f t="shared" si="0"/>
        <v>-60.38632250203606</v>
      </c>
      <c r="I12" s="79">
        <f t="shared" si="0"/>
        <v>83.9913342008692</v>
      </c>
      <c r="J12" s="79">
        <f t="shared" si="0"/>
        <v>36.75218560052788</v>
      </c>
      <c r="K12" s="79">
        <f t="shared" si="0"/>
        <v>32.71987306375687</v>
      </c>
      <c r="L12" s="60">
        <f t="shared" si="0"/>
        <v>-67.83418196964377</v>
      </c>
    </row>
    <row r="13" spans="1:12" s="89" customFormat="1" ht="33.75" customHeight="1">
      <c r="A13" s="94" t="s">
        <v>30</v>
      </c>
      <c r="B13" s="59">
        <v>851</v>
      </c>
      <c r="C13" s="59">
        <v>693</v>
      </c>
      <c r="D13" s="59">
        <v>10574</v>
      </c>
      <c r="E13" s="59">
        <v>6677</v>
      </c>
      <c r="F13" s="59">
        <v>3246</v>
      </c>
      <c r="G13" s="59">
        <v>3694</v>
      </c>
      <c r="H13" s="79">
        <f t="shared" si="0"/>
        <v>-18.566392479435958</v>
      </c>
      <c r="I13" s="79">
        <f t="shared" si="0"/>
        <v>1425.8297258297257</v>
      </c>
      <c r="J13" s="79">
        <f t="shared" si="0"/>
        <v>-36.85454889351239</v>
      </c>
      <c r="K13" s="79">
        <f t="shared" si="0"/>
        <v>-51.38535270330987</v>
      </c>
      <c r="L13" s="60">
        <f t="shared" si="0"/>
        <v>13.801601971657423</v>
      </c>
    </row>
    <row r="14" spans="1:12" s="89" customFormat="1" ht="33.75" customHeight="1">
      <c r="A14" s="106" t="s">
        <v>44</v>
      </c>
      <c r="B14" s="68">
        <v>11813360</v>
      </c>
      <c r="C14" s="68">
        <v>13119018</v>
      </c>
      <c r="D14" s="68">
        <v>14499075</v>
      </c>
      <c r="E14" s="68">
        <v>15129983</v>
      </c>
      <c r="F14" s="929">
        <v>15092564</v>
      </c>
      <c r="G14" s="68">
        <v>18278413</v>
      </c>
      <c r="H14" s="41">
        <f t="shared" si="0"/>
        <v>11.052384757596483</v>
      </c>
      <c r="I14" s="41">
        <f t="shared" si="0"/>
        <v>10.519514494148877</v>
      </c>
      <c r="J14" s="107">
        <f t="shared" si="0"/>
        <v>4.351367242393049</v>
      </c>
      <c r="K14" s="107">
        <f t="shared" si="0"/>
        <v>-0.24731686744129192</v>
      </c>
      <c r="L14" s="69">
        <f t="shared" si="0"/>
        <v>21.108732750777136</v>
      </c>
    </row>
    <row r="15" spans="1:12" s="89" customFormat="1" ht="33.75" customHeight="1" thickBot="1">
      <c r="A15" s="97" t="s">
        <v>31</v>
      </c>
      <c r="B15" s="71">
        <f aca="true" t="shared" si="1" ref="B15:G15">SUM(B7:B14)</f>
        <v>26497271</v>
      </c>
      <c r="C15" s="71">
        <f t="shared" si="1"/>
        <v>24211225</v>
      </c>
      <c r="D15" s="71">
        <f t="shared" si="1"/>
        <v>27173655</v>
      </c>
      <c r="E15" s="71">
        <f t="shared" si="1"/>
        <v>28073733</v>
      </c>
      <c r="F15" s="71">
        <f t="shared" si="1"/>
        <v>30389296</v>
      </c>
      <c r="G15" s="71">
        <f t="shared" si="1"/>
        <v>30748263</v>
      </c>
      <c r="H15" s="83">
        <f t="shared" si="0"/>
        <v>-8.627477146608795</v>
      </c>
      <c r="I15" s="83">
        <f>(D15-C15)/C15*100</f>
        <v>12.235770804657758</v>
      </c>
      <c r="J15" s="83">
        <f t="shared" si="0"/>
        <v>3.3123184937764174</v>
      </c>
      <c r="K15" s="83">
        <f t="shared" si="0"/>
        <v>8.24814783270896</v>
      </c>
      <c r="L15" s="72">
        <f t="shared" si="0"/>
        <v>1.1812284167425267</v>
      </c>
    </row>
    <row r="16" spans="1:11" s="88" customFormat="1" ht="38.25" customHeight="1">
      <c r="A16" s="99"/>
      <c r="B16" s="100"/>
      <c r="C16" s="100"/>
      <c r="D16" s="100"/>
      <c r="E16" s="100"/>
      <c r="F16" s="100"/>
      <c r="G16" s="100"/>
      <c r="H16" s="101"/>
      <c r="I16" s="101"/>
      <c r="J16" s="101"/>
      <c r="K16" s="101"/>
    </row>
  </sheetData>
  <sheetProtection/>
  <mergeCells count="7">
    <mergeCell ref="H5:L5"/>
    <mergeCell ref="B5:B6"/>
    <mergeCell ref="C5:C6"/>
    <mergeCell ref="D5:D6"/>
    <mergeCell ref="E5:E6"/>
    <mergeCell ref="F5:F6"/>
    <mergeCell ref="G5:G6"/>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69" r:id="rId2"/>
  <drawing r:id="rId1"/>
</worksheet>
</file>

<file path=xl/worksheets/sheet7.xml><?xml version="1.0" encoding="utf-8"?>
<worksheet xmlns="http://schemas.openxmlformats.org/spreadsheetml/2006/main" xmlns:r="http://schemas.openxmlformats.org/officeDocument/2006/relationships">
  <sheetPr transitionEvaluation="1" transitionEntry="1">
    <tabColor rgb="FFFFFF00"/>
    <pageSetUpPr fitToPage="1"/>
  </sheetPr>
  <dimension ref="A1:L18"/>
  <sheetViews>
    <sheetView showGridLines="0" view="pageBreakPreview" zoomScale="75" zoomScaleNormal="75" zoomScaleSheetLayoutView="75" zoomScalePageLayoutView="0" workbookViewId="0" topLeftCell="A7">
      <selection activeCell="H23" sqref="H23"/>
    </sheetView>
  </sheetViews>
  <sheetFormatPr defaultColWidth="13.54296875" defaultRowHeight="18"/>
  <cols>
    <col min="1" max="1" width="13.36328125" style="102" customWidth="1"/>
    <col min="2" max="2" width="12.6328125" style="102" hidden="1" customWidth="1"/>
    <col min="3" max="12" width="12.6328125" style="102" customWidth="1"/>
    <col min="13" max="16384" width="13.453125" style="102" customWidth="1"/>
  </cols>
  <sheetData>
    <row r="1" spans="1:3" ht="34.5" customHeight="1">
      <c r="A1" s="43"/>
      <c r="C1" s="43" t="s">
        <v>15</v>
      </c>
    </row>
    <row r="2" spans="1:3" ht="34.5" customHeight="1">
      <c r="A2" s="32"/>
      <c r="C2" s="32" t="s">
        <v>0</v>
      </c>
    </row>
    <row r="3" spans="1:12" s="52" customFormat="1" ht="34.5" customHeight="1">
      <c r="A3" s="50"/>
      <c r="B3" s="51"/>
      <c r="C3" s="50" t="s">
        <v>214</v>
      </c>
      <c r="D3" s="51"/>
      <c r="E3" s="51"/>
      <c r="F3" s="51"/>
      <c r="G3" s="51"/>
      <c r="H3" s="51"/>
      <c r="I3" s="51"/>
      <c r="J3" s="51"/>
      <c r="L3"/>
    </row>
    <row r="4" spans="1:12" s="88" customFormat="1" ht="33.75" customHeight="1">
      <c r="A4" s="50"/>
      <c r="B4" s="109"/>
      <c r="C4" s="50" t="s">
        <v>215</v>
      </c>
      <c r="D4" s="109"/>
      <c r="E4" s="109"/>
      <c r="F4" s="109"/>
      <c r="G4" s="109"/>
      <c r="H4" s="110"/>
      <c r="I4" s="110"/>
      <c r="J4" s="110"/>
      <c r="K4" s="110"/>
      <c r="L4" s="110"/>
    </row>
    <row r="5" spans="1:12" s="88" customFormat="1" ht="33.75" customHeight="1" thickBot="1">
      <c r="A5" s="772"/>
      <c r="B5" s="85"/>
      <c r="C5" s="85"/>
      <c r="D5" s="85"/>
      <c r="E5" s="85"/>
      <c r="F5" s="85"/>
      <c r="G5" s="85"/>
      <c r="H5" s="111"/>
      <c r="I5" s="112"/>
      <c r="J5" s="112"/>
      <c r="K5" s="112"/>
      <c r="L5" s="771" t="s">
        <v>194</v>
      </c>
    </row>
    <row r="6" spans="1:12" s="89" customFormat="1" ht="33.75" customHeight="1">
      <c r="A6" s="817" t="s">
        <v>395</v>
      </c>
      <c r="B6" s="967" t="s">
        <v>524</v>
      </c>
      <c r="C6" s="967" t="s">
        <v>518</v>
      </c>
      <c r="D6" s="967" t="s">
        <v>519</v>
      </c>
      <c r="E6" s="967" t="s">
        <v>520</v>
      </c>
      <c r="F6" s="967" t="s">
        <v>521</v>
      </c>
      <c r="G6" s="967">
        <v>27</v>
      </c>
      <c r="H6" s="969" t="s">
        <v>393</v>
      </c>
      <c r="I6" s="970"/>
      <c r="J6" s="970"/>
      <c r="K6" s="970"/>
      <c r="L6" s="971"/>
    </row>
    <row r="7" spans="1:12" s="89" customFormat="1" ht="33.75" customHeight="1">
      <c r="A7" s="818" t="s">
        <v>279</v>
      </c>
      <c r="B7" s="968"/>
      <c r="C7" s="972"/>
      <c r="D7" s="972"/>
      <c r="E7" s="972"/>
      <c r="F7" s="972"/>
      <c r="G7" s="972"/>
      <c r="H7" s="91" t="s">
        <v>277</v>
      </c>
      <c r="I7" s="91" t="s">
        <v>278</v>
      </c>
      <c r="J7" s="92" t="s">
        <v>281</v>
      </c>
      <c r="K7" s="91" t="s">
        <v>282</v>
      </c>
      <c r="L7" s="93">
        <v>27</v>
      </c>
    </row>
    <row r="8" spans="1:12" s="89" customFormat="1" ht="33.75" customHeight="1">
      <c r="A8" s="94" t="s">
        <v>24</v>
      </c>
      <c r="B8" s="59">
        <v>6344800</v>
      </c>
      <c r="C8" s="59">
        <v>4670000</v>
      </c>
      <c r="D8" s="59">
        <v>5445600</v>
      </c>
      <c r="E8" s="59">
        <v>3633000</v>
      </c>
      <c r="F8" s="59">
        <v>4238000</v>
      </c>
      <c r="G8" s="59">
        <v>4493200</v>
      </c>
      <c r="H8" s="79">
        <f>(C8-B8)/B8*100</f>
        <v>-26.396419114865715</v>
      </c>
      <c r="I8" s="79">
        <f>(D8-C8)/C8*100</f>
        <v>16.60813704496788</v>
      </c>
      <c r="J8" s="79">
        <f>(E8-D8)/D8*100</f>
        <v>-33.28558836491847</v>
      </c>
      <c r="K8" s="79">
        <f>(F8-E8)/E8*100</f>
        <v>16.65290393614093</v>
      </c>
      <c r="L8" s="60">
        <f>(G8-F8)/F8*100</f>
        <v>6.021708352996696</v>
      </c>
    </row>
    <row r="9" spans="1:12" s="89" customFormat="1" ht="33.75" customHeight="1">
      <c r="A9" s="94" t="s">
        <v>25</v>
      </c>
      <c r="B9" s="59">
        <v>0</v>
      </c>
      <c r="C9" s="59">
        <v>0</v>
      </c>
      <c r="D9" s="59">
        <v>44000</v>
      </c>
      <c r="E9" s="59">
        <v>49600</v>
      </c>
      <c r="F9" s="59">
        <v>60900</v>
      </c>
      <c r="G9" s="59">
        <v>0</v>
      </c>
      <c r="H9" s="81">
        <v>0</v>
      </c>
      <c r="I9" s="81">
        <v>0</v>
      </c>
      <c r="J9" s="81">
        <v>0</v>
      </c>
      <c r="K9" s="79">
        <f aca="true" t="shared" si="0" ref="H9:K13">(F9-E9)/E9*100</f>
        <v>22.782258064516128</v>
      </c>
      <c r="L9" s="81" t="s">
        <v>199</v>
      </c>
    </row>
    <row r="10" spans="1:12" s="89" customFormat="1" ht="33.75" customHeight="1">
      <c r="A10" s="94" t="s">
        <v>26</v>
      </c>
      <c r="B10" s="59">
        <v>0</v>
      </c>
      <c r="C10" s="59">
        <v>0</v>
      </c>
      <c r="D10" s="59">
        <v>0</v>
      </c>
      <c r="E10" s="59">
        <v>0</v>
      </c>
      <c r="F10" s="59">
        <v>0</v>
      </c>
      <c r="G10" s="59">
        <v>0</v>
      </c>
      <c r="H10" s="81">
        <v>0</v>
      </c>
      <c r="I10" s="81">
        <v>0</v>
      </c>
      <c r="J10" s="81">
        <v>0</v>
      </c>
      <c r="K10" s="81">
        <v>0</v>
      </c>
      <c r="L10" s="113">
        <v>0</v>
      </c>
    </row>
    <row r="11" spans="1:12" s="89" customFormat="1" ht="33.75" customHeight="1">
      <c r="A11" s="94" t="s">
        <v>27</v>
      </c>
      <c r="B11" s="59">
        <v>53000</v>
      </c>
      <c r="C11" s="59">
        <v>35000</v>
      </c>
      <c r="D11" s="59">
        <v>35000</v>
      </c>
      <c r="E11" s="59">
        <v>35000</v>
      </c>
      <c r="F11" s="59">
        <v>54000</v>
      </c>
      <c r="G11" s="59">
        <v>95000</v>
      </c>
      <c r="H11" s="81">
        <f t="shared" si="0"/>
        <v>-33.9622641509434</v>
      </c>
      <c r="I11" s="81">
        <f t="shared" si="0"/>
        <v>0</v>
      </c>
      <c r="J11" s="81">
        <f t="shared" si="0"/>
        <v>0</v>
      </c>
      <c r="K11" s="79">
        <f t="shared" si="0"/>
        <v>54.285714285714285</v>
      </c>
      <c r="L11" s="60">
        <f>(G11-F11)/F11*100</f>
        <v>75.92592592592592</v>
      </c>
    </row>
    <row r="12" spans="1:12" s="89" customFormat="1" ht="33.75" customHeight="1">
      <c r="A12" s="94" t="s">
        <v>28</v>
      </c>
      <c r="B12" s="59">
        <v>75000</v>
      </c>
      <c r="C12" s="59">
        <v>70000</v>
      </c>
      <c r="D12" s="59">
        <v>70000</v>
      </c>
      <c r="E12" s="59">
        <v>0</v>
      </c>
      <c r="F12" s="59">
        <v>0</v>
      </c>
      <c r="G12" s="59">
        <v>0</v>
      </c>
      <c r="H12" s="81">
        <f t="shared" si="0"/>
        <v>-6.666666666666667</v>
      </c>
      <c r="I12" s="79">
        <f t="shared" si="0"/>
        <v>0</v>
      </c>
      <c r="J12" s="81" t="s">
        <v>199</v>
      </c>
      <c r="K12" s="79">
        <v>0</v>
      </c>
      <c r="L12" s="505">
        <v>0</v>
      </c>
    </row>
    <row r="13" spans="1:12" s="89" customFormat="1" ht="33.75" customHeight="1">
      <c r="A13" s="94" t="s">
        <v>29</v>
      </c>
      <c r="B13" s="59">
        <v>2976400</v>
      </c>
      <c r="C13" s="59">
        <v>2035900</v>
      </c>
      <c r="D13" s="59">
        <v>3878600</v>
      </c>
      <c r="E13" s="59">
        <v>3488000</v>
      </c>
      <c r="F13" s="59">
        <v>4615700</v>
      </c>
      <c r="G13" s="59">
        <v>1486600</v>
      </c>
      <c r="H13" s="79">
        <f t="shared" si="0"/>
        <v>-31.5985754602876</v>
      </c>
      <c r="I13" s="79">
        <f t="shared" si="0"/>
        <v>90.51033940763298</v>
      </c>
      <c r="J13" s="79">
        <f t="shared" si="0"/>
        <v>-10.070644046821018</v>
      </c>
      <c r="K13" s="79">
        <f t="shared" si="0"/>
        <v>32.33084862385321</v>
      </c>
      <c r="L13" s="60">
        <f>(G13-F13)/F13*100</f>
        <v>-67.79253417683125</v>
      </c>
    </row>
    <row r="14" spans="1:12" s="89" customFormat="1" ht="33.75" customHeight="1">
      <c r="A14" s="94" t="s">
        <v>522</v>
      </c>
      <c r="B14" s="59"/>
      <c r="C14" s="59">
        <v>0</v>
      </c>
      <c r="D14" s="59">
        <v>0</v>
      </c>
      <c r="E14" s="59">
        <v>0</v>
      </c>
      <c r="F14" s="59">
        <v>0</v>
      </c>
      <c r="G14" s="59">
        <v>0</v>
      </c>
      <c r="H14" s="81">
        <v>0</v>
      </c>
      <c r="I14" s="81">
        <v>0</v>
      </c>
      <c r="J14" s="81">
        <v>0</v>
      </c>
      <c r="K14" s="81">
        <v>0</v>
      </c>
      <c r="L14" s="113">
        <v>0</v>
      </c>
    </row>
    <row r="15" spans="1:12" s="89" customFormat="1" ht="33.75" customHeight="1">
      <c r="A15" s="94" t="s">
        <v>30</v>
      </c>
      <c r="B15" s="59">
        <v>0</v>
      </c>
      <c r="C15" s="59">
        <v>0</v>
      </c>
      <c r="D15" s="59">
        <v>0</v>
      </c>
      <c r="E15" s="59">
        <v>0</v>
      </c>
      <c r="F15" s="59">
        <v>0</v>
      </c>
      <c r="G15" s="59">
        <v>0</v>
      </c>
      <c r="H15" s="81">
        <v>0</v>
      </c>
      <c r="I15" s="81">
        <v>0</v>
      </c>
      <c r="J15" s="81">
        <v>0</v>
      </c>
      <c r="K15" s="81">
        <v>0</v>
      </c>
      <c r="L15" s="113">
        <v>0</v>
      </c>
    </row>
    <row r="16" spans="1:12" s="89" customFormat="1" ht="33.75" customHeight="1">
      <c r="A16" s="106" t="s">
        <v>44</v>
      </c>
      <c r="B16" s="68">
        <v>7396900</v>
      </c>
      <c r="C16" s="68">
        <v>9373400</v>
      </c>
      <c r="D16" s="68">
        <v>8239600</v>
      </c>
      <c r="E16" s="68">
        <v>7610100</v>
      </c>
      <c r="F16" s="68">
        <v>8154800</v>
      </c>
      <c r="G16" s="68">
        <v>9048400</v>
      </c>
      <c r="H16" s="41">
        <f aca="true" t="shared" si="1" ref="H16:K17">(C16-B16)/B16*100</f>
        <v>26.720653246630345</v>
      </c>
      <c r="I16" s="41">
        <f t="shared" si="1"/>
        <v>-12.095931038897305</v>
      </c>
      <c r="J16" s="107">
        <f t="shared" si="1"/>
        <v>-7.6399339773775425</v>
      </c>
      <c r="K16" s="107">
        <f t="shared" si="1"/>
        <v>7.157593198512504</v>
      </c>
      <c r="L16" s="69">
        <f>(G16-F16)/F16*100</f>
        <v>10.957963408054153</v>
      </c>
    </row>
    <row r="17" spans="1:12" s="89" customFormat="1" ht="33.75" customHeight="1" thickBot="1">
      <c r="A17" s="97" t="s">
        <v>31</v>
      </c>
      <c r="B17" s="71">
        <f aca="true" t="shared" si="2" ref="B17:G17">SUM(B8:B16)</f>
        <v>16846100</v>
      </c>
      <c r="C17" s="71">
        <f t="shared" si="2"/>
        <v>16184300</v>
      </c>
      <c r="D17" s="71">
        <f t="shared" si="2"/>
        <v>17712800</v>
      </c>
      <c r="E17" s="71">
        <f t="shared" si="2"/>
        <v>14815700</v>
      </c>
      <c r="F17" s="71">
        <f t="shared" si="2"/>
        <v>17123400</v>
      </c>
      <c r="G17" s="71">
        <f t="shared" si="2"/>
        <v>15123200</v>
      </c>
      <c r="H17" s="83">
        <f t="shared" si="1"/>
        <v>-3.92850570755249</v>
      </c>
      <c r="I17" s="83">
        <f t="shared" si="1"/>
        <v>9.44433803130194</v>
      </c>
      <c r="J17" s="83">
        <f t="shared" si="1"/>
        <v>-16.35596856510546</v>
      </c>
      <c r="K17" s="83">
        <f t="shared" si="1"/>
        <v>15.576044331351202</v>
      </c>
      <c r="L17" s="72">
        <f>(G17-F17)/F17*100</f>
        <v>-11.6810913720406</v>
      </c>
    </row>
    <row r="18" spans="2:12" s="88" customFormat="1" ht="25.5" customHeight="1">
      <c r="B18" s="109"/>
      <c r="C18" s="109"/>
      <c r="D18" s="109"/>
      <c r="E18" s="109"/>
      <c r="F18" s="109"/>
      <c r="G18" s="109"/>
      <c r="H18" s="110"/>
      <c r="I18" s="110"/>
      <c r="J18" s="110"/>
      <c r="K18" s="110"/>
      <c r="L18" s="110"/>
    </row>
    <row r="19" s="88" customFormat="1" ht="17.25" customHeight="1"/>
  </sheetData>
  <sheetProtection/>
  <mergeCells count="7">
    <mergeCell ref="E6:E7"/>
    <mergeCell ref="H6:L6"/>
    <mergeCell ref="F6:F7"/>
    <mergeCell ref="B6:B7"/>
    <mergeCell ref="D6:D7"/>
    <mergeCell ref="C6:C7"/>
    <mergeCell ref="G6:G7"/>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69" r:id="rId2"/>
  <drawing r:id="rId1"/>
</worksheet>
</file>

<file path=xl/worksheets/sheet8.xml><?xml version="1.0" encoding="utf-8"?>
<worksheet xmlns="http://schemas.openxmlformats.org/spreadsheetml/2006/main" xmlns:r="http://schemas.openxmlformats.org/officeDocument/2006/relationships">
  <sheetPr transitionEvaluation="1" transitionEntry="1">
    <tabColor rgb="FFFFFF00"/>
    <pageSetUpPr fitToPage="1"/>
  </sheetPr>
  <dimension ref="A1:L18"/>
  <sheetViews>
    <sheetView showGridLines="0" view="pageBreakPreview" zoomScale="75" zoomScaleNormal="75" zoomScaleSheetLayoutView="75" zoomScalePageLayoutView="0" workbookViewId="0" topLeftCell="A7">
      <selection activeCell="M14" sqref="M14"/>
    </sheetView>
  </sheetViews>
  <sheetFormatPr defaultColWidth="13.54296875" defaultRowHeight="18"/>
  <cols>
    <col min="1" max="1" width="13.453125" style="102" customWidth="1"/>
    <col min="2" max="2" width="12.453125" style="102" hidden="1" customWidth="1"/>
    <col min="3" max="12" width="12.453125" style="102" customWidth="1"/>
    <col min="13" max="16384" width="13.453125" style="102" customWidth="1"/>
  </cols>
  <sheetData>
    <row r="1" spans="1:3" ht="34.5" customHeight="1">
      <c r="A1" s="43"/>
      <c r="C1" s="43" t="s">
        <v>15</v>
      </c>
    </row>
    <row r="2" spans="1:3" ht="34.5" customHeight="1">
      <c r="A2" s="32"/>
      <c r="C2" s="32" t="s">
        <v>0</v>
      </c>
    </row>
    <row r="3" spans="1:12" s="52" customFormat="1" ht="34.5" customHeight="1">
      <c r="A3" s="50"/>
      <c r="B3" s="51"/>
      <c r="C3" s="50" t="s">
        <v>214</v>
      </c>
      <c r="D3" s="51"/>
      <c r="E3" s="51"/>
      <c r="F3" s="51"/>
      <c r="G3" s="51"/>
      <c r="H3" s="51"/>
      <c r="I3" s="51"/>
      <c r="J3" s="51"/>
      <c r="L3"/>
    </row>
    <row r="4" spans="1:12" s="88" customFormat="1" ht="33.75" customHeight="1">
      <c r="A4" s="50"/>
      <c r="B4" s="109"/>
      <c r="C4" s="50" t="s">
        <v>216</v>
      </c>
      <c r="D4" s="109"/>
      <c r="E4" s="109"/>
      <c r="F4" s="109"/>
      <c r="G4" s="109"/>
      <c r="H4" s="110"/>
      <c r="I4" s="110"/>
      <c r="J4" s="110"/>
      <c r="K4" s="110"/>
      <c r="L4" s="110"/>
    </row>
    <row r="5" spans="1:12" s="88" customFormat="1" ht="33" customHeight="1" thickBot="1">
      <c r="A5" s="84"/>
      <c r="B5" s="85"/>
      <c r="C5" s="85"/>
      <c r="D5" s="85"/>
      <c r="E5" s="85"/>
      <c r="F5" s="85"/>
      <c r="G5" s="85"/>
      <c r="H5" s="104"/>
      <c r="I5" s="105"/>
      <c r="J5" s="105"/>
      <c r="K5" s="105"/>
      <c r="L5" s="770" t="s">
        <v>193</v>
      </c>
    </row>
    <row r="6" spans="1:12" s="89" customFormat="1" ht="33" customHeight="1">
      <c r="A6" s="817" t="s">
        <v>383</v>
      </c>
      <c r="B6" s="967" t="s">
        <v>524</v>
      </c>
      <c r="C6" s="967" t="s">
        <v>518</v>
      </c>
      <c r="D6" s="967" t="s">
        <v>519</v>
      </c>
      <c r="E6" s="967" t="s">
        <v>520</v>
      </c>
      <c r="F6" s="967" t="s">
        <v>521</v>
      </c>
      <c r="G6" s="967">
        <v>27</v>
      </c>
      <c r="H6" s="969" t="s">
        <v>393</v>
      </c>
      <c r="I6" s="970"/>
      <c r="J6" s="970"/>
      <c r="K6" s="970"/>
      <c r="L6" s="971"/>
    </row>
    <row r="7" spans="1:12" s="89" customFormat="1" ht="33" customHeight="1">
      <c r="A7" s="818" t="s">
        <v>289</v>
      </c>
      <c r="B7" s="968"/>
      <c r="C7" s="972"/>
      <c r="D7" s="972"/>
      <c r="E7" s="972"/>
      <c r="F7" s="972"/>
      <c r="G7" s="972"/>
      <c r="H7" s="90" t="s">
        <v>518</v>
      </c>
      <c r="I7" s="91" t="s">
        <v>519</v>
      </c>
      <c r="J7" s="91" t="s">
        <v>520</v>
      </c>
      <c r="K7" s="92" t="s">
        <v>521</v>
      </c>
      <c r="L7" s="93">
        <v>27</v>
      </c>
    </row>
    <row r="8" spans="1:12" s="89" customFormat="1" ht="33" customHeight="1">
      <c r="A8" s="94" t="s">
        <v>24</v>
      </c>
      <c r="B8" s="59">
        <v>124409910</v>
      </c>
      <c r="C8" s="59">
        <v>120413370</v>
      </c>
      <c r="D8" s="59">
        <v>114650461</v>
      </c>
      <c r="E8" s="59">
        <v>110124554</v>
      </c>
      <c r="F8" s="59">
        <v>105944129</v>
      </c>
      <c r="G8" s="59">
        <v>102067020</v>
      </c>
      <c r="H8" s="79">
        <f>(C8-B8)/B8*100</f>
        <v>-3.2123968259441713</v>
      </c>
      <c r="I8" s="79">
        <f>(D8-C8)/C8*100</f>
        <v>-4.7859378074046095</v>
      </c>
      <c r="J8" s="79">
        <f>(E8-D8)/D8*100</f>
        <v>-3.9475698226804337</v>
      </c>
      <c r="K8" s="79">
        <f>(F8-E8)/E8*100</f>
        <v>-3.79608801866294</v>
      </c>
      <c r="L8" s="60">
        <f>(G8-F8)/F8*100</f>
        <v>-3.659578908803904</v>
      </c>
    </row>
    <row r="9" spans="1:12" s="89" customFormat="1" ht="33" customHeight="1">
      <c r="A9" s="94" t="s">
        <v>25</v>
      </c>
      <c r="B9" s="59">
        <v>0</v>
      </c>
      <c r="C9" s="59">
        <v>0</v>
      </c>
      <c r="D9" s="59">
        <v>44000</v>
      </c>
      <c r="E9" s="59">
        <v>93600</v>
      </c>
      <c r="F9" s="59">
        <v>154500</v>
      </c>
      <c r="G9" s="59">
        <v>153330</v>
      </c>
      <c r="H9" s="81">
        <v>0</v>
      </c>
      <c r="I9" s="81" t="s">
        <v>134</v>
      </c>
      <c r="J9" s="81">
        <f>(E9-D9)/D9*100</f>
        <v>112.72727272727272</v>
      </c>
      <c r="K9" s="79">
        <f aca="true" t="shared" si="0" ref="K9:K16">(F9-E9)/E9*100</f>
        <v>65.06410256410257</v>
      </c>
      <c r="L9" s="113">
        <f aca="true" t="shared" si="1" ref="L9:L15">(G9-F9)/F9*100</f>
        <v>-0.7572815533980582</v>
      </c>
    </row>
    <row r="10" spans="1:12" s="89" customFormat="1" ht="33" customHeight="1">
      <c r="A10" s="94" t="s">
        <v>26</v>
      </c>
      <c r="B10" s="59">
        <v>457645</v>
      </c>
      <c r="C10" s="59">
        <v>419677</v>
      </c>
      <c r="D10" s="59">
        <v>380984</v>
      </c>
      <c r="E10" s="59">
        <v>341550</v>
      </c>
      <c r="F10" s="59">
        <v>301363</v>
      </c>
      <c r="G10" s="59">
        <v>260406</v>
      </c>
      <c r="H10" s="79">
        <f aca="true" t="shared" si="2" ref="H10:H16">(C10-B10)/B10*100</f>
        <v>-8.296386937473368</v>
      </c>
      <c r="I10" s="79">
        <f aca="true" t="shared" si="3" ref="I10:I16">(D10-C10)/C10*100</f>
        <v>-9.219709443214663</v>
      </c>
      <c r="J10" s="79">
        <f aca="true" t="shared" si="4" ref="J10:J16">(E10-D10)/D10*100</f>
        <v>-10.350565903030049</v>
      </c>
      <c r="K10" s="79">
        <f t="shared" si="0"/>
        <v>-11.766066461718635</v>
      </c>
      <c r="L10" s="60">
        <f t="shared" si="1"/>
        <v>-13.590586767453205</v>
      </c>
    </row>
    <row r="11" spans="1:12" s="89" customFormat="1" ht="33" customHeight="1">
      <c r="A11" s="94" t="s">
        <v>27</v>
      </c>
      <c r="B11" s="59">
        <v>114072</v>
      </c>
      <c r="C11" s="59">
        <v>131901</v>
      </c>
      <c r="D11" s="59">
        <v>136495</v>
      </c>
      <c r="E11" s="59">
        <v>132227</v>
      </c>
      <c r="F11" s="59">
        <v>146165</v>
      </c>
      <c r="G11" s="59">
        <v>201583</v>
      </c>
      <c r="H11" s="81">
        <f t="shared" si="2"/>
        <v>15.62960235640648</v>
      </c>
      <c r="I11" s="81">
        <f t="shared" si="3"/>
        <v>3.4829152167155666</v>
      </c>
      <c r="J11" s="79">
        <f t="shared" si="4"/>
        <v>-3.126854463533463</v>
      </c>
      <c r="K11" s="79">
        <f t="shared" si="0"/>
        <v>10.540963645851452</v>
      </c>
      <c r="L11" s="60">
        <f t="shared" si="1"/>
        <v>37.91468545821503</v>
      </c>
    </row>
    <row r="12" spans="1:12" s="89" customFormat="1" ht="33" customHeight="1">
      <c r="A12" s="94" t="s">
        <v>28</v>
      </c>
      <c r="B12" s="59">
        <v>2081313</v>
      </c>
      <c r="C12" s="59">
        <v>2039994</v>
      </c>
      <c r="D12" s="59">
        <v>1964192</v>
      </c>
      <c r="E12" s="59">
        <v>0</v>
      </c>
      <c r="F12" s="59">
        <v>0</v>
      </c>
      <c r="G12" s="59">
        <v>0</v>
      </c>
      <c r="H12" s="79">
        <f t="shared" si="2"/>
        <v>-1.9852372036305928</v>
      </c>
      <c r="I12" s="79">
        <f t="shared" si="3"/>
        <v>-3.715795242535027</v>
      </c>
      <c r="J12" s="81" t="s">
        <v>199</v>
      </c>
      <c r="K12" s="81">
        <v>0</v>
      </c>
      <c r="L12" s="60">
        <v>0</v>
      </c>
    </row>
    <row r="13" spans="1:12" s="89" customFormat="1" ht="33" customHeight="1">
      <c r="A13" s="94" t="s">
        <v>29</v>
      </c>
      <c r="B13" s="59">
        <v>31543400</v>
      </c>
      <c r="C13" s="59">
        <v>30632442</v>
      </c>
      <c r="D13" s="59">
        <v>29847561</v>
      </c>
      <c r="E13" s="59">
        <v>30025049</v>
      </c>
      <c r="F13" s="59">
        <v>31575016</v>
      </c>
      <c r="G13" s="59">
        <v>29927489</v>
      </c>
      <c r="H13" s="79">
        <f t="shared" si="2"/>
        <v>-2.8879512037383415</v>
      </c>
      <c r="I13" s="79">
        <f t="shared" si="3"/>
        <v>-2.5622540964902503</v>
      </c>
      <c r="J13" s="79">
        <f t="shared" si="4"/>
        <v>0.594648252833791</v>
      </c>
      <c r="K13" s="79">
        <f t="shared" si="0"/>
        <v>5.162246363028417</v>
      </c>
      <c r="L13" s="60">
        <f t="shared" si="1"/>
        <v>-5.217818416940786</v>
      </c>
    </row>
    <row r="14" spans="1:12" s="89" customFormat="1" ht="33" customHeight="1">
      <c r="A14" s="94" t="s">
        <v>522</v>
      </c>
      <c r="B14" s="59"/>
      <c r="C14" s="59">
        <v>0</v>
      </c>
      <c r="D14" s="59">
        <v>0</v>
      </c>
      <c r="E14" s="59">
        <v>0</v>
      </c>
      <c r="F14" s="59">
        <v>0</v>
      </c>
      <c r="G14" s="59">
        <v>0</v>
      </c>
      <c r="H14" s="79">
        <v>0</v>
      </c>
      <c r="I14" s="79">
        <v>0</v>
      </c>
      <c r="J14" s="79">
        <v>0</v>
      </c>
      <c r="K14" s="79">
        <v>0</v>
      </c>
      <c r="L14" s="60">
        <v>0</v>
      </c>
    </row>
    <row r="15" spans="1:12" s="89" customFormat="1" ht="33" customHeight="1">
      <c r="A15" s="94" t="s">
        <v>30</v>
      </c>
      <c r="B15" s="59">
        <v>2177334</v>
      </c>
      <c r="C15" s="59">
        <v>2082741</v>
      </c>
      <c r="D15" s="59">
        <v>1986431</v>
      </c>
      <c r="E15" s="59">
        <v>1888369</v>
      </c>
      <c r="F15" s="59">
        <v>1788522</v>
      </c>
      <c r="G15" s="59">
        <v>1686856</v>
      </c>
      <c r="H15" s="79">
        <f t="shared" si="2"/>
        <v>-4.3444414132145095</v>
      </c>
      <c r="I15" s="79">
        <f t="shared" si="3"/>
        <v>-4.624194751051619</v>
      </c>
      <c r="J15" s="79">
        <f t="shared" si="4"/>
        <v>-4.936592310530797</v>
      </c>
      <c r="K15" s="79">
        <f t="shared" si="0"/>
        <v>-5.287472946230318</v>
      </c>
      <c r="L15" s="60">
        <f t="shared" si="1"/>
        <v>-5.684358369648235</v>
      </c>
    </row>
    <row r="16" spans="1:12" s="89" customFormat="1" ht="33" customHeight="1">
      <c r="A16" s="106" t="s">
        <v>44</v>
      </c>
      <c r="B16" s="68">
        <v>145138958</v>
      </c>
      <c r="C16" s="68">
        <v>196918063</v>
      </c>
      <c r="D16" s="68">
        <v>192918874</v>
      </c>
      <c r="E16" s="68">
        <v>189036166</v>
      </c>
      <c r="F16" s="68">
        <v>189342884</v>
      </c>
      <c r="G16" s="68">
        <v>205173828</v>
      </c>
      <c r="H16" s="41">
        <f t="shared" si="2"/>
        <v>35.67553861038468</v>
      </c>
      <c r="I16" s="107">
        <f t="shared" si="3"/>
        <v>-2.0308898732159477</v>
      </c>
      <c r="J16" s="107">
        <f t="shared" si="4"/>
        <v>-2.0126117883105623</v>
      </c>
      <c r="K16" s="107">
        <f t="shared" si="0"/>
        <v>0.162253608127029</v>
      </c>
      <c r="L16" s="69">
        <f>(G16-F16)/F16*100</f>
        <v>8.360992325436428</v>
      </c>
    </row>
    <row r="17" spans="1:12" s="89" customFormat="1" ht="33" customHeight="1" thickBot="1">
      <c r="A17" s="97" t="s">
        <v>31</v>
      </c>
      <c r="B17" s="71">
        <f aca="true" t="shared" si="5" ref="B17:G17">SUM(B8:B16)</f>
        <v>305922632</v>
      </c>
      <c r="C17" s="71">
        <f t="shared" si="5"/>
        <v>352638188</v>
      </c>
      <c r="D17" s="71">
        <f t="shared" si="5"/>
        <v>341928998</v>
      </c>
      <c r="E17" s="71">
        <f t="shared" si="5"/>
        <v>331641515</v>
      </c>
      <c r="F17" s="71">
        <f t="shared" si="5"/>
        <v>329252579</v>
      </c>
      <c r="G17" s="71">
        <f t="shared" si="5"/>
        <v>339470512</v>
      </c>
      <c r="H17" s="83">
        <f>(C17-B17)/B17*100</f>
        <v>15.270382480234415</v>
      </c>
      <c r="I17" s="83">
        <f>(D17-C17)/C17*100</f>
        <v>-3.0368775601807485</v>
      </c>
      <c r="J17" s="83">
        <f>(E17-D17)/D17*100</f>
        <v>-3.008660587482551</v>
      </c>
      <c r="K17" s="83">
        <f>(F17-E17)/E17*100</f>
        <v>-0.7203368372020614</v>
      </c>
      <c r="L17" s="72">
        <f>(G17-F17)/F17*100</f>
        <v>3.103372198642672</v>
      </c>
    </row>
    <row r="18" s="88" customFormat="1" ht="26.25" customHeight="1">
      <c r="A18" s="99"/>
    </row>
    <row r="19" s="88" customFormat="1" ht="17.25" customHeight="1"/>
  </sheetData>
  <sheetProtection/>
  <mergeCells count="7">
    <mergeCell ref="C6:C7"/>
    <mergeCell ref="B6:B7"/>
    <mergeCell ref="E6:E7"/>
    <mergeCell ref="H6:L6"/>
    <mergeCell ref="F6:F7"/>
    <mergeCell ref="D6:D7"/>
    <mergeCell ref="G6:G7"/>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69"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rgb="FFFFFF00"/>
  </sheetPr>
  <dimension ref="A1:S58"/>
  <sheetViews>
    <sheetView showGridLines="0" showZeros="0" view="pageBreakPreview" zoomScale="60" zoomScaleNormal="75" zoomScalePageLayoutView="0" workbookViewId="0" topLeftCell="A1">
      <selection activeCell="E59" sqref="E59"/>
    </sheetView>
  </sheetViews>
  <sheetFormatPr defaultColWidth="13.54296875" defaultRowHeight="18"/>
  <cols>
    <col min="1" max="1" width="13.453125" style="135" customWidth="1"/>
    <col min="2" max="2" width="6.6328125" style="135" customWidth="1"/>
    <col min="3" max="17" width="12.99609375" style="135" customWidth="1"/>
    <col min="18" max="18" width="13.453125" style="135" hidden="1" customWidth="1"/>
    <col min="19" max="19" width="4.18359375" style="450" customWidth="1"/>
    <col min="20" max="16384" width="13.453125" style="135" customWidth="1"/>
  </cols>
  <sheetData>
    <row r="1" spans="1:3" ht="34.5" customHeight="1">
      <c r="A1" s="43"/>
      <c r="C1" s="43" t="s">
        <v>15</v>
      </c>
    </row>
    <row r="2" spans="1:3" ht="34.5" customHeight="1">
      <c r="A2" s="32"/>
      <c r="C2" s="32" t="s">
        <v>0</v>
      </c>
    </row>
    <row r="3" spans="1:12" s="52" customFormat="1" ht="34.5" customHeight="1">
      <c r="A3" s="50"/>
      <c r="B3" s="51"/>
      <c r="C3" s="50" t="s">
        <v>214</v>
      </c>
      <c r="D3" s="51"/>
      <c r="E3" s="51"/>
      <c r="F3" s="51"/>
      <c r="G3" s="51"/>
      <c r="H3" s="51"/>
      <c r="I3" s="51"/>
      <c r="J3" s="51"/>
      <c r="L3"/>
    </row>
    <row r="4" spans="1:12" s="88" customFormat="1" ht="33.75" customHeight="1">
      <c r="A4" s="50"/>
      <c r="B4" s="109"/>
      <c r="C4" s="50" t="s">
        <v>217</v>
      </c>
      <c r="D4" s="109"/>
      <c r="E4" s="109"/>
      <c r="F4" s="109"/>
      <c r="G4" s="109"/>
      <c r="H4" s="110"/>
      <c r="I4" s="110"/>
      <c r="J4" s="110"/>
      <c r="K4" s="110"/>
      <c r="L4" s="110"/>
    </row>
    <row r="5" spans="1:19" s="114" customFormat="1" ht="33.75" customHeight="1" thickBot="1">
      <c r="A5" s="465"/>
      <c r="Q5" s="774" t="s">
        <v>190</v>
      </c>
      <c r="S5" s="449"/>
    </row>
    <row r="6" spans="1:19" s="114" customFormat="1" ht="33.75" customHeight="1">
      <c r="A6" s="115"/>
      <c r="B6" s="884" t="s">
        <v>385</v>
      </c>
      <c r="C6" s="973" t="s">
        <v>291</v>
      </c>
      <c r="D6" s="975" t="s">
        <v>437</v>
      </c>
      <c r="E6" s="976"/>
      <c r="F6" s="976"/>
      <c r="G6" s="976"/>
      <c r="H6" s="976"/>
      <c r="I6" s="976"/>
      <c r="J6" s="977"/>
      <c r="K6" s="975" t="s">
        <v>438</v>
      </c>
      <c r="L6" s="978"/>
      <c r="M6" s="978"/>
      <c r="N6" s="978"/>
      <c r="O6" s="978"/>
      <c r="P6" s="978"/>
      <c r="Q6" s="979"/>
      <c r="S6" s="449"/>
    </row>
    <row r="7" spans="1:19" s="114" customFormat="1" ht="33.75" customHeight="1" thickBot="1">
      <c r="A7" s="883" t="s">
        <v>279</v>
      </c>
      <c r="B7" s="819" t="s">
        <v>383</v>
      </c>
      <c r="C7" s="974"/>
      <c r="D7" s="820" t="s">
        <v>292</v>
      </c>
      <c r="E7" s="820" t="s">
        <v>293</v>
      </c>
      <c r="F7" s="820" t="s">
        <v>294</v>
      </c>
      <c r="G7" s="820" t="s">
        <v>297</v>
      </c>
      <c r="H7" s="820" t="s">
        <v>298</v>
      </c>
      <c r="I7" s="820" t="s">
        <v>295</v>
      </c>
      <c r="J7" s="820" t="s">
        <v>296</v>
      </c>
      <c r="K7" s="820" t="s">
        <v>299</v>
      </c>
      <c r="L7" s="820" t="s">
        <v>300</v>
      </c>
      <c r="M7" s="820" t="s">
        <v>301</v>
      </c>
      <c r="N7" s="820" t="s">
        <v>302</v>
      </c>
      <c r="O7" s="820" t="s">
        <v>303</v>
      </c>
      <c r="P7" s="820" t="s">
        <v>304</v>
      </c>
      <c r="Q7" s="821" t="s">
        <v>305</v>
      </c>
      <c r="S7" s="449"/>
    </row>
    <row r="8" spans="1:19" s="114" customFormat="1" ht="33.75" customHeight="1">
      <c r="A8" s="116"/>
      <c r="B8" s="117">
        <v>23</v>
      </c>
      <c r="C8" s="118">
        <v>120413370</v>
      </c>
      <c r="D8" s="118">
        <v>68054847</v>
      </c>
      <c r="E8" s="118">
        <v>205202</v>
      </c>
      <c r="F8" s="118">
        <v>42738878</v>
      </c>
      <c r="G8" s="118">
        <v>8775420</v>
      </c>
      <c r="H8" s="118">
        <v>531163</v>
      </c>
      <c r="I8" s="118">
        <v>0</v>
      </c>
      <c r="J8" s="118">
        <v>107860</v>
      </c>
      <c r="K8" s="79">
        <f>D8/$C8*100</f>
        <v>56.51768321075974</v>
      </c>
      <c r="L8" s="79">
        <f aca="true" t="shared" si="0" ref="L8:Q23">E8/$C8*100</f>
        <v>0.1704146308669876</v>
      </c>
      <c r="M8" s="79">
        <f t="shared" si="0"/>
        <v>35.49346555120914</v>
      </c>
      <c r="N8" s="79">
        <f t="shared" si="0"/>
        <v>7.287745538556059</v>
      </c>
      <c r="O8" s="79">
        <f t="shared" si="0"/>
        <v>0.4411162979659152</v>
      </c>
      <c r="P8" s="79">
        <f t="shared" si="0"/>
        <v>0</v>
      </c>
      <c r="Q8" s="60">
        <f t="shared" si="0"/>
        <v>0.08957477064216374</v>
      </c>
      <c r="R8" s="119">
        <f aca="true" t="shared" si="1" ref="R8:R52">SUM(K8:Q8)</f>
        <v>100.00000000000001</v>
      </c>
      <c r="S8" s="449"/>
    </row>
    <row r="9" spans="1:19" s="114" customFormat="1" ht="33.75" customHeight="1">
      <c r="A9" s="120"/>
      <c r="B9" s="117">
        <v>24</v>
      </c>
      <c r="C9" s="118">
        <v>114650461</v>
      </c>
      <c r="D9" s="118">
        <v>65717997</v>
      </c>
      <c r="E9" s="118">
        <v>140563</v>
      </c>
      <c r="F9" s="118">
        <v>40056764</v>
      </c>
      <c r="G9" s="118">
        <v>8182424</v>
      </c>
      <c r="H9" s="118">
        <v>451793</v>
      </c>
      <c r="I9" s="118">
        <v>0</v>
      </c>
      <c r="J9" s="118">
        <v>100920</v>
      </c>
      <c r="K9" s="79">
        <f aca="true" t="shared" si="2" ref="K9:Q56">D9/$C9*100</f>
        <v>57.320307678483736</v>
      </c>
      <c r="L9" s="79">
        <f t="shared" si="0"/>
        <v>0.1226013386897764</v>
      </c>
      <c r="M9" s="79">
        <f t="shared" si="0"/>
        <v>34.93816217625152</v>
      </c>
      <c r="N9" s="79">
        <f t="shared" si="0"/>
        <v>7.136843523027787</v>
      </c>
      <c r="O9" s="79">
        <f t="shared" si="0"/>
        <v>0.3940612153317029</v>
      </c>
      <c r="P9" s="79">
        <f t="shared" si="0"/>
        <v>0</v>
      </c>
      <c r="Q9" s="60">
        <f t="shared" si="0"/>
        <v>0.088024068215478</v>
      </c>
      <c r="R9" s="119">
        <f t="shared" si="1"/>
        <v>100</v>
      </c>
      <c r="S9" s="449"/>
    </row>
    <row r="10" spans="1:19" s="114" customFormat="1" ht="33.75" customHeight="1">
      <c r="A10" s="120" t="s">
        <v>24</v>
      </c>
      <c r="B10" s="117">
        <v>25</v>
      </c>
      <c r="C10" s="118">
        <v>110124554</v>
      </c>
      <c r="D10" s="118">
        <v>65343388</v>
      </c>
      <c r="E10" s="118">
        <v>88225</v>
      </c>
      <c r="F10" s="118">
        <v>38035334</v>
      </c>
      <c r="G10" s="118">
        <v>6256747</v>
      </c>
      <c r="H10" s="118">
        <v>306880</v>
      </c>
      <c r="I10" s="118">
        <v>0</v>
      </c>
      <c r="J10" s="118">
        <v>93980</v>
      </c>
      <c r="K10" s="79">
        <f t="shared" si="2"/>
        <v>59.335893428453744</v>
      </c>
      <c r="L10" s="79">
        <f t="shared" si="0"/>
        <v>0.08011383183445175</v>
      </c>
      <c r="M10" s="79">
        <f t="shared" si="0"/>
        <v>34.53846814217291</v>
      </c>
      <c r="N10" s="79">
        <f t="shared" si="0"/>
        <v>5.681518583040073</v>
      </c>
      <c r="O10" s="79">
        <f t="shared" si="0"/>
        <v>0.2786662818175863</v>
      </c>
      <c r="P10" s="79">
        <f t="shared" si="0"/>
        <v>0</v>
      </c>
      <c r="Q10" s="60">
        <f t="shared" si="0"/>
        <v>0.08533973268123292</v>
      </c>
      <c r="R10" s="119">
        <f t="shared" si="1"/>
        <v>100</v>
      </c>
      <c r="S10" s="449"/>
    </row>
    <row r="11" spans="1:19" s="114" customFormat="1" ht="33.75" customHeight="1">
      <c r="A11" s="121"/>
      <c r="B11" s="122">
        <v>26</v>
      </c>
      <c r="C11" s="123">
        <v>105944129</v>
      </c>
      <c r="D11" s="123">
        <v>65140169</v>
      </c>
      <c r="E11" s="123">
        <v>53818</v>
      </c>
      <c r="F11" s="123">
        <v>35978773</v>
      </c>
      <c r="G11" s="123">
        <v>4491745</v>
      </c>
      <c r="H11" s="123">
        <v>192584</v>
      </c>
      <c r="I11" s="123">
        <v>0</v>
      </c>
      <c r="J11" s="123">
        <v>87040</v>
      </c>
      <c r="K11" s="107">
        <f t="shared" si="2"/>
        <v>61.485397647660115</v>
      </c>
      <c r="L11" s="107">
        <f t="shared" si="0"/>
        <v>0.05079847322167328</v>
      </c>
      <c r="M11" s="107">
        <f t="shared" si="0"/>
        <v>33.96013855567212</v>
      </c>
      <c r="N11" s="107">
        <f t="shared" si="0"/>
        <v>4.239729980695769</v>
      </c>
      <c r="O11" s="107">
        <f t="shared" si="0"/>
        <v>0.1817788317463066</v>
      </c>
      <c r="P11" s="107">
        <f t="shared" si="0"/>
        <v>0</v>
      </c>
      <c r="Q11" s="69">
        <f t="shared" si="0"/>
        <v>0.08215651100402176</v>
      </c>
      <c r="R11" s="119">
        <f t="shared" si="1"/>
        <v>100</v>
      </c>
      <c r="S11" s="449"/>
    </row>
    <row r="12" spans="1:19" s="114" customFormat="1" ht="33.75" customHeight="1">
      <c r="A12" s="124"/>
      <c r="B12" s="122">
        <v>27</v>
      </c>
      <c r="C12" s="123">
        <v>102067020</v>
      </c>
      <c r="D12" s="123">
        <v>64182135</v>
      </c>
      <c r="E12" s="123">
        <v>31196</v>
      </c>
      <c r="F12" s="123">
        <v>34735290</v>
      </c>
      <c r="G12" s="123">
        <v>2925434</v>
      </c>
      <c r="H12" s="123">
        <v>112865</v>
      </c>
      <c r="I12" s="123">
        <v>0</v>
      </c>
      <c r="J12" s="123">
        <v>80100</v>
      </c>
      <c r="K12" s="448">
        <f t="shared" si="2"/>
        <v>62.88234436549632</v>
      </c>
      <c r="L12" s="448">
        <f t="shared" si="0"/>
        <v>0.030564231227677655</v>
      </c>
      <c r="M12" s="448">
        <f t="shared" si="0"/>
        <v>34.03184495834208</v>
      </c>
      <c r="N12" s="448">
        <f t="shared" si="0"/>
        <v>2.866189294054044</v>
      </c>
      <c r="O12" s="448">
        <f t="shared" si="0"/>
        <v>0.11057930367713294</v>
      </c>
      <c r="P12" s="107">
        <f t="shared" si="0"/>
        <v>0</v>
      </c>
      <c r="Q12" s="452">
        <f t="shared" si="0"/>
        <v>0.07847784720274972</v>
      </c>
      <c r="R12" s="778">
        <f t="shared" si="1"/>
        <v>100</v>
      </c>
      <c r="S12" s="777"/>
    </row>
    <row r="13" spans="1:19" s="114" customFormat="1" ht="33.75" customHeight="1">
      <c r="A13" s="121"/>
      <c r="B13" s="117">
        <v>23</v>
      </c>
      <c r="C13" s="118">
        <v>0</v>
      </c>
      <c r="D13" s="118">
        <v>0</v>
      </c>
      <c r="E13" s="118">
        <v>0</v>
      </c>
      <c r="F13" s="118">
        <v>0</v>
      </c>
      <c r="G13" s="118">
        <v>0</v>
      </c>
      <c r="H13" s="118">
        <v>0</v>
      </c>
      <c r="I13" s="118">
        <v>0</v>
      </c>
      <c r="J13" s="118">
        <v>0</v>
      </c>
      <c r="K13" s="79">
        <v>0</v>
      </c>
      <c r="L13" s="79">
        <v>0</v>
      </c>
      <c r="M13" s="79">
        <v>0</v>
      </c>
      <c r="N13" s="79">
        <v>0</v>
      </c>
      <c r="O13" s="79">
        <v>0</v>
      </c>
      <c r="P13" s="79">
        <v>0</v>
      </c>
      <c r="Q13" s="60">
        <v>0</v>
      </c>
      <c r="R13" s="778">
        <f t="shared" si="1"/>
        <v>0</v>
      </c>
      <c r="S13" s="449"/>
    </row>
    <row r="14" spans="1:19" s="114" customFormat="1" ht="33.75" customHeight="1">
      <c r="A14" s="125"/>
      <c r="B14" s="117">
        <v>24</v>
      </c>
      <c r="C14" s="118">
        <v>44000</v>
      </c>
      <c r="D14" s="118">
        <v>0</v>
      </c>
      <c r="E14" s="118">
        <v>0</v>
      </c>
      <c r="F14" s="118">
        <v>44000</v>
      </c>
      <c r="G14" s="118">
        <v>0</v>
      </c>
      <c r="H14" s="118">
        <v>0</v>
      </c>
      <c r="I14" s="118">
        <v>0</v>
      </c>
      <c r="J14" s="118">
        <v>0</v>
      </c>
      <c r="K14" s="79">
        <v>0</v>
      </c>
      <c r="L14" s="79">
        <v>0</v>
      </c>
      <c r="M14" s="79">
        <v>0</v>
      </c>
      <c r="N14" s="79">
        <v>0</v>
      </c>
      <c r="O14" s="79">
        <v>0</v>
      </c>
      <c r="P14" s="79">
        <v>0</v>
      </c>
      <c r="Q14" s="60">
        <v>0</v>
      </c>
      <c r="R14" s="778">
        <f t="shared" si="1"/>
        <v>0</v>
      </c>
      <c r="S14" s="449"/>
    </row>
    <row r="15" spans="1:19" s="114" customFormat="1" ht="33.75" customHeight="1">
      <c r="A15" s="125" t="s">
        <v>25</v>
      </c>
      <c r="B15" s="117">
        <v>25</v>
      </c>
      <c r="C15" s="118">
        <v>93600</v>
      </c>
      <c r="D15" s="118">
        <v>0</v>
      </c>
      <c r="E15" s="118">
        <v>0</v>
      </c>
      <c r="F15" s="118">
        <v>93600</v>
      </c>
      <c r="G15" s="118">
        <v>0</v>
      </c>
      <c r="H15" s="118">
        <v>0</v>
      </c>
      <c r="I15" s="118">
        <v>0</v>
      </c>
      <c r="J15" s="118">
        <v>0</v>
      </c>
      <c r="K15" s="79">
        <v>0</v>
      </c>
      <c r="L15" s="79">
        <v>0</v>
      </c>
      <c r="M15" s="79">
        <f t="shared" si="0"/>
        <v>100</v>
      </c>
      <c r="N15" s="79">
        <v>0</v>
      </c>
      <c r="O15" s="79">
        <v>0</v>
      </c>
      <c r="P15" s="79">
        <v>0</v>
      </c>
      <c r="Q15" s="60">
        <v>0</v>
      </c>
      <c r="R15" s="778">
        <f t="shared" si="1"/>
        <v>100</v>
      </c>
      <c r="S15" s="449"/>
    </row>
    <row r="16" spans="1:19" s="114" customFormat="1" ht="33.75" customHeight="1">
      <c r="A16" s="125"/>
      <c r="B16" s="122">
        <v>26</v>
      </c>
      <c r="C16" s="123">
        <v>154500</v>
      </c>
      <c r="D16" s="123">
        <v>0</v>
      </c>
      <c r="E16" s="123">
        <v>0</v>
      </c>
      <c r="F16" s="123">
        <v>154500</v>
      </c>
      <c r="G16" s="123">
        <v>0</v>
      </c>
      <c r="H16" s="123">
        <v>0</v>
      </c>
      <c r="I16" s="123">
        <v>0</v>
      </c>
      <c r="J16" s="123">
        <v>0</v>
      </c>
      <c r="K16" s="107">
        <v>0</v>
      </c>
      <c r="L16" s="107">
        <v>0</v>
      </c>
      <c r="M16" s="107">
        <f t="shared" si="0"/>
        <v>100</v>
      </c>
      <c r="N16" s="107">
        <v>0</v>
      </c>
      <c r="O16" s="107">
        <v>0</v>
      </c>
      <c r="P16" s="107">
        <v>0</v>
      </c>
      <c r="Q16" s="69">
        <v>0</v>
      </c>
      <c r="R16" s="119">
        <f t="shared" si="1"/>
        <v>100</v>
      </c>
      <c r="S16" s="449"/>
    </row>
    <row r="17" spans="1:19" s="114" customFormat="1" ht="33.75" customHeight="1">
      <c r="A17" s="126"/>
      <c r="B17" s="122">
        <v>27</v>
      </c>
      <c r="C17" s="123">
        <v>153330</v>
      </c>
      <c r="D17" s="123">
        <v>0</v>
      </c>
      <c r="E17" s="123">
        <v>0</v>
      </c>
      <c r="F17" s="123">
        <v>153330</v>
      </c>
      <c r="G17" s="123">
        <v>0</v>
      </c>
      <c r="H17" s="123">
        <v>0</v>
      </c>
      <c r="I17" s="123">
        <v>0</v>
      </c>
      <c r="J17" s="123">
        <v>0</v>
      </c>
      <c r="K17" s="107">
        <f t="shared" si="2"/>
        <v>0</v>
      </c>
      <c r="L17" s="107">
        <f t="shared" si="0"/>
        <v>0</v>
      </c>
      <c r="M17" s="107">
        <f t="shared" si="0"/>
        <v>100</v>
      </c>
      <c r="N17" s="107">
        <f t="shared" si="0"/>
        <v>0</v>
      </c>
      <c r="O17" s="107">
        <f t="shared" si="0"/>
        <v>0</v>
      </c>
      <c r="P17" s="107">
        <f t="shared" si="0"/>
        <v>0</v>
      </c>
      <c r="Q17" s="69">
        <f t="shared" si="0"/>
        <v>0</v>
      </c>
      <c r="R17" s="119">
        <f t="shared" si="1"/>
        <v>100</v>
      </c>
      <c r="S17" s="449"/>
    </row>
    <row r="18" spans="1:19" s="114" customFormat="1" ht="33.75" customHeight="1">
      <c r="A18" s="125"/>
      <c r="B18" s="117">
        <v>23</v>
      </c>
      <c r="C18" s="118">
        <v>419677</v>
      </c>
      <c r="D18" s="118">
        <v>186034</v>
      </c>
      <c r="E18" s="118">
        <v>0</v>
      </c>
      <c r="F18" s="118">
        <v>233643</v>
      </c>
      <c r="G18" s="118">
        <v>0</v>
      </c>
      <c r="H18" s="118">
        <v>0</v>
      </c>
      <c r="I18" s="118">
        <v>0</v>
      </c>
      <c r="J18" s="118">
        <v>0</v>
      </c>
      <c r="K18" s="79">
        <f t="shared" si="2"/>
        <v>44.327899789600096</v>
      </c>
      <c r="L18" s="79">
        <f t="shared" si="0"/>
        <v>0</v>
      </c>
      <c r="M18" s="79">
        <f t="shared" si="0"/>
        <v>55.6721002103999</v>
      </c>
      <c r="N18" s="79">
        <f t="shared" si="0"/>
        <v>0</v>
      </c>
      <c r="O18" s="79">
        <f t="shared" si="0"/>
        <v>0</v>
      </c>
      <c r="P18" s="79">
        <f t="shared" si="0"/>
        <v>0</v>
      </c>
      <c r="Q18" s="60">
        <f t="shared" si="0"/>
        <v>0</v>
      </c>
      <c r="R18" s="119">
        <f t="shared" si="1"/>
        <v>100</v>
      </c>
      <c r="S18" s="449"/>
    </row>
    <row r="19" spans="1:19" s="114" customFormat="1" ht="33.75" customHeight="1">
      <c r="A19" s="125"/>
      <c r="B19" s="117">
        <v>24</v>
      </c>
      <c r="C19" s="118">
        <v>380984</v>
      </c>
      <c r="D19" s="118">
        <v>170588</v>
      </c>
      <c r="E19" s="118">
        <v>0</v>
      </c>
      <c r="F19" s="118">
        <v>210396</v>
      </c>
      <c r="G19" s="118">
        <v>0</v>
      </c>
      <c r="H19" s="118">
        <v>0</v>
      </c>
      <c r="I19" s="118">
        <v>0</v>
      </c>
      <c r="J19" s="118">
        <v>0</v>
      </c>
      <c r="K19" s="79">
        <f t="shared" si="2"/>
        <v>44.77563362240934</v>
      </c>
      <c r="L19" s="79">
        <f t="shared" si="0"/>
        <v>0</v>
      </c>
      <c r="M19" s="79">
        <f t="shared" si="0"/>
        <v>55.22436637759066</v>
      </c>
      <c r="N19" s="79">
        <f t="shared" si="0"/>
        <v>0</v>
      </c>
      <c r="O19" s="79">
        <f t="shared" si="0"/>
        <v>0</v>
      </c>
      <c r="P19" s="79">
        <f t="shared" si="0"/>
        <v>0</v>
      </c>
      <c r="Q19" s="60">
        <f t="shared" si="0"/>
        <v>0</v>
      </c>
      <c r="R19" s="119">
        <f t="shared" si="1"/>
        <v>100</v>
      </c>
      <c r="S19" s="449"/>
    </row>
    <row r="20" spans="1:19" s="114" customFormat="1" ht="33.75" customHeight="1">
      <c r="A20" s="125" t="s">
        <v>26</v>
      </c>
      <c r="B20" s="117">
        <v>25</v>
      </c>
      <c r="C20" s="118">
        <v>341550</v>
      </c>
      <c r="D20" s="118">
        <v>154862</v>
      </c>
      <c r="E20" s="118">
        <v>0</v>
      </c>
      <c r="F20" s="118">
        <v>186688</v>
      </c>
      <c r="G20" s="118">
        <v>0</v>
      </c>
      <c r="H20" s="118">
        <v>0</v>
      </c>
      <c r="I20" s="118">
        <v>0</v>
      </c>
      <c r="J20" s="118">
        <v>0</v>
      </c>
      <c r="K20" s="79">
        <f t="shared" si="2"/>
        <v>45.340945688771775</v>
      </c>
      <c r="L20" s="79">
        <f t="shared" si="0"/>
        <v>0</v>
      </c>
      <c r="M20" s="79">
        <f t="shared" si="0"/>
        <v>54.659054311228225</v>
      </c>
      <c r="N20" s="79">
        <f t="shared" si="0"/>
        <v>0</v>
      </c>
      <c r="O20" s="79">
        <f t="shared" si="0"/>
        <v>0</v>
      </c>
      <c r="P20" s="79">
        <f t="shared" si="0"/>
        <v>0</v>
      </c>
      <c r="Q20" s="60">
        <f t="shared" si="0"/>
        <v>0</v>
      </c>
      <c r="R20" s="119">
        <f t="shared" si="1"/>
        <v>100</v>
      </c>
      <c r="S20" s="449"/>
    </row>
    <row r="21" spans="1:19" s="114" customFormat="1" ht="33.75" customHeight="1">
      <c r="A21" s="125"/>
      <c r="B21" s="122">
        <v>26</v>
      </c>
      <c r="C21" s="123">
        <v>301363</v>
      </c>
      <c r="D21" s="123">
        <v>138851</v>
      </c>
      <c r="E21" s="123">
        <v>0</v>
      </c>
      <c r="F21" s="123">
        <v>162512</v>
      </c>
      <c r="G21" s="123">
        <v>0</v>
      </c>
      <c r="H21" s="123">
        <v>0</v>
      </c>
      <c r="I21" s="123">
        <v>0</v>
      </c>
      <c r="J21" s="123">
        <v>0</v>
      </c>
      <c r="K21" s="107">
        <f t="shared" si="2"/>
        <v>46.0743356019153</v>
      </c>
      <c r="L21" s="107">
        <f t="shared" si="0"/>
        <v>0</v>
      </c>
      <c r="M21" s="107">
        <f t="shared" si="0"/>
        <v>53.925664398084706</v>
      </c>
      <c r="N21" s="107">
        <f t="shared" si="0"/>
        <v>0</v>
      </c>
      <c r="O21" s="107">
        <f t="shared" si="0"/>
        <v>0</v>
      </c>
      <c r="P21" s="107">
        <f t="shared" si="0"/>
        <v>0</v>
      </c>
      <c r="Q21" s="69">
        <f t="shared" si="0"/>
        <v>0</v>
      </c>
      <c r="R21" s="778">
        <f t="shared" si="1"/>
        <v>100</v>
      </c>
      <c r="S21" s="777"/>
    </row>
    <row r="22" spans="1:19" s="127" customFormat="1" ht="33.75" customHeight="1">
      <c r="A22" s="126"/>
      <c r="B22" s="122">
        <v>27</v>
      </c>
      <c r="C22" s="123">
        <v>260406</v>
      </c>
      <c r="D22" s="123">
        <v>122549</v>
      </c>
      <c r="E22" s="123">
        <v>0</v>
      </c>
      <c r="F22" s="123">
        <v>137857</v>
      </c>
      <c r="G22" s="123">
        <v>0</v>
      </c>
      <c r="H22" s="123">
        <v>0</v>
      </c>
      <c r="I22" s="123">
        <v>0</v>
      </c>
      <c r="J22" s="123">
        <v>0</v>
      </c>
      <c r="K22" s="448">
        <f t="shared" si="2"/>
        <v>47.06074360805819</v>
      </c>
      <c r="L22" s="107">
        <f t="shared" si="0"/>
        <v>0</v>
      </c>
      <c r="M22" s="448">
        <f t="shared" si="0"/>
        <v>52.93925639194181</v>
      </c>
      <c r="N22" s="107">
        <f t="shared" si="0"/>
        <v>0</v>
      </c>
      <c r="O22" s="107">
        <f t="shared" si="0"/>
        <v>0</v>
      </c>
      <c r="P22" s="107">
        <f t="shared" si="0"/>
        <v>0</v>
      </c>
      <c r="Q22" s="69">
        <f t="shared" si="0"/>
        <v>0</v>
      </c>
      <c r="R22" s="778">
        <f t="shared" si="1"/>
        <v>100</v>
      </c>
      <c r="S22" s="777"/>
    </row>
    <row r="23" spans="1:19" s="114" customFormat="1" ht="33.75" customHeight="1">
      <c r="A23" s="125"/>
      <c r="B23" s="117">
        <v>23</v>
      </c>
      <c r="C23" s="118">
        <v>131901</v>
      </c>
      <c r="D23" s="118">
        <v>88269</v>
      </c>
      <c r="E23" s="118">
        <v>0</v>
      </c>
      <c r="F23" s="118">
        <v>43632</v>
      </c>
      <c r="G23" s="118">
        <v>0</v>
      </c>
      <c r="H23" s="118">
        <v>0</v>
      </c>
      <c r="I23" s="118">
        <v>0</v>
      </c>
      <c r="J23" s="118">
        <v>0</v>
      </c>
      <c r="K23" s="79">
        <f t="shared" si="2"/>
        <v>66.92064502922646</v>
      </c>
      <c r="L23" s="79">
        <f t="shared" si="0"/>
        <v>0</v>
      </c>
      <c r="M23" s="79">
        <f t="shared" si="0"/>
        <v>33.07935497077354</v>
      </c>
      <c r="N23" s="79">
        <f t="shared" si="0"/>
        <v>0</v>
      </c>
      <c r="O23" s="79">
        <f t="shared" si="0"/>
        <v>0</v>
      </c>
      <c r="P23" s="79">
        <f t="shared" si="0"/>
        <v>0</v>
      </c>
      <c r="Q23" s="60">
        <f t="shared" si="0"/>
        <v>0</v>
      </c>
      <c r="R23" s="778">
        <f t="shared" si="1"/>
        <v>100</v>
      </c>
      <c r="S23" s="777"/>
    </row>
    <row r="24" spans="1:19" s="114" customFormat="1" ht="33.75" customHeight="1">
      <c r="A24" s="125"/>
      <c r="B24" s="117">
        <v>24</v>
      </c>
      <c r="C24" s="118">
        <v>136495</v>
      </c>
      <c r="D24" s="118">
        <v>105026</v>
      </c>
      <c r="E24" s="118">
        <v>0</v>
      </c>
      <c r="F24" s="118">
        <v>31469</v>
      </c>
      <c r="G24" s="118">
        <v>0</v>
      </c>
      <c r="H24" s="118">
        <v>0</v>
      </c>
      <c r="I24" s="118">
        <v>0</v>
      </c>
      <c r="J24" s="118">
        <v>0</v>
      </c>
      <c r="K24" s="79">
        <f t="shared" si="2"/>
        <v>76.94494303820653</v>
      </c>
      <c r="L24" s="79">
        <f t="shared" si="2"/>
        <v>0</v>
      </c>
      <c r="M24" s="79">
        <f t="shared" si="2"/>
        <v>23.055056961793472</v>
      </c>
      <c r="N24" s="79">
        <f t="shared" si="2"/>
        <v>0</v>
      </c>
      <c r="O24" s="79">
        <f t="shared" si="2"/>
        <v>0</v>
      </c>
      <c r="P24" s="79">
        <f t="shared" si="2"/>
        <v>0</v>
      </c>
      <c r="Q24" s="60">
        <f t="shared" si="2"/>
        <v>0</v>
      </c>
      <c r="R24" s="778">
        <f t="shared" si="1"/>
        <v>100</v>
      </c>
      <c r="S24" s="777"/>
    </row>
    <row r="25" spans="1:19" s="114" customFormat="1" ht="33.75" customHeight="1">
      <c r="A25" s="125" t="s">
        <v>27</v>
      </c>
      <c r="B25" s="117">
        <v>25</v>
      </c>
      <c r="C25" s="118">
        <v>132227</v>
      </c>
      <c r="D25" s="118">
        <v>112976</v>
      </c>
      <c r="E25" s="118">
        <v>0</v>
      </c>
      <c r="F25" s="118">
        <v>19251</v>
      </c>
      <c r="G25" s="118">
        <v>0</v>
      </c>
      <c r="H25" s="118">
        <v>0</v>
      </c>
      <c r="I25" s="118">
        <v>0</v>
      </c>
      <c r="J25" s="118">
        <v>0</v>
      </c>
      <c r="K25" s="79">
        <f t="shared" si="2"/>
        <v>85.44094625152199</v>
      </c>
      <c r="L25" s="79">
        <f t="shared" si="2"/>
        <v>0</v>
      </c>
      <c r="M25" s="79">
        <f t="shared" si="2"/>
        <v>14.559053748477996</v>
      </c>
      <c r="N25" s="79">
        <f t="shared" si="2"/>
        <v>0</v>
      </c>
      <c r="O25" s="79">
        <f t="shared" si="2"/>
        <v>0</v>
      </c>
      <c r="P25" s="79">
        <f t="shared" si="2"/>
        <v>0</v>
      </c>
      <c r="Q25" s="60">
        <f t="shared" si="2"/>
        <v>0</v>
      </c>
      <c r="R25" s="778">
        <f t="shared" si="1"/>
        <v>99.99999999999999</v>
      </c>
      <c r="S25" s="777"/>
    </row>
    <row r="26" spans="1:19" s="114" customFormat="1" ht="33.75" customHeight="1">
      <c r="A26" s="125"/>
      <c r="B26" s="122">
        <v>26</v>
      </c>
      <c r="C26" s="123">
        <v>146165</v>
      </c>
      <c r="D26" s="123">
        <v>139188</v>
      </c>
      <c r="E26" s="123">
        <v>0</v>
      </c>
      <c r="F26" s="123">
        <v>6977</v>
      </c>
      <c r="G26" s="123">
        <v>0</v>
      </c>
      <c r="H26" s="123">
        <v>0</v>
      </c>
      <c r="I26" s="123">
        <v>0</v>
      </c>
      <c r="J26" s="123">
        <v>0</v>
      </c>
      <c r="K26" s="107">
        <f t="shared" si="2"/>
        <v>95.22662744158998</v>
      </c>
      <c r="L26" s="107">
        <f t="shared" si="2"/>
        <v>0</v>
      </c>
      <c r="M26" s="107">
        <f t="shared" si="2"/>
        <v>4.773372558410016</v>
      </c>
      <c r="N26" s="107">
        <f t="shared" si="2"/>
        <v>0</v>
      </c>
      <c r="O26" s="107">
        <f t="shared" si="2"/>
        <v>0</v>
      </c>
      <c r="P26" s="107">
        <f t="shared" si="2"/>
        <v>0</v>
      </c>
      <c r="Q26" s="69">
        <f t="shared" si="2"/>
        <v>0</v>
      </c>
      <c r="R26" s="778">
        <f t="shared" si="1"/>
        <v>100</v>
      </c>
      <c r="S26" s="777"/>
    </row>
    <row r="27" spans="1:19" s="114" customFormat="1" ht="33.75" customHeight="1">
      <c r="A27" s="126"/>
      <c r="B27" s="122">
        <v>27</v>
      </c>
      <c r="C27" s="123">
        <v>201583</v>
      </c>
      <c r="D27" s="128">
        <v>201583</v>
      </c>
      <c r="E27" s="128">
        <v>0</v>
      </c>
      <c r="F27" s="128">
        <v>0</v>
      </c>
      <c r="G27" s="128">
        <v>0</v>
      </c>
      <c r="H27" s="128">
        <v>0</v>
      </c>
      <c r="I27" s="128">
        <v>0</v>
      </c>
      <c r="J27" s="123">
        <v>0</v>
      </c>
      <c r="K27" s="448">
        <f t="shared" si="2"/>
        <v>100</v>
      </c>
      <c r="L27" s="107">
        <f t="shared" si="2"/>
        <v>0</v>
      </c>
      <c r="M27" s="448">
        <f t="shared" si="2"/>
        <v>0</v>
      </c>
      <c r="N27" s="107">
        <f t="shared" si="2"/>
        <v>0</v>
      </c>
      <c r="O27" s="107">
        <f t="shared" si="2"/>
        <v>0</v>
      </c>
      <c r="P27" s="107">
        <f t="shared" si="2"/>
        <v>0</v>
      </c>
      <c r="Q27" s="69">
        <f t="shared" si="2"/>
        <v>0</v>
      </c>
      <c r="R27" s="778">
        <f t="shared" si="1"/>
        <v>100</v>
      </c>
      <c r="S27" s="777"/>
    </row>
    <row r="28" spans="1:19" s="114" customFormat="1" ht="33.75" customHeight="1">
      <c r="A28" s="125"/>
      <c r="B28" s="117">
        <v>23</v>
      </c>
      <c r="C28" s="118">
        <v>2039994</v>
      </c>
      <c r="D28" s="118">
        <v>1303669</v>
      </c>
      <c r="E28" s="118">
        <v>0</v>
      </c>
      <c r="F28" s="118">
        <v>736325</v>
      </c>
      <c r="G28" s="118">
        <v>0</v>
      </c>
      <c r="H28" s="118">
        <v>0</v>
      </c>
      <c r="I28" s="118">
        <v>0</v>
      </c>
      <c r="J28" s="118">
        <v>0</v>
      </c>
      <c r="K28" s="79">
        <f t="shared" si="2"/>
        <v>63.9055310946993</v>
      </c>
      <c r="L28" s="79">
        <f t="shared" si="2"/>
        <v>0</v>
      </c>
      <c r="M28" s="79">
        <f t="shared" si="2"/>
        <v>36.0944689053007</v>
      </c>
      <c r="N28" s="79">
        <f t="shared" si="2"/>
        <v>0</v>
      </c>
      <c r="O28" s="79">
        <f t="shared" si="2"/>
        <v>0</v>
      </c>
      <c r="P28" s="79">
        <f t="shared" si="2"/>
        <v>0</v>
      </c>
      <c r="Q28" s="60">
        <f t="shared" si="2"/>
        <v>0</v>
      </c>
      <c r="R28" s="778">
        <f t="shared" si="1"/>
        <v>100</v>
      </c>
      <c r="S28" s="777"/>
    </row>
    <row r="29" spans="1:19" s="114" customFormat="1" ht="33.75" customHeight="1">
      <c r="A29" s="125"/>
      <c r="B29" s="117">
        <v>24</v>
      </c>
      <c r="C29" s="118">
        <v>1964192</v>
      </c>
      <c r="D29" s="118">
        <v>1206098</v>
      </c>
      <c r="E29" s="118">
        <v>0</v>
      </c>
      <c r="F29" s="118">
        <v>758094</v>
      </c>
      <c r="G29" s="118">
        <v>0</v>
      </c>
      <c r="H29" s="118">
        <v>0</v>
      </c>
      <c r="I29" s="118">
        <v>0</v>
      </c>
      <c r="J29" s="118">
        <v>0</v>
      </c>
      <c r="K29" s="79">
        <f t="shared" si="2"/>
        <v>61.404282269757736</v>
      </c>
      <c r="L29" s="79">
        <f t="shared" si="2"/>
        <v>0</v>
      </c>
      <c r="M29" s="79">
        <f t="shared" si="2"/>
        <v>38.59571773024226</v>
      </c>
      <c r="N29" s="79">
        <f t="shared" si="2"/>
        <v>0</v>
      </c>
      <c r="O29" s="79">
        <f t="shared" si="2"/>
        <v>0</v>
      </c>
      <c r="P29" s="79">
        <f t="shared" si="2"/>
        <v>0</v>
      </c>
      <c r="Q29" s="60">
        <f t="shared" si="2"/>
        <v>0</v>
      </c>
      <c r="R29" s="778">
        <f t="shared" si="1"/>
        <v>100</v>
      </c>
      <c r="S29" s="777"/>
    </row>
    <row r="30" spans="1:19" s="114" customFormat="1" ht="33.75" customHeight="1">
      <c r="A30" s="125" t="s">
        <v>28</v>
      </c>
      <c r="B30" s="117">
        <v>25</v>
      </c>
      <c r="C30" s="118">
        <v>0</v>
      </c>
      <c r="D30" s="118">
        <v>0</v>
      </c>
      <c r="E30" s="118">
        <v>0</v>
      </c>
      <c r="F30" s="118">
        <v>0</v>
      </c>
      <c r="G30" s="118">
        <v>0</v>
      </c>
      <c r="H30" s="118">
        <v>0</v>
      </c>
      <c r="I30" s="118">
        <v>0</v>
      </c>
      <c r="J30" s="118">
        <v>0</v>
      </c>
      <c r="K30" s="79">
        <v>0</v>
      </c>
      <c r="L30" s="79">
        <v>0</v>
      </c>
      <c r="M30" s="79">
        <v>0</v>
      </c>
      <c r="N30" s="79">
        <v>0</v>
      </c>
      <c r="O30" s="79">
        <v>0</v>
      </c>
      <c r="P30" s="79">
        <v>0</v>
      </c>
      <c r="Q30" s="60">
        <v>0</v>
      </c>
      <c r="R30" s="778">
        <f t="shared" si="1"/>
        <v>0</v>
      </c>
      <c r="S30" s="777"/>
    </row>
    <row r="31" spans="1:19" s="114" customFormat="1" ht="33.75" customHeight="1">
      <c r="A31" s="125"/>
      <c r="B31" s="122">
        <v>26</v>
      </c>
      <c r="C31" s="123">
        <v>0</v>
      </c>
      <c r="D31" s="123">
        <v>0</v>
      </c>
      <c r="E31" s="123">
        <v>0</v>
      </c>
      <c r="F31" s="123">
        <v>0</v>
      </c>
      <c r="G31" s="123">
        <v>0</v>
      </c>
      <c r="H31" s="123">
        <v>0</v>
      </c>
      <c r="I31" s="123">
        <v>0</v>
      </c>
      <c r="J31" s="123">
        <v>0</v>
      </c>
      <c r="K31" s="107">
        <v>0</v>
      </c>
      <c r="L31" s="107">
        <v>0</v>
      </c>
      <c r="M31" s="107">
        <v>0</v>
      </c>
      <c r="N31" s="107">
        <v>0</v>
      </c>
      <c r="O31" s="107">
        <v>0</v>
      </c>
      <c r="P31" s="107">
        <v>0</v>
      </c>
      <c r="Q31" s="69">
        <v>0</v>
      </c>
      <c r="R31" s="778">
        <f t="shared" si="1"/>
        <v>0</v>
      </c>
      <c r="S31" s="777"/>
    </row>
    <row r="32" spans="1:19" s="114" customFormat="1" ht="33.75" customHeight="1">
      <c r="A32" s="126"/>
      <c r="B32" s="122">
        <v>27</v>
      </c>
      <c r="C32" s="123">
        <v>0</v>
      </c>
      <c r="D32" s="123">
        <v>0</v>
      </c>
      <c r="E32" s="123">
        <v>0</v>
      </c>
      <c r="F32" s="123">
        <v>0</v>
      </c>
      <c r="G32" s="123">
        <v>0</v>
      </c>
      <c r="H32" s="123">
        <v>0</v>
      </c>
      <c r="I32" s="123">
        <v>0</v>
      </c>
      <c r="J32" s="123">
        <v>0</v>
      </c>
      <c r="K32" s="123">
        <v>0</v>
      </c>
      <c r="L32" s="107">
        <v>0</v>
      </c>
      <c r="M32" s="107">
        <v>0</v>
      </c>
      <c r="N32" s="107">
        <v>0</v>
      </c>
      <c r="O32" s="107">
        <v>0</v>
      </c>
      <c r="P32" s="107">
        <v>0</v>
      </c>
      <c r="Q32" s="69">
        <v>0</v>
      </c>
      <c r="R32" s="778">
        <f t="shared" si="1"/>
        <v>0</v>
      </c>
      <c r="S32" s="777"/>
    </row>
    <row r="33" spans="1:19" s="114" customFormat="1" ht="33.75" customHeight="1">
      <c r="A33" s="125"/>
      <c r="B33" s="117">
        <v>23</v>
      </c>
      <c r="C33" s="118">
        <v>30632442</v>
      </c>
      <c r="D33" s="118">
        <v>26078008</v>
      </c>
      <c r="E33" s="118">
        <v>0</v>
      </c>
      <c r="F33" s="118">
        <v>1191180</v>
      </c>
      <c r="G33" s="118">
        <v>2008840</v>
      </c>
      <c r="H33" s="118">
        <v>1347114</v>
      </c>
      <c r="I33" s="118">
        <v>0</v>
      </c>
      <c r="J33" s="118">
        <v>7300</v>
      </c>
      <c r="K33" s="79">
        <f t="shared" si="2"/>
        <v>85.13199176219773</v>
      </c>
      <c r="L33" s="79">
        <f t="shared" si="2"/>
        <v>0</v>
      </c>
      <c r="M33" s="79">
        <f t="shared" si="2"/>
        <v>3.8886223958246617</v>
      </c>
      <c r="N33" s="79">
        <f t="shared" si="2"/>
        <v>6.557883958451631</v>
      </c>
      <c r="O33" s="79">
        <f t="shared" si="2"/>
        <v>4.397670939848674</v>
      </c>
      <c r="P33" s="79">
        <f t="shared" si="2"/>
        <v>0</v>
      </c>
      <c r="Q33" s="113" t="s">
        <v>45</v>
      </c>
      <c r="R33" s="778">
        <f>SUM(K33:Q33)</f>
        <v>99.9761690563227</v>
      </c>
      <c r="S33" s="777"/>
    </row>
    <row r="34" spans="1:19" s="114" customFormat="1" ht="33.75" customHeight="1">
      <c r="A34" s="125"/>
      <c r="B34" s="117">
        <v>24</v>
      </c>
      <c r="C34" s="118">
        <v>29847561</v>
      </c>
      <c r="D34" s="118">
        <v>23850480</v>
      </c>
      <c r="E34" s="118">
        <v>0</v>
      </c>
      <c r="F34" s="118">
        <v>1618694</v>
      </c>
      <c r="G34" s="118">
        <v>3322490</v>
      </c>
      <c r="H34" s="118">
        <v>1052247</v>
      </c>
      <c r="I34" s="118">
        <v>0</v>
      </c>
      <c r="J34" s="118">
        <v>3650</v>
      </c>
      <c r="K34" s="79">
        <f t="shared" si="2"/>
        <v>79.90763466401827</v>
      </c>
      <c r="L34" s="79">
        <f t="shared" si="2"/>
        <v>0</v>
      </c>
      <c r="M34" s="79">
        <f t="shared" si="2"/>
        <v>5.4232035910739915</v>
      </c>
      <c r="N34" s="79">
        <f t="shared" si="2"/>
        <v>11.131529306531947</v>
      </c>
      <c r="O34" s="79">
        <f t="shared" si="2"/>
        <v>3.5254036334828163</v>
      </c>
      <c r="P34" s="79">
        <f t="shared" si="2"/>
        <v>0</v>
      </c>
      <c r="Q34" s="113" t="s">
        <v>45</v>
      </c>
      <c r="R34" s="778">
        <f>SUM(K34:Q34)</f>
        <v>99.98777119510702</v>
      </c>
      <c r="S34" s="777"/>
    </row>
    <row r="35" spans="1:19" s="114" customFormat="1" ht="33.75" customHeight="1">
      <c r="A35" s="125" t="s">
        <v>29</v>
      </c>
      <c r="B35" s="117">
        <v>25</v>
      </c>
      <c r="C35" s="118">
        <v>30025049</v>
      </c>
      <c r="D35" s="118">
        <v>24755831</v>
      </c>
      <c r="E35" s="118">
        <v>0</v>
      </c>
      <c r="F35" s="118">
        <v>1725452</v>
      </c>
      <c r="G35" s="118">
        <v>2757019</v>
      </c>
      <c r="H35" s="118">
        <v>786747</v>
      </c>
      <c r="I35" s="118">
        <v>0</v>
      </c>
      <c r="J35" s="118">
        <v>0</v>
      </c>
      <c r="K35" s="79">
        <f t="shared" si="2"/>
        <v>82.45059316972305</v>
      </c>
      <c r="L35" s="79">
        <f t="shared" si="2"/>
        <v>0</v>
      </c>
      <c r="M35" s="79">
        <f t="shared" si="2"/>
        <v>5.746708356745729</v>
      </c>
      <c r="N35" s="79">
        <f t="shared" si="2"/>
        <v>9.18239633847059</v>
      </c>
      <c r="O35" s="79">
        <f t="shared" si="2"/>
        <v>2.620302135060629</v>
      </c>
      <c r="P35" s="79">
        <f t="shared" si="2"/>
        <v>0</v>
      </c>
      <c r="Q35" s="113" t="s">
        <v>45</v>
      </c>
      <c r="R35" s="778">
        <f t="shared" si="1"/>
        <v>100</v>
      </c>
      <c r="S35" s="777"/>
    </row>
    <row r="36" spans="1:19" s="114" customFormat="1" ht="33.75" customHeight="1">
      <c r="A36" s="125"/>
      <c r="B36" s="122">
        <v>26</v>
      </c>
      <c r="C36" s="123">
        <v>31575016</v>
      </c>
      <c r="D36" s="123">
        <v>26314577</v>
      </c>
      <c r="E36" s="123">
        <v>0</v>
      </c>
      <c r="F36" s="123">
        <v>1783996</v>
      </c>
      <c r="G36" s="123">
        <v>2940071</v>
      </c>
      <c r="H36" s="123">
        <v>536372</v>
      </c>
      <c r="I36" s="123">
        <v>0</v>
      </c>
      <c r="J36" s="123">
        <v>0</v>
      </c>
      <c r="K36" s="107">
        <f t="shared" si="2"/>
        <v>83.33986909143609</v>
      </c>
      <c r="L36" s="107">
        <f t="shared" si="2"/>
        <v>0</v>
      </c>
      <c r="M36" s="107">
        <f t="shared" si="2"/>
        <v>5.650024056994935</v>
      </c>
      <c r="N36" s="107">
        <f t="shared" si="2"/>
        <v>9.311384038570242</v>
      </c>
      <c r="O36" s="107">
        <f t="shared" si="2"/>
        <v>1.698722812998733</v>
      </c>
      <c r="P36" s="107">
        <f t="shared" si="2"/>
        <v>0</v>
      </c>
      <c r="Q36" s="575" t="s">
        <v>45</v>
      </c>
      <c r="R36" s="778">
        <f t="shared" si="1"/>
        <v>100</v>
      </c>
      <c r="S36" s="777"/>
    </row>
    <row r="37" spans="1:19" s="114" customFormat="1" ht="33.75" customHeight="1">
      <c r="A37" s="126"/>
      <c r="B37" s="122">
        <v>27</v>
      </c>
      <c r="C37" s="123">
        <v>29927489</v>
      </c>
      <c r="D37" s="123">
        <v>25778278</v>
      </c>
      <c r="E37" s="123">
        <v>0</v>
      </c>
      <c r="F37" s="123">
        <v>1702265</v>
      </c>
      <c r="G37" s="123">
        <v>2126820</v>
      </c>
      <c r="H37" s="123">
        <v>320126</v>
      </c>
      <c r="I37" s="123">
        <v>0</v>
      </c>
      <c r="J37" s="123">
        <v>0</v>
      </c>
      <c r="K37" s="448">
        <f t="shared" si="2"/>
        <v>86.13578640025563</v>
      </c>
      <c r="L37" s="107">
        <f t="shared" si="2"/>
        <v>0</v>
      </c>
      <c r="M37" s="448">
        <f t="shared" si="2"/>
        <v>5.687964666865302</v>
      </c>
      <c r="N37" s="448">
        <f t="shared" si="2"/>
        <v>7.106576833091477</v>
      </c>
      <c r="O37" s="448">
        <f t="shared" si="2"/>
        <v>1.06967209978759</v>
      </c>
      <c r="P37" s="107">
        <f t="shared" si="2"/>
        <v>0</v>
      </c>
      <c r="Q37" s="69">
        <v>0</v>
      </c>
      <c r="R37" s="778">
        <f t="shared" si="1"/>
        <v>100</v>
      </c>
      <c r="S37" s="777"/>
    </row>
    <row r="38" spans="1:19" s="114" customFormat="1" ht="33.75" customHeight="1">
      <c r="A38" s="125"/>
      <c r="B38" s="117">
        <v>23</v>
      </c>
      <c r="C38" s="118">
        <v>0</v>
      </c>
      <c r="D38" s="118">
        <v>0</v>
      </c>
      <c r="E38" s="118">
        <v>0</v>
      </c>
      <c r="F38" s="118">
        <v>0</v>
      </c>
      <c r="G38" s="118">
        <v>0</v>
      </c>
      <c r="H38" s="118">
        <v>0</v>
      </c>
      <c r="I38" s="118">
        <v>0</v>
      </c>
      <c r="J38" s="118">
        <v>0</v>
      </c>
      <c r="K38" s="79">
        <v>0</v>
      </c>
      <c r="L38" s="79">
        <v>0</v>
      </c>
      <c r="M38" s="79">
        <v>0</v>
      </c>
      <c r="N38" s="79">
        <v>0</v>
      </c>
      <c r="O38" s="79">
        <v>0</v>
      </c>
      <c r="P38" s="79">
        <v>0</v>
      </c>
      <c r="Q38" s="60">
        <v>0</v>
      </c>
      <c r="R38" s="778">
        <f>SUM(K38:Q38)</f>
        <v>0</v>
      </c>
      <c r="S38" s="777"/>
    </row>
    <row r="39" spans="1:19" s="114" customFormat="1" ht="33.75" customHeight="1">
      <c r="A39" s="125"/>
      <c r="B39" s="117">
        <v>24</v>
      </c>
      <c r="C39" s="118">
        <v>0</v>
      </c>
      <c r="D39" s="118">
        <v>0</v>
      </c>
      <c r="E39" s="118">
        <v>0</v>
      </c>
      <c r="F39" s="118">
        <v>0</v>
      </c>
      <c r="G39" s="118">
        <v>0</v>
      </c>
      <c r="H39" s="118">
        <v>0</v>
      </c>
      <c r="I39" s="118">
        <v>0</v>
      </c>
      <c r="J39" s="118">
        <v>0</v>
      </c>
      <c r="K39" s="79">
        <v>0</v>
      </c>
      <c r="L39" s="79">
        <v>0</v>
      </c>
      <c r="M39" s="79">
        <v>0</v>
      </c>
      <c r="N39" s="79">
        <v>0</v>
      </c>
      <c r="O39" s="79">
        <v>0</v>
      </c>
      <c r="P39" s="79">
        <v>0</v>
      </c>
      <c r="Q39" s="60">
        <v>0</v>
      </c>
      <c r="R39" s="778">
        <f>SUM(K39:Q39)</f>
        <v>0</v>
      </c>
      <c r="S39" s="777"/>
    </row>
    <row r="40" spans="1:19" s="114" customFormat="1" ht="33.75" customHeight="1">
      <c r="A40" s="125" t="s">
        <v>522</v>
      </c>
      <c r="B40" s="117">
        <v>25</v>
      </c>
      <c r="C40" s="118">
        <v>0</v>
      </c>
      <c r="D40" s="118">
        <v>0</v>
      </c>
      <c r="E40" s="118">
        <v>0</v>
      </c>
      <c r="F40" s="118">
        <v>0</v>
      </c>
      <c r="G40" s="118">
        <v>0</v>
      </c>
      <c r="H40" s="118">
        <v>0</v>
      </c>
      <c r="I40" s="118">
        <v>0</v>
      </c>
      <c r="J40" s="118">
        <v>0</v>
      </c>
      <c r="K40" s="79">
        <v>0</v>
      </c>
      <c r="L40" s="79">
        <v>0</v>
      </c>
      <c r="M40" s="79">
        <v>0</v>
      </c>
      <c r="N40" s="79">
        <v>0</v>
      </c>
      <c r="O40" s="79">
        <v>0</v>
      </c>
      <c r="P40" s="79">
        <v>0</v>
      </c>
      <c r="Q40" s="60">
        <v>0</v>
      </c>
      <c r="R40" s="778">
        <f>SUM(K40:Q40)</f>
        <v>0</v>
      </c>
      <c r="S40" s="777"/>
    </row>
    <row r="41" spans="1:19" s="114" customFormat="1" ht="33.75" customHeight="1">
      <c r="A41" s="125"/>
      <c r="B41" s="122">
        <v>26</v>
      </c>
      <c r="C41" s="123">
        <v>0</v>
      </c>
      <c r="D41" s="123">
        <v>0</v>
      </c>
      <c r="E41" s="123">
        <v>0</v>
      </c>
      <c r="F41" s="123">
        <v>0</v>
      </c>
      <c r="G41" s="123">
        <v>0</v>
      </c>
      <c r="H41" s="123">
        <v>0</v>
      </c>
      <c r="I41" s="123">
        <v>0</v>
      </c>
      <c r="J41" s="123">
        <v>0</v>
      </c>
      <c r="K41" s="107">
        <v>0</v>
      </c>
      <c r="L41" s="107">
        <v>0</v>
      </c>
      <c r="M41" s="107">
        <v>0</v>
      </c>
      <c r="N41" s="107">
        <v>0</v>
      </c>
      <c r="O41" s="107">
        <v>0</v>
      </c>
      <c r="P41" s="107">
        <v>0</v>
      </c>
      <c r="Q41" s="69">
        <v>0</v>
      </c>
      <c r="R41" s="778">
        <f>SUM(K41:Q41)</f>
        <v>0</v>
      </c>
      <c r="S41" s="777"/>
    </row>
    <row r="42" spans="1:19" s="114" customFormat="1" ht="33.75" customHeight="1">
      <c r="A42" s="126"/>
      <c r="B42" s="122">
        <v>27</v>
      </c>
      <c r="C42" s="123">
        <v>0</v>
      </c>
      <c r="D42" s="123">
        <v>0</v>
      </c>
      <c r="E42" s="123">
        <v>0</v>
      </c>
      <c r="F42" s="123">
        <v>0</v>
      </c>
      <c r="G42" s="123">
        <v>0</v>
      </c>
      <c r="H42" s="123">
        <v>0</v>
      </c>
      <c r="I42" s="123">
        <v>0</v>
      </c>
      <c r="J42" s="123">
        <v>0</v>
      </c>
      <c r="K42" s="123">
        <v>0</v>
      </c>
      <c r="L42" s="107">
        <v>0</v>
      </c>
      <c r="M42" s="107">
        <v>0</v>
      </c>
      <c r="N42" s="107">
        <v>0</v>
      </c>
      <c r="O42" s="107">
        <v>0</v>
      </c>
      <c r="P42" s="107">
        <v>0</v>
      </c>
      <c r="Q42" s="69">
        <v>0</v>
      </c>
      <c r="R42" s="778">
        <f>SUM(K42:Q42)</f>
        <v>0</v>
      </c>
      <c r="S42" s="777"/>
    </row>
    <row r="43" spans="1:19" s="114" customFormat="1" ht="33.75" customHeight="1">
      <c r="A43" s="125"/>
      <c r="B43" s="117">
        <v>23</v>
      </c>
      <c r="C43" s="118">
        <v>2082741</v>
      </c>
      <c r="D43" s="118">
        <v>1169540</v>
      </c>
      <c r="E43" s="118">
        <v>379080</v>
      </c>
      <c r="F43" s="118">
        <v>534121</v>
      </c>
      <c r="G43" s="118">
        <v>0</v>
      </c>
      <c r="H43" s="118">
        <v>0</v>
      </c>
      <c r="I43" s="118">
        <v>0</v>
      </c>
      <c r="J43" s="118">
        <v>0</v>
      </c>
      <c r="K43" s="79">
        <f t="shared" si="2"/>
        <v>56.153885672774486</v>
      </c>
      <c r="L43" s="79">
        <f t="shared" si="2"/>
        <v>18.20101491255994</v>
      </c>
      <c r="M43" s="79">
        <f t="shared" si="2"/>
        <v>25.64509941466558</v>
      </c>
      <c r="N43" s="79">
        <f t="shared" si="2"/>
        <v>0</v>
      </c>
      <c r="O43" s="79">
        <f t="shared" si="2"/>
        <v>0</v>
      </c>
      <c r="P43" s="79">
        <f t="shared" si="2"/>
        <v>0</v>
      </c>
      <c r="Q43" s="60">
        <f t="shared" si="2"/>
        <v>0</v>
      </c>
      <c r="R43" s="778">
        <f t="shared" si="1"/>
        <v>100.00000000000001</v>
      </c>
      <c r="S43" s="777"/>
    </row>
    <row r="44" spans="1:19" s="114" customFormat="1" ht="33.75" customHeight="1">
      <c r="A44" s="980" t="s">
        <v>439</v>
      </c>
      <c r="B44" s="117">
        <v>24</v>
      </c>
      <c r="C44" s="118">
        <v>1986431</v>
      </c>
      <c r="D44" s="118">
        <v>1111148</v>
      </c>
      <c r="E44" s="118">
        <v>364431</v>
      </c>
      <c r="F44" s="118">
        <v>510852</v>
      </c>
      <c r="G44" s="118">
        <v>0</v>
      </c>
      <c r="H44" s="118">
        <v>0</v>
      </c>
      <c r="I44" s="118">
        <v>0</v>
      </c>
      <c r="J44" s="118">
        <v>0</v>
      </c>
      <c r="K44" s="79">
        <f t="shared" si="2"/>
        <v>55.936903924676976</v>
      </c>
      <c r="L44" s="79">
        <f t="shared" si="2"/>
        <v>18.34601856294027</v>
      </c>
      <c r="M44" s="79">
        <f t="shared" si="2"/>
        <v>25.71707751238276</v>
      </c>
      <c r="N44" s="79">
        <f t="shared" si="2"/>
        <v>0</v>
      </c>
      <c r="O44" s="79">
        <f t="shared" si="2"/>
        <v>0</v>
      </c>
      <c r="P44" s="79">
        <f t="shared" si="2"/>
        <v>0</v>
      </c>
      <c r="Q44" s="60">
        <f t="shared" si="2"/>
        <v>0</v>
      </c>
      <c r="R44" s="778">
        <f t="shared" si="1"/>
        <v>100</v>
      </c>
      <c r="S44" s="777"/>
    </row>
    <row r="45" spans="1:19" s="114" customFormat="1" ht="33.75" customHeight="1">
      <c r="A45" s="966"/>
      <c r="B45" s="117">
        <v>25</v>
      </c>
      <c r="C45" s="118">
        <v>1888369</v>
      </c>
      <c r="D45" s="118">
        <v>1051629</v>
      </c>
      <c r="E45" s="118">
        <v>349538</v>
      </c>
      <c r="F45" s="118">
        <v>487202</v>
      </c>
      <c r="G45" s="118">
        <v>0</v>
      </c>
      <c r="H45" s="118">
        <v>0</v>
      </c>
      <c r="I45" s="118">
        <v>0</v>
      </c>
      <c r="J45" s="118">
        <v>0</v>
      </c>
      <c r="K45" s="79">
        <f t="shared" si="2"/>
        <v>55.689804270245915</v>
      </c>
      <c r="L45" s="79">
        <f t="shared" si="2"/>
        <v>18.510047559560658</v>
      </c>
      <c r="M45" s="79">
        <f t="shared" si="2"/>
        <v>25.80014817019343</v>
      </c>
      <c r="N45" s="79">
        <f t="shared" si="2"/>
        <v>0</v>
      </c>
      <c r="O45" s="79">
        <f t="shared" si="2"/>
        <v>0</v>
      </c>
      <c r="P45" s="79">
        <f t="shared" si="2"/>
        <v>0</v>
      </c>
      <c r="Q45" s="60">
        <f t="shared" si="2"/>
        <v>0</v>
      </c>
      <c r="R45" s="778">
        <f t="shared" si="1"/>
        <v>100</v>
      </c>
      <c r="S45" s="777"/>
    </row>
    <row r="46" spans="1:19" s="114" customFormat="1" ht="33.75" customHeight="1">
      <c r="A46" s="966"/>
      <c r="B46" s="122">
        <v>26</v>
      </c>
      <c r="C46" s="123">
        <v>1788522</v>
      </c>
      <c r="D46" s="123">
        <v>990960</v>
      </c>
      <c r="E46" s="123">
        <v>334396</v>
      </c>
      <c r="F46" s="123">
        <v>463166</v>
      </c>
      <c r="G46" s="123">
        <v>0</v>
      </c>
      <c r="H46" s="123">
        <v>0</v>
      </c>
      <c r="I46" s="123">
        <v>0</v>
      </c>
      <c r="J46" s="123">
        <v>0</v>
      </c>
      <c r="K46" s="107">
        <f t="shared" si="2"/>
        <v>55.40664302703573</v>
      </c>
      <c r="L46" s="107">
        <f t="shared" si="2"/>
        <v>18.69677868094438</v>
      </c>
      <c r="M46" s="107">
        <f t="shared" si="2"/>
        <v>25.89657829201989</v>
      </c>
      <c r="N46" s="107">
        <f t="shared" si="2"/>
        <v>0</v>
      </c>
      <c r="O46" s="107">
        <f t="shared" si="2"/>
        <v>0</v>
      </c>
      <c r="P46" s="107">
        <f t="shared" si="2"/>
        <v>0</v>
      </c>
      <c r="Q46" s="69">
        <f t="shared" si="2"/>
        <v>0</v>
      </c>
      <c r="R46" s="778">
        <f t="shared" si="1"/>
        <v>100</v>
      </c>
      <c r="S46" s="777"/>
    </row>
    <row r="47" spans="1:19" s="114" customFormat="1" ht="33.75" customHeight="1">
      <c r="A47" s="130"/>
      <c r="B47" s="122">
        <v>27</v>
      </c>
      <c r="C47" s="123">
        <v>1686856</v>
      </c>
      <c r="D47" s="123">
        <v>929117</v>
      </c>
      <c r="E47" s="123">
        <v>319002</v>
      </c>
      <c r="F47" s="123">
        <v>438737</v>
      </c>
      <c r="G47" s="123">
        <v>0</v>
      </c>
      <c r="H47" s="123">
        <v>0</v>
      </c>
      <c r="I47" s="123">
        <v>0</v>
      </c>
      <c r="J47" s="123">
        <v>0</v>
      </c>
      <c r="K47" s="448">
        <f t="shared" si="2"/>
        <v>55.079805270870786</v>
      </c>
      <c r="L47" s="448">
        <f t="shared" si="2"/>
        <v>18.911039235121432</v>
      </c>
      <c r="M47" s="448">
        <f t="shared" si="2"/>
        <v>26.009155494007786</v>
      </c>
      <c r="N47" s="107">
        <f t="shared" si="2"/>
        <v>0</v>
      </c>
      <c r="O47" s="107">
        <f t="shared" si="2"/>
        <v>0</v>
      </c>
      <c r="P47" s="107">
        <f t="shared" si="2"/>
        <v>0</v>
      </c>
      <c r="Q47" s="69">
        <f t="shared" si="2"/>
        <v>0</v>
      </c>
      <c r="R47" s="778">
        <f t="shared" si="1"/>
        <v>100</v>
      </c>
      <c r="S47" s="777"/>
    </row>
    <row r="48" spans="1:19" s="114" customFormat="1" ht="33.75" customHeight="1">
      <c r="A48" s="131"/>
      <c r="B48" s="117">
        <v>23</v>
      </c>
      <c r="C48" s="132">
        <v>196918063</v>
      </c>
      <c r="D48" s="132">
        <v>76766317</v>
      </c>
      <c r="E48" s="132">
        <v>44459371</v>
      </c>
      <c r="F48" s="132">
        <v>61721488</v>
      </c>
      <c r="G48" s="132">
        <v>11483013</v>
      </c>
      <c r="H48" s="132">
        <v>2155906</v>
      </c>
      <c r="I48" s="132">
        <v>331968</v>
      </c>
      <c r="J48" s="132">
        <v>0</v>
      </c>
      <c r="K48" s="79">
        <f t="shared" si="2"/>
        <v>38.983887933124755</v>
      </c>
      <c r="L48" s="79">
        <f t="shared" si="2"/>
        <v>22.577599191598793</v>
      </c>
      <c r="M48" s="79">
        <f t="shared" si="2"/>
        <v>31.343741178278805</v>
      </c>
      <c r="N48" s="79">
        <f t="shared" si="2"/>
        <v>5.831366013385984</v>
      </c>
      <c r="O48" s="79">
        <f t="shared" si="2"/>
        <v>1.0948238912953354</v>
      </c>
      <c r="P48" s="79">
        <f t="shared" si="2"/>
        <v>0.16858179231633005</v>
      </c>
      <c r="Q48" s="60">
        <f t="shared" si="2"/>
        <v>0</v>
      </c>
      <c r="R48" s="778">
        <f t="shared" si="1"/>
        <v>100.00000000000001</v>
      </c>
      <c r="S48" s="777"/>
    </row>
    <row r="49" spans="1:19" s="114" customFormat="1" ht="33.75" customHeight="1">
      <c r="A49" s="129"/>
      <c r="B49" s="117">
        <v>24</v>
      </c>
      <c r="C49" s="118">
        <v>192918874</v>
      </c>
      <c r="D49" s="118">
        <v>77812385</v>
      </c>
      <c r="E49" s="118">
        <v>41554200</v>
      </c>
      <c r="F49" s="118">
        <v>61095187</v>
      </c>
      <c r="G49" s="118">
        <v>10008914</v>
      </c>
      <c r="H49" s="118">
        <v>2152572</v>
      </c>
      <c r="I49" s="118">
        <v>295616</v>
      </c>
      <c r="J49" s="118">
        <v>0</v>
      </c>
      <c r="K49" s="79">
        <f t="shared" si="2"/>
        <v>40.33425210640614</v>
      </c>
      <c r="L49" s="79">
        <f t="shared" si="2"/>
        <v>21.539727626649945</v>
      </c>
      <c r="M49" s="79">
        <f t="shared" si="2"/>
        <v>31.6688490520632</v>
      </c>
      <c r="N49" s="79">
        <f t="shared" si="2"/>
        <v>5.1881465988651785</v>
      </c>
      <c r="O49" s="79">
        <f t="shared" si="2"/>
        <v>1.1157912937020356</v>
      </c>
      <c r="P49" s="79">
        <f t="shared" si="2"/>
        <v>0.15323332231350262</v>
      </c>
      <c r="Q49" s="60">
        <f t="shared" si="2"/>
        <v>0</v>
      </c>
      <c r="R49" s="778">
        <f t="shared" si="1"/>
        <v>100</v>
      </c>
      <c r="S49" s="777"/>
    </row>
    <row r="50" spans="1:19" s="114" customFormat="1" ht="33.75" customHeight="1">
      <c r="A50" s="125" t="s">
        <v>44</v>
      </c>
      <c r="B50" s="117">
        <v>25</v>
      </c>
      <c r="C50" s="118">
        <v>189036166</v>
      </c>
      <c r="D50" s="118">
        <v>80382501</v>
      </c>
      <c r="E50" s="118">
        <v>39133668</v>
      </c>
      <c r="F50" s="118">
        <v>59566452</v>
      </c>
      <c r="G50" s="118">
        <v>8087810</v>
      </c>
      <c r="H50" s="118">
        <v>1606471</v>
      </c>
      <c r="I50" s="118">
        <v>259264</v>
      </c>
      <c r="J50" s="118">
        <v>0</v>
      </c>
      <c r="K50" s="79">
        <f t="shared" si="2"/>
        <v>42.52228697867264</v>
      </c>
      <c r="L50" s="79">
        <f t="shared" si="2"/>
        <v>20.70168308428346</v>
      </c>
      <c r="M50" s="79">
        <f t="shared" si="2"/>
        <v>31.51061157260246</v>
      </c>
      <c r="N50" s="79">
        <f t="shared" si="2"/>
        <v>4.278445850409387</v>
      </c>
      <c r="O50" s="79">
        <f t="shared" si="2"/>
        <v>0.8498220388155777</v>
      </c>
      <c r="P50" s="79">
        <f t="shared" si="2"/>
        <v>0.1371504752164726</v>
      </c>
      <c r="Q50" s="60">
        <f t="shared" si="2"/>
        <v>0</v>
      </c>
      <c r="R50" s="778">
        <f t="shared" si="1"/>
        <v>99.99999999999999</v>
      </c>
      <c r="S50" s="777"/>
    </row>
    <row r="51" spans="1:19" s="114" customFormat="1" ht="33.75" customHeight="1">
      <c r="A51" s="129"/>
      <c r="B51" s="122">
        <v>26</v>
      </c>
      <c r="C51" s="123">
        <v>189342884</v>
      </c>
      <c r="D51" s="123">
        <v>84607913</v>
      </c>
      <c r="E51" s="123">
        <v>38551712</v>
      </c>
      <c r="F51" s="123">
        <v>58449632</v>
      </c>
      <c r="G51" s="123">
        <v>6321949</v>
      </c>
      <c r="H51" s="123">
        <v>1188766</v>
      </c>
      <c r="I51" s="123">
        <v>222912</v>
      </c>
      <c r="J51" s="123">
        <v>0</v>
      </c>
      <c r="K51" s="107">
        <f t="shared" si="2"/>
        <v>44.68502391671609</v>
      </c>
      <c r="L51" s="107">
        <f t="shared" si="2"/>
        <v>20.36079264536818</v>
      </c>
      <c r="M51" s="107">
        <f t="shared" si="2"/>
        <v>30.869727324951914</v>
      </c>
      <c r="N51" s="107">
        <f t="shared" si="2"/>
        <v>3.3388891446271622</v>
      </c>
      <c r="O51" s="107">
        <f t="shared" si="2"/>
        <v>0.6278376957646847</v>
      </c>
      <c r="P51" s="107">
        <f t="shared" si="2"/>
        <v>0.11772927257197582</v>
      </c>
      <c r="Q51" s="69">
        <f t="shared" si="2"/>
        <v>0</v>
      </c>
      <c r="R51" s="778">
        <f t="shared" si="1"/>
        <v>100</v>
      </c>
      <c r="S51" s="777"/>
    </row>
    <row r="52" spans="1:19" s="114" customFormat="1" ht="33.75" customHeight="1" thickBot="1">
      <c r="A52" s="453"/>
      <c r="B52" s="573">
        <v>27</v>
      </c>
      <c r="C52" s="454">
        <v>205173828</v>
      </c>
      <c r="D52" s="454">
        <v>93868592</v>
      </c>
      <c r="E52" s="454">
        <v>39645361</v>
      </c>
      <c r="F52" s="454">
        <v>65119349</v>
      </c>
      <c r="G52" s="454">
        <v>5511864</v>
      </c>
      <c r="H52" s="454">
        <v>842102</v>
      </c>
      <c r="I52" s="454">
        <v>186560</v>
      </c>
      <c r="J52" s="454">
        <v>0</v>
      </c>
      <c r="K52" s="455">
        <f t="shared" si="2"/>
        <v>45.75076310415186</v>
      </c>
      <c r="L52" s="455">
        <f t="shared" si="2"/>
        <v>19.3228158710379</v>
      </c>
      <c r="M52" s="455">
        <f t="shared" si="2"/>
        <v>31.738623602616606</v>
      </c>
      <c r="N52" s="455">
        <f t="shared" si="2"/>
        <v>2.6864362056938376</v>
      </c>
      <c r="O52" s="455">
        <f t="shared" si="2"/>
        <v>0.4104334398829855</v>
      </c>
      <c r="P52" s="455">
        <f t="shared" si="2"/>
        <v>0.09092777661681098</v>
      </c>
      <c r="Q52" s="456">
        <f t="shared" si="2"/>
        <v>0</v>
      </c>
      <c r="R52" s="778">
        <f t="shared" si="1"/>
        <v>100</v>
      </c>
      <c r="S52" s="777"/>
    </row>
    <row r="53" spans="1:19" s="114" customFormat="1" ht="33.75" customHeight="1" thickTop="1">
      <c r="A53" s="457"/>
      <c r="B53" s="117">
        <v>23</v>
      </c>
      <c r="C53" s="775">
        <f>SUM(C8,C13,C18,C23,C28,C33,C38,C43,C48)</f>
        <v>352638188</v>
      </c>
      <c r="D53" s="775">
        <f aca="true" t="shared" si="3" ref="D53:J53">SUM(D8,D13,D18,D23,D28,D33,D38,D43,D48)</f>
        <v>173646684</v>
      </c>
      <c r="E53" s="775">
        <f t="shared" si="3"/>
        <v>45043653</v>
      </c>
      <c r="F53" s="775">
        <f t="shared" si="3"/>
        <v>107199267</v>
      </c>
      <c r="G53" s="775">
        <f t="shared" si="3"/>
        <v>22267273</v>
      </c>
      <c r="H53" s="775">
        <f t="shared" si="3"/>
        <v>4034183</v>
      </c>
      <c r="I53" s="775">
        <f t="shared" si="3"/>
        <v>331968</v>
      </c>
      <c r="J53" s="775">
        <f t="shared" si="3"/>
        <v>115160</v>
      </c>
      <c r="K53" s="458">
        <f t="shared" si="2"/>
        <v>49.24216659144131</v>
      </c>
      <c r="L53" s="458">
        <f t="shared" si="2"/>
        <v>12.773333839839262</v>
      </c>
      <c r="M53" s="458">
        <f t="shared" si="2"/>
        <v>30.39922238938002</v>
      </c>
      <c r="N53" s="458">
        <f t="shared" si="2"/>
        <v>6.314481459393162</v>
      </c>
      <c r="O53" s="458">
        <f t="shared" si="2"/>
        <v>1.1440006038143549</v>
      </c>
      <c r="P53" s="458">
        <f t="shared" si="2"/>
        <v>0.09413841475387799</v>
      </c>
      <c r="Q53" s="459">
        <f t="shared" si="2"/>
        <v>0.032656701378014116</v>
      </c>
      <c r="R53" s="778">
        <f>SUM(K53:Q53)</f>
        <v>99.99999999999999</v>
      </c>
      <c r="S53" s="777"/>
    </row>
    <row r="54" spans="1:19" s="114" customFormat="1" ht="33.75" customHeight="1">
      <c r="A54" s="133"/>
      <c r="B54" s="117">
        <v>24</v>
      </c>
      <c r="C54" s="118">
        <f aca="true" t="shared" si="4" ref="C54:J57">SUM(C9,C14,C19,C24,C29,C34,C39,C44,C49)</f>
        <v>341928998</v>
      </c>
      <c r="D54" s="118">
        <f t="shared" si="4"/>
        <v>169973722</v>
      </c>
      <c r="E54" s="118">
        <f t="shared" si="4"/>
        <v>42059194</v>
      </c>
      <c r="F54" s="118">
        <f t="shared" si="4"/>
        <v>104325456</v>
      </c>
      <c r="G54" s="118">
        <f t="shared" si="4"/>
        <v>21513828</v>
      </c>
      <c r="H54" s="118">
        <f t="shared" si="4"/>
        <v>3656612</v>
      </c>
      <c r="I54" s="118">
        <f t="shared" si="4"/>
        <v>295616</v>
      </c>
      <c r="J54" s="118">
        <f t="shared" si="4"/>
        <v>104570</v>
      </c>
      <c r="K54" s="79">
        <f t="shared" si="2"/>
        <v>49.71023896604406</v>
      </c>
      <c r="L54" s="79">
        <f t="shared" si="2"/>
        <v>12.300563639238343</v>
      </c>
      <c r="M54" s="79">
        <f t="shared" si="2"/>
        <v>30.510853601249693</v>
      </c>
      <c r="N54" s="79">
        <f t="shared" si="2"/>
        <v>6.2918992322493805</v>
      </c>
      <c r="O54" s="79">
        <f t="shared" si="2"/>
        <v>1.0694068129313794</v>
      </c>
      <c r="P54" s="79">
        <f t="shared" si="2"/>
        <v>0.08645537574441112</v>
      </c>
      <c r="Q54" s="60">
        <f t="shared" si="2"/>
        <v>0.030582372542734736</v>
      </c>
      <c r="R54" s="778">
        <f>SUM(K54:Q54)</f>
        <v>100</v>
      </c>
      <c r="S54" s="777"/>
    </row>
    <row r="55" spans="1:19" s="114" customFormat="1" ht="33.75" customHeight="1">
      <c r="A55" s="133" t="s">
        <v>31</v>
      </c>
      <c r="B55" s="117">
        <v>25</v>
      </c>
      <c r="C55" s="118">
        <f t="shared" si="4"/>
        <v>331641515</v>
      </c>
      <c r="D55" s="118">
        <f t="shared" si="4"/>
        <v>171801187</v>
      </c>
      <c r="E55" s="118">
        <f t="shared" si="4"/>
        <v>39571431</v>
      </c>
      <c r="F55" s="118">
        <f t="shared" si="4"/>
        <v>100113979</v>
      </c>
      <c r="G55" s="118">
        <f t="shared" si="4"/>
        <v>17101576</v>
      </c>
      <c r="H55" s="118">
        <f t="shared" si="4"/>
        <v>2700098</v>
      </c>
      <c r="I55" s="118">
        <f t="shared" si="4"/>
        <v>259264</v>
      </c>
      <c r="J55" s="118">
        <f t="shared" si="4"/>
        <v>93980</v>
      </c>
      <c r="K55" s="79">
        <f t="shared" si="2"/>
        <v>51.80328132320828</v>
      </c>
      <c r="L55" s="79">
        <f t="shared" si="2"/>
        <v>11.931989576154239</v>
      </c>
      <c r="M55" s="79">
        <f t="shared" si="2"/>
        <v>30.187408533578797</v>
      </c>
      <c r="N55" s="79">
        <f t="shared" si="2"/>
        <v>5.156645120258843</v>
      </c>
      <c r="O55" s="79">
        <f t="shared" si="2"/>
        <v>0.8141616407704565</v>
      </c>
      <c r="P55" s="79">
        <f t="shared" si="2"/>
        <v>0.07817597866177882</v>
      </c>
      <c r="Q55" s="60">
        <f t="shared" si="2"/>
        <v>0.02833782736760203</v>
      </c>
      <c r="R55" s="778">
        <f>SUM(K55:Q55)</f>
        <v>100</v>
      </c>
      <c r="S55" s="777"/>
    </row>
    <row r="56" spans="1:19" s="114" customFormat="1" ht="33.75" customHeight="1">
      <c r="A56" s="133"/>
      <c r="B56" s="122">
        <v>26</v>
      </c>
      <c r="C56" s="123">
        <f t="shared" si="4"/>
        <v>329252579</v>
      </c>
      <c r="D56" s="123">
        <f t="shared" si="4"/>
        <v>177331658</v>
      </c>
      <c r="E56" s="123">
        <f t="shared" si="4"/>
        <v>38939926</v>
      </c>
      <c r="F56" s="123">
        <f t="shared" si="4"/>
        <v>96999556</v>
      </c>
      <c r="G56" s="123">
        <f t="shared" si="4"/>
        <v>13753765</v>
      </c>
      <c r="H56" s="123">
        <f t="shared" si="4"/>
        <v>1917722</v>
      </c>
      <c r="I56" s="123">
        <f t="shared" si="4"/>
        <v>222912</v>
      </c>
      <c r="J56" s="123">
        <f t="shared" si="4"/>
        <v>87040</v>
      </c>
      <c r="K56" s="107">
        <f t="shared" si="2"/>
        <v>53.858851626489454</v>
      </c>
      <c r="L56" s="107">
        <f t="shared" si="2"/>
        <v>11.826764157252052</v>
      </c>
      <c r="M56" s="107">
        <f t="shared" si="2"/>
        <v>29.460530360796355</v>
      </c>
      <c r="N56" s="107">
        <f t="shared" si="2"/>
        <v>4.17726872232032</v>
      </c>
      <c r="O56" s="107">
        <f t="shared" si="2"/>
        <v>0.5824470702171781</v>
      </c>
      <c r="P56" s="107">
        <f t="shared" si="2"/>
        <v>0.06770243096562047</v>
      </c>
      <c r="Q56" s="69">
        <f t="shared" si="2"/>
        <v>0.026435631959013446</v>
      </c>
      <c r="R56" s="778">
        <f>SUM(K56:Q56)</f>
        <v>100.00000000000001</v>
      </c>
      <c r="S56" s="777"/>
    </row>
    <row r="57" spans="1:19" s="127" customFormat="1" ht="33.75" customHeight="1" thickBot="1">
      <c r="A57" s="134"/>
      <c r="B57" s="574">
        <v>27</v>
      </c>
      <c r="C57" s="776">
        <f>SUM(C12,C17,C22,C27,C32,C37,C42,C47,C52)</f>
        <v>339470512</v>
      </c>
      <c r="D57" s="776">
        <f t="shared" si="4"/>
        <v>185082254</v>
      </c>
      <c r="E57" s="776">
        <f t="shared" si="4"/>
        <v>39995559</v>
      </c>
      <c r="F57" s="776">
        <f t="shared" si="4"/>
        <v>102286828</v>
      </c>
      <c r="G57" s="776">
        <f t="shared" si="4"/>
        <v>10564118</v>
      </c>
      <c r="H57" s="776">
        <f t="shared" si="4"/>
        <v>1275093</v>
      </c>
      <c r="I57" s="776">
        <f t="shared" si="4"/>
        <v>186560</v>
      </c>
      <c r="J57" s="776">
        <f>SUM(J12,J17,J22,J27,J32,J37,J42,J47,J52)</f>
        <v>80100</v>
      </c>
      <c r="K57" s="451">
        <f aca="true" t="shared" si="5" ref="K57:Q57">D57/$C57*100</f>
        <v>54.52086336146923</v>
      </c>
      <c r="L57" s="451">
        <f t="shared" si="5"/>
        <v>11.781747629378778</v>
      </c>
      <c r="M57" s="451">
        <f t="shared" si="5"/>
        <v>30.131285158576603</v>
      </c>
      <c r="N57" s="451">
        <f t="shared" si="5"/>
        <v>3.111939808191646</v>
      </c>
      <c r="O57" s="451">
        <f t="shared" si="5"/>
        <v>0.37561230060536155</v>
      </c>
      <c r="P57" s="163">
        <f t="shared" si="5"/>
        <v>0.05495617245246916</v>
      </c>
      <c r="Q57" s="166">
        <f t="shared" si="5"/>
        <v>0.023595569325915413</v>
      </c>
      <c r="R57" s="778">
        <f>SUM(K57:Q57)</f>
        <v>100.00000000000001</v>
      </c>
      <c r="S57" s="777"/>
    </row>
    <row r="58" spans="1:3" ht="33.75" customHeight="1">
      <c r="A58" s="773"/>
      <c r="B58" s="773"/>
      <c r="C58" s="894" t="s">
        <v>443</v>
      </c>
    </row>
  </sheetData>
  <sheetProtection/>
  <mergeCells count="4">
    <mergeCell ref="C6:C7"/>
    <mergeCell ref="D6:J6"/>
    <mergeCell ref="K6:Q6"/>
    <mergeCell ref="A44:A46"/>
  </mergeCells>
  <printOptions horizontalCentered="1"/>
  <pageMargins left="0.5905511811023623" right="0.5905511811023623" top="0.7874015748031497" bottom="0.7874015748031497" header="0.5118110236220472" footer="0.5118110236220472"/>
  <pageSetup fitToHeight="2" horizontalDpi="400" verticalDpi="400" orientation="landscape" paperSize="9" scale="45" r:id="rId2"/>
  <rowBreaks count="1" manualBreakCount="1">
    <brk id="32"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吉井　一寛</dc:creator>
  <cp:keywords/>
  <dc:description/>
  <cp:lastModifiedBy> </cp:lastModifiedBy>
  <cp:lastPrinted>2017-03-07T02:30:33Z</cp:lastPrinted>
  <dcterms:created xsi:type="dcterms:W3CDTF">2000-08-16T00:50:38Z</dcterms:created>
  <dcterms:modified xsi:type="dcterms:W3CDTF">2017-03-21T01:22:07Z</dcterms:modified>
  <cp:category/>
  <cp:version/>
  <cp:contentType/>
  <cp:contentStatus/>
</cp:coreProperties>
</file>