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55" windowHeight="7545" firstSheet="3" activeTab="5"/>
  </bookViews>
  <sheets>
    <sheet name="都道府県勢一覧" sheetId="1" r:id="rId1"/>
    <sheet name="都道府県勢一覧（つづき1） " sheetId="2" r:id="rId2"/>
    <sheet name="都道府県勢一覧（つづき2） " sheetId="3" r:id="rId3"/>
    <sheet name="都道府県勢一覧（つづき3）" sheetId="4" r:id="rId4"/>
    <sheet name="都道府県勢一覧（つづき4） " sheetId="5" r:id="rId5"/>
    <sheet name="都道府県勢一覧（つづき5）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K" localSheetId="1">'[15]349-350'!#REF!</definedName>
    <definedName name="\K" localSheetId="2">'[15]349-350'!#REF!</definedName>
    <definedName name="\K" localSheetId="3">'[15]349-350'!#REF!</definedName>
    <definedName name="\K" localSheetId="4">'[15]349-350'!#REF!</definedName>
    <definedName name="\K">'[1]349-350'!#REF!</definedName>
    <definedName name="\M" localSheetId="1">'[16]19900000'!#REF!</definedName>
    <definedName name="\M" localSheetId="2">'[16]19900000'!#REF!</definedName>
    <definedName name="\M" localSheetId="3">'[16]19900000'!#REF!</definedName>
    <definedName name="\M" localSheetId="4">'[16]19900000'!#REF!</definedName>
    <definedName name="\M">'[2]19900000'!#REF!</definedName>
    <definedName name="\N" localSheetId="1">'[17]23400000'!#REF!</definedName>
    <definedName name="\N" localSheetId="2">'[17]23400000'!#REF!</definedName>
    <definedName name="\N" localSheetId="3">'[17]23400000'!#REF!</definedName>
    <definedName name="\N" localSheetId="4">'[17]23400000'!#REF!</definedName>
    <definedName name="\N">'[3]23400000'!#REF!</definedName>
    <definedName name="\U" localSheetId="1">'[16]19900000'!#REF!</definedName>
    <definedName name="\U" localSheetId="2">'[16]19900000'!#REF!</definedName>
    <definedName name="\U" localSheetId="3">'[16]19900000'!#REF!</definedName>
    <definedName name="\U" localSheetId="4">'[16]19900000'!#REF!</definedName>
    <definedName name="\U">'[2]19900000'!#REF!</definedName>
    <definedName name="UA" localSheetId="1">'[16]19900000'!#REF!</definedName>
    <definedName name="UA" localSheetId="2">'[16]19900000'!#REF!</definedName>
    <definedName name="UA" localSheetId="3">'[16]19900000'!#REF!</definedName>
    <definedName name="UA" localSheetId="4">'[16]19900000'!#REF!</definedName>
    <definedName name="UA">'[2]19900000'!#REF!</definedName>
    <definedName name="UB" localSheetId="1">'[16]19900000'!#REF!</definedName>
    <definedName name="UB" localSheetId="2">'[16]19900000'!#REF!</definedName>
    <definedName name="UB" localSheetId="3">'[16]19900000'!#REF!</definedName>
    <definedName name="UB" localSheetId="4">'[16]19900000'!#REF!</definedName>
    <definedName name="UB">'[2]19900000'!#REF!</definedName>
    <definedName name="UC" localSheetId="1">'[16]19900000'!#REF!</definedName>
    <definedName name="UC" localSheetId="2">'[16]19900000'!#REF!</definedName>
    <definedName name="UC" localSheetId="3">'[16]19900000'!#REF!</definedName>
    <definedName name="UC" localSheetId="4">'[16]19900000'!#REF!</definedName>
    <definedName name="UC">'[2]19900000'!#REF!</definedName>
    <definedName name="UD" localSheetId="1">'[18]20300000'!#REF!</definedName>
    <definedName name="UD" localSheetId="2">'[18]20300000'!#REF!</definedName>
    <definedName name="UD" localSheetId="3">'[18]20300000'!#REF!</definedName>
    <definedName name="UD" localSheetId="4">'[18]20300000'!#REF!</definedName>
    <definedName name="UD">'[4]20300000'!#REF!</definedName>
    <definedName name="UE" localSheetId="1">'[18]20300000'!#REF!</definedName>
    <definedName name="UE" localSheetId="2">'[18]20300000'!#REF!</definedName>
    <definedName name="UE" localSheetId="3">'[18]20300000'!#REF!</definedName>
    <definedName name="UE" localSheetId="4">'[18]20300000'!#REF!</definedName>
    <definedName name="UE">'[4]20300000'!#REF!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'[20]21600000'!$A$2:$C$44,'[20]21600000'!$E$2:$L$44,'[20]21600000'!$N$2:$U$44</definedName>
    <definedName name="web範囲" localSheetId="2">'[20]21600000'!$A$2:$C$44,'[20]21600000'!$E$2:$L$44,'[20]21600000'!$N$2:$U$44</definedName>
    <definedName name="web範囲" localSheetId="3">'[20]21600000'!$A$2:$C$44,'[20]21600000'!$E$2:$L$44,'[20]21600000'!$N$2:$U$44</definedName>
    <definedName name="web範囲" localSheetId="4">'[20]21600000'!$A$2:$C$44,'[20]21600000'!$E$2:$L$44,'[20]21600000'!$N$2:$U$44</definedName>
    <definedName name="web範囲">'[6]21600000'!$A$2:$C$44,'[6]21600000'!$E$2:$L$44,'[6]21600000'!$N$2:$U$44</definedName>
    <definedName name="web範囲1" localSheetId="1">'[21]20200000'!$A$2:$C$28,'[21]20200000'!$E$2:$J$28</definedName>
    <definedName name="web範囲1" localSheetId="2">'[21]20200000'!$A$2:$C$28,'[21]20200000'!$E$2:$J$28</definedName>
    <definedName name="web範囲1" localSheetId="3">'[21]20200000'!$A$2:$C$28,'[21]20200000'!$E$2:$J$28</definedName>
    <definedName name="web範囲1" localSheetId="4">'[21]20200000'!$A$2:$C$28,'[21]20200000'!$E$2:$J$28</definedName>
    <definedName name="web範囲1">'[7]20200000'!$A$2:$C$28,'[7]20200000'!$E$2:$J$28</definedName>
    <definedName name="web範囲2" localSheetId="1">'[21]20200000'!$K$8:$K$28,'[21]20200000'!$M$8:$R$28</definedName>
    <definedName name="web範囲2" localSheetId="2">'[21]20200000'!$K$8:$K$28,'[21]20200000'!$M$8:$R$28</definedName>
    <definedName name="web範囲2" localSheetId="3">'[21]20200000'!$K$8:$K$28,'[21]20200000'!$M$8:$R$28</definedName>
    <definedName name="web範囲2" localSheetId="4">'[21]20200000'!$K$8:$K$28,'[21]20200000'!$M$8:$R$28</definedName>
    <definedName name="web範囲2">'[7]20200000'!$K$8:$K$28,'[7]20200000'!$M$8:$R$28</definedName>
    <definedName name="web用3" localSheetId="1">'[22]24200000'!$A$2:$C$19,'[22]24200000'!$E$2:$J$19</definedName>
    <definedName name="web用3" localSheetId="2">'[22]24200000'!$A$2:$C$19,'[22]24200000'!$E$2:$J$19</definedName>
    <definedName name="web用3" localSheetId="3">'[22]24200000'!$A$2:$C$19,'[22]24200000'!$E$2:$J$19</definedName>
    <definedName name="web用3" localSheetId="4">'[22]24200000'!$A$2:$C$19,'[22]24200000'!$E$2:$J$19</definedName>
    <definedName name="web用3">'[8]24200000'!$A$2:$C$19,'[8]24200000'!$E$2:$J$19</definedName>
    <definedName name="web用範囲" localSheetId="1">'[23]18500000'!$A$3:$C$36,'[23]18500000'!$E$3:$G$36,'[23]18500000'!$I$3:$J$36</definedName>
    <definedName name="web用範囲" localSheetId="2">'[23]18500000'!$A$3:$C$36,'[23]18500000'!$E$3:$G$36,'[23]18500000'!$I$3:$J$36</definedName>
    <definedName name="web用範囲" localSheetId="3">'[23]18500000'!$A$3:$C$36,'[23]18500000'!$E$3:$G$36,'[23]18500000'!$I$3:$J$36</definedName>
    <definedName name="web用範囲" localSheetId="4">'[23]18500000'!$A$3:$C$36,'[23]18500000'!$E$3:$G$36,'[23]18500000'!$I$3:$J$36</definedName>
    <definedName name="web用範囲">'[9]18500000'!$A$3:$C$36,'[9]18500000'!$E$3:$G$36,'[9]18500000'!$I$3:$J$36</definedName>
    <definedName name="web用範囲1" localSheetId="1">'[21]20200000'!$A$2:$C$28,'[21]20200000'!$E$2:$I$28</definedName>
    <definedName name="web用範囲1" localSheetId="2">'[21]20200000'!$A$2:$C$28,'[21]20200000'!$E$2:$I$28</definedName>
    <definedName name="web用範囲1" localSheetId="3">'[21]20200000'!$A$2:$C$28,'[21]20200000'!$E$2:$I$28</definedName>
    <definedName name="web用範囲1" localSheetId="4">'[21]20200000'!$A$2:$C$28,'[21]20200000'!$E$2:$I$28</definedName>
    <definedName name="web用範囲1">'[7]20200000'!$A$2:$C$28,'[7]20200000'!$E$2:$I$28</definedName>
    <definedName name="Web用範囲2" localSheetId="1">'[24]20000000'!$A$2:$C$29,'[24]20000000'!$E$2:$G$29,'[24]20000000'!$I$2:$K$29,'[24]20000000'!$M$2:$N$29</definedName>
    <definedName name="Web用範囲2" localSheetId="2">'[24]20000000'!$A$2:$C$29,'[24]20000000'!$E$2:$G$29,'[24]20000000'!$I$2:$K$29,'[24]20000000'!$M$2:$N$29</definedName>
    <definedName name="Web用範囲2" localSheetId="3">'[24]20000000'!$A$2:$C$29,'[24]20000000'!$E$2:$G$29,'[24]20000000'!$I$2:$K$29,'[24]20000000'!$M$2:$N$29</definedName>
    <definedName name="Web用範囲2" localSheetId="4">'[24]20000000'!$A$2:$C$29,'[24]20000000'!$E$2:$G$29,'[24]20000000'!$I$2:$K$29,'[24]20000000'!$M$2:$N$29</definedName>
    <definedName name="Web用範囲2">'[10]20000000'!$A$2:$C$29,'[10]20000000'!$E$2:$G$29,'[10]20000000'!$I$2:$K$29,'[10]20000000'!$M$2:$N$29</definedName>
    <definedName name="Web用範囲3" localSheetId="1">'[24]20000000'!$A$2:$C$30,'[24]20000000'!$E$2:$F$30,'[24]20000000'!$G$2:$G$30,'[24]20000000'!$I$2:$K$30,'[24]20000000'!$M$2:$N$30</definedName>
    <definedName name="Web用範囲3" localSheetId="2">'[24]20000000'!$A$2:$C$30,'[24]20000000'!$E$2:$F$30,'[24]20000000'!$G$2:$G$30,'[24]20000000'!$I$2:$K$30,'[24]20000000'!$M$2:$N$30</definedName>
    <definedName name="Web用範囲3" localSheetId="3">'[24]20000000'!$A$2:$C$30,'[24]20000000'!$E$2:$F$30,'[24]20000000'!$G$2:$G$30,'[24]20000000'!$I$2:$K$30,'[24]20000000'!$M$2:$N$30</definedName>
    <definedName name="Web用範囲3" localSheetId="4">'[24]20000000'!$A$2:$C$30,'[24]20000000'!$E$2:$F$30,'[24]20000000'!$G$2:$G$30,'[24]20000000'!$I$2:$K$30,'[24]20000000'!$M$2:$N$30</definedName>
    <definedName name="Web用範囲3">'[10]20000000'!$A$2:$C$30,'[10]20000000'!$E$2:$F$30,'[10]20000000'!$G$2:$G$30,'[10]20000000'!$I$2:$K$30,'[10]20000000'!$M$2:$N$30</definedName>
    <definedName name="web用範囲347" localSheetId="1">'[25]347-348'!$A$2:$A$76,'[25]347-348'!$C$2:$M$76</definedName>
    <definedName name="web用範囲347" localSheetId="2">'[25]347-348'!$A$2:$A$76,'[25]347-348'!$C$2:$M$76</definedName>
    <definedName name="web用範囲347" localSheetId="3">'[25]347-348'!$A$2:$A$76,'[25]347-348'!$C$2:$M$76</definedName>
    <definedName name="web用範囲347" localSheetId="4">'[25]347-348'!$A$2:$A$76,'[25]347-348'!$C$2:$M$76</definedName>
    <definedName name="web用範囲347">'[11]347-348'!$A$2:$A$76,'[11]347-348'!$C$2:$M$76</definedName>
    <definedName name="web用範囲348" localSheetId="1">'[25]347-348'!$A$2:$A$76,'[25]347-348'!$O$2:$V$76</definedName>
    <definedName name="web用範囲348" localSheetId="2">'[25]347-348'!$A$2:$A$76,'[25]347-348'!$O$2:$V$76</definedName>
    <definedName name="web用範囲348" localSheetId="3">'[25]347-348'!$A$2:$A$76,'[25]347-348'!$O$2:$V$76</definedName>
    <definedName name="web用範囲348" localSheetId="4">'[25]347-348'!$A$2:$A$76,'[25]347-348'!$O$2:$V$76</definedName>
    <definedName name="web用範囲348">'[11]347-348'!$A$2:$A$76,'[11]347-348'!$O$2:$V$76</definedName>
    <definedName name="web用範囲349" localSheetId="1">'[25]347-348'!$A$2:$A$76,'[25]347-348'!$C$2:$M$76</definedName>
    <definedName name="web用範囲349" localSheetId="2">'[25]347-348'!$A$2:$A$76,'[25]347-348'!$C$2:$M$76</definedName>
    <definedName name="web用範囲349" localSheetId="3">'[25]347-348'!$A$2:$A$76,'[25]347-348'!$C$2:$M$76</definedName>
    <definedName name="web用範囲349" localSheetId="4">'[25]347-348'!$A$2:$A$76,'[25]347-348'!$C$2:$M$76</definedName>
    <definedName name="web用範囲349">'[11]347-348'!$A$2:$A$76,'[11]347-348'!$C$2:$M$76</definedName>
    <definedName name="web用範囲350" localSheetId="1">'[25]347-348'!$A$2:$A$76,'[25]347-348'!$O$2:$V$76</definedName>
    <definedName name="web用範囲350" localSheetId="2">'[25]347-348'!$A$2:$A$76,'[25]347-348'!$O$2:$V$76</definedName>
    <definedName name="web用範囲350" localSheetId="3">'[25]347-348'!$A$2:$A$76,'[25]347-348'!$O$2:$V$76</definedName>
    <definedName name="web用範囲350" localSheetId="4">'[25]347-348'!$A$2:$A$76,'[25]347-348'!$O$2:$V$76</definedName>
    <definedName name="web用範囲350">'[11]347-348'!$A$2:$A$76,'[11]347-348'!$O$2:$V$76</definedName>
    <definedName name="web用範囲351" localSheetId="1">'[15]349-350'!$A$2:$A$78,'[15]349-350'!$C$2:$J$78</definedName>
    <definedName name="web用範囲351" localSheetId="2">'[15]349-350'!$A$2:$A$78,'[15]349-350'!$C$2:$J$78</definedName>
    <definedName name="web用範囲351" localSheetId="3">'[15]349-350'!$A$2:$A$78,'[15]349-350'!$C$2:$J$78</definedName>
    <definedName name="web用範囲351" localSheetId="4">'[15]349-350'!$A$2:$A$78,'[15]349-350'!$C$2:$J$78</definedName>
    <definedName name="web用範囲351">'[1]349-350'!$A$2:$A$78,'[1]349-350'!$C$2:$J$78</definedName>
    <definedName name="web用範囲352" localSheetId="1">'[15]349-350'!$A$2:$A$76,'[15]349-350'!$L$2:$T$76</definedName>
    <definedName name="web用範囲352" localSheetId="2">'[15]349-350'!$A$2:$A$76,'[15]349-350'!$L$2:$T$76</definedName>
    <definedName name="web用範囲352" localSheetId="3">'[15]349-350'!$A$2:$A$76,'[15]349-350'!$L$2:$T$76</definedName>
    <definedName name="web用範囲352" localSheetId="4">'[15]349-350'!$A$2:$A$76,'[15]349-350'!$L$2:$T$76</definedName>
    <definedName name="web用範囲352">'[1]349-350'!$A$2:$A$76,'[1]349-350'!$L$2:$T$76</definedName>
    <definedName name="web用範囲353" localSheetId="1">'[26]351-352'!$A$2:$A$78,'[26]351-352'!$C$2:$J$78</definedName>
    <definedName name="web用範囲353" localSheetId="2">'[26]351-352'!$A$2:$A$78,'[26]351-352'!$C$2:$J$78</definedName>
    <definedName name="web用範囲353" localSheetId="3">'[26]351-352'!$A$2:$A$78,'[26]351-352'!$C$2:$J$78</definedName>
    <definedName name="web用範囲353" localSheetId="4">'[26]351-352'!$A$2:$A$78,'[26]351-352'!$C$2:$J$78</definedName>
    <definedName name="web用範囲353">'[12]351-352'!$A$2:$A$78,'[12]351-352'!$C$2:$J$78</definedName>
    <definedName name="web用範囲354" localSheetId="1">'[26]351-352'!$A$2:$A$78,'[26]351-352'!$L$2:$R$78</definedName>
    <definedName name="web用範囲354" localSheetId="2">'[26]351-352'!$A$2:$A$78,'[26]351-352'!$L$2:$R$78</definedName>
    <definedName name="web用範囲354" localSheetId="3">'[26]351-352'!$A$2:$A$78,'[26]351-352'!$L$2:$R$78</definedName>
    <definedName name="web用範囲354" localSheetId="4">'[26]351-352'!$A$2:$A$78,'[26]351-352'!$L$2:$R$78</definedName>
    <definedName name="web用範囲354">'[12]351-352'!$A$2:$A$78,'[12]351-352'!$L$2:$R$78</definedName>
    <definedName name="web用範囲355" localSheetId="1">'[27]353-354'!$A$2:$A$78,'[27]353-354'!$C$2:$J$78</definedName>
    <definedName name="web用範囲355" localSheetId="2">'[27]353-354'!$A$2:$A$78,'[27]353-354'!$C$2:$J$78</definedName>
    <definedName name="web用範囲355" localSheetId="3">'[27]353-354'!$A$2:$A$78,'[27]353-354'!$C$2:$J$78</definedName>
    <definedName name="web用範囲355" localSheetId="4">'[27]353-354'!$A$2:$A$78,'[27]353-354'!$C$2:$J$78</definedName>
    <definedName name="web用範囲355">'[13]353-354'!$A$2:$A$78,'[13]353-354'!$C$2:$J$78</definedName>
    <definedName name="web用範囲356" localSheetId="1">'[27]353-354'!$A$2:$A$78,'[27]353-354'!$L$2:$R$78</definedName>
    <definedName name="web用範囲356" localSheetId="2">'[27]353-354'!$A$2:$A$78,'[27]353-354'!$L$2:$R$78</definedName>
    <definedName name="web用範囲356" localSheetId="3">'[27]353-354'!$A$2:$A$78,'[27]353-354'!$L$2:$R$78</definedName>
    <definedName name="web用範囲356" localSheetId="4">'[27]353-354'!$A$2:$A$78,'[27]353-354'!$L$2:$R$78</definedName>
    <definedName name="web用範囲356">'[13]353-354'!$A$2:$A$78,'[13]353-354'!$L$2:$R$78</definedName>
    <definedName name="web用範囲357" localSheetId="1">'[28]355-357'!$A$2:$A$76,'[28]355-357'!$U$2:$W$76</definedName>
    <definedName name="web用範囲357" localSheetId="2">'[28]355-357'!$A$2:$A$76,'[28]355-357'!$U$2:$W$76</definedName>
    <definedName name="web用範囲357" localSheetId="3">'[28]355-357'!$A$2:$A$76,'[28]355-357'!$U$2:$W$76</definedName>
    <definedName name="web用範囲357" localSheetId="4">'[28]355-357'!$A$2:$A$76,'[28]355-357'!$U$2:$W$76</definedName>
    <definedName name="web用範囲357">'[14]355-357'!$A$2:$A$76,'[14]355-357'!$U$2:$W$76</definedName>
    <definedName name="web用範囲4" localSheetId="1">'[21]20200000'!#REF!</definedName>
    <definedName name="web用範囲4" localSheetId="2">'[21]20200000'!#REF!</definedName>
    <definedName name="web用範囲4" localSheetId="3">'[21]20200000'!#REF!</definedName>
    <definedName name="web用範囲4" localSheetId="4">'[21]20200000'!#REF!</definedName>
    <definedName name="web用範囲4">'[7]20200000'!#REF!</definedName>
    <definedName name="web用範囲5" localSheetId="1">'[21]20200000'!#REF!</definedName>
    <definedName name="web用範囲5" localSheetId="2">'[21]20200000'!#REF!</definedName>
    <definedName name="web用範囲5" localSheetId="3">'[21]20200000'!#REF!</definedName>
    <definedName name="web用範囲5" localSheetId="4">'[21]20200000'!#REF!</definedName>
    <definedName name="web用範囲5">'[7]20200000'!#REF!</definedName>
  </definedNames>
  <calcPr fullCalcOnLoad="1"/>
</workbook>
</file>

<file path=xl/sharedStrings.xml><?xml version="1.0" encoding="utf-8"?>
<sst xmlns="http://schemas.openxmlformats.org/spreadsheetml/2006/main" count="847" uniqueCount="338">
  <si>
    <t>都    道    府    県    勢    一    覧</t>
  </si>
  <si>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</si>
  <si>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</si>
  <si>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</si>
  <si>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おいては境界未定の市町村の面積は都・県計に含まれていない。従って全国計と内訳の計とは一致しない。</t>
  </si>
  <si>
    <t>２．総人口及び世帯数は，総務省統計局HP「国勢調査報告」による。</t>
  </si>
  <si>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</si>
  <si>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</si>
  <si>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</si>
  <si>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</si>
  <si>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</si>
  <si>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</si>
  <si>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</si>
  <si>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</si>
  <si>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</si>
  <si>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</si>
  <si>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(21年)</t>
  </si>
  <si>
    <t>出生率</t>
  </si>
  <si>
    <t xml:space="preserve">  市  (特区)</t>
  </si>
  <si>
    <t>(22.10.1)</t>
  </si>
  <si>
    <t xml:space="preserve"> (22.10.1)</t>
  </si>
  <si>
    <t>(人口千対)</t>
  </si>
  <si>
    <t>（21年）</t>
  </si>
  <si>
    <t>㎢</t>
  </si>
  <si>
    <t>全　国</t>
  </si>
  <si>
    <t>(23)</t>
  </si>
  <si>
    <t xml:space="preserve"> 北海道 </t>
  </si>
  <si>
    <t>青　森</t>
  </si>
  <si>
    <t>岩　手</t>
  </si>
  <si>
    <t>宮　城</t>
  </si>
  <si>
    <t>※</t>
  </si>
  <si>
    <t>秋　田</t>
  </si>
  <si>
    <t>山　形</t>
  </si>
  <si>
    <t>福　島</t>
  </si>
  <si>
    <t>茨　城</t>
  </si>
  <si>
    <t>栃　木</t>
  </si>
  <si>
    <t>群　馬</t>
  </si>
  <si>
    <t>埼　玉</t>
  </si>
  <si>
    <t>千　葉</t>
  </si>
  <si>
    <t>東　京</t>
  </si>
  <si>
    <t>神奈川</t>
  </si>
  <si>
    <t>新　潟</t>
  </si>
  <si>
    <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</si>
  <si>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</si>
  <si>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</si>
  <si>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</si>
  <si>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</si>
  <si>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</si>
  <si>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</si>
  <si>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</si>
  <si>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</si>
  <si>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</si>
  <si>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</si>
  <si>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</si>
  <si>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</si>
  <si>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</si>
  <si>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</si>
  <si>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</si>
  <si>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</si>
  <si>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</si>
  <si>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</si>
  <si>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</si>
  <si>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</si>
  <si>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</si>
  <si>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</si>
  <si>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</si>
  <si>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</si>
  <si>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</si>
  <si>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</si>
  <si>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</si>
  <si>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</si>
  <si>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</si>
  <si>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</si>
  <si>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</si>
  <si>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</si>
  <si>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    道    府    県    勢    一    覧　　（　つ　づ　き　）</t>
  </si>
  <si>
    <t>19．消費者物価指数は総務省統計局「消費者物価指数年報」によるもので都道府県庁所在都市の数値である。</t>
  </si>
  <si>
    <t>24．市区町村普通会計決算額は総務省HP「市町村別決算状況調」による。</t>
  </si>
  <si>
    <t>20．消費者物価地域差指数は総務省統計局HP「消費者物価地域差指数の概況」によるもので都道府県庁所在都市の数値である。</t>
  </si>
  <si>
    <t>25．小学校，中学校，高等学校の学校数及び児童生徒数は文部科学省「学校基本調査報告書」による。</t>
  </si>
  <si>
    <t>21．常用労働者１人平均月間現金給与額は厚生労働省HP「毎月勤労統計調査年報（地方調査）」による。</t>
  </si>
  <si>
    <t>22．県民所得は内閣府「県民経済計算年報」による。</t>
  </si>
  <si>
    <t>23．都道府県普通会計決算額は総務省HP「都道府県決算状況調」による。</t>
  </si>
  <si>
    <t>消 費 者</t>
  </si>
  <si>
    <t>消費者物価</t>
  </si>
  <si>
    <t>常用労働者1)</t>
  </si>
  <si>
    <t>所       得　(20年度)</t>
  </si>
  <si>
    <t xml:space="preserve">  都 道 府 県</t>
  </si>
  <si>
    <t>市区町村普通会計決算額</t>
  </si>
  <si>
    <t xml:space="preserve"> 小    学    校</t>
  </si>
  <si>
    <t>中    学    校</t>
  </si>
  <si>
    <t>高    等    学    校</t>
  </si>
  <si>
    <t>物価指数</t>
  </si>
  <si>
    <t>地域差指数</t>
  </si>
  <si>
    <t xml:space="preserve">１人平均月間     </t>
  </si>
  <si>
    <t>普通会計歳入</t>
  </si>
  <si>
    <t xml:space="preserve"> (21年度)</t>
  </si>
  <si>
    <t xml:space="preserve"> (22. 5. 1)</t>
  </si>
  <si>
    <t>総    合</t>
  </si>
  <si>
    <t xml:space="preserve">現金給与総額   </t>
  </si>
  <si>
    <t>県民所得</t>
  </si>
  <si>
    <t>１人当たり</t>
  </si>
  <si>
    <t>決算額</t>
  </si>
  <si>
    <t>地  方  税</t>
  </si>
  <si>
    <t>歳      入</t>
  </si>
  <si>
    <t>歳      出</t>
  </si>
  <si>
    <t>学 校 数</t>
  </si>
  <si>
    <t>児  童  数</t>
  </si>
  <si>
    <t>生  徒  数</t>
  </si>
  <si>
    <t xml:space="preserve"> (22年平均)</t>
  </si>
  <si>
    <t xml:space="preserve"> (21年平均)</t>
  </si>
  <si>
    <t xml:space="preserve"> 県民所得</t>
  </si>
  <si>
    <t>(分校を含む)</t>
  </si>
  <si>
    <t>(定時制を含む)</t>
  </si>
  <si>
    <t xml:space="preserve"> 17年＝100</t>
  </si>
  <si>
    <t xml:space="preserve"> 全国＝100</t>
  </si>
  <si>
    <t>円</t>
  </si>
  <si>
    <t>100万円</t>
  </si>
  <si>
    <t>1000円</t>
  </si>
  <si>
    <t>人</t>
  </si>
  <si>
    <t>全　国</t>
  </si>
  <si>
    <t>全　国</t>
  </si>
  <si>
    <t xml:space="preserve"> 北海道 </t>
  </si>
  <si>
    <t>青　森</t>
  </si>
  <si>
    <t>岩　手</t>
  </si>
  <si>
    <t>宮　城</t>
  </si>
  <si>
    <t>秋　田</t>
  </si>
  <si>
    <t xml:space="preserve"> </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</si>
  <si>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</si>
  <si>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</si>
  <si>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</si>
  <si>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</si>
  <si>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</si>
  <si>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</si>
  <si>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</si>
  <si>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</si>
  <si>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</si>
  <si>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</si>
  <si>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</si>
  <si>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</si>
  <si>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</si>
  <si>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</si>
  <si>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</si>
  <si>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</si>
  <si>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</si>
  <si>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</si>
  <si>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</si>
  <si>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</si>
  <si>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</si>
  <si>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</si>
  <si>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</si>
  <si>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</si>
  <si>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</si>
  <si>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</si>
  <si>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</si>
  <si>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</si>
  <si>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</si>
  <si>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</si>
  <si>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</si>
  <si>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</si>
  <si>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</si>
  <si>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</si>
  <si>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</si>
  <si>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</si>
  <si>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</si>
  <si>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</si>
  <si>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</si>
  <si>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</si>
  <si>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</si>
  <si>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</si>
  <si>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　1)  事業所規模５人以上である。なお、全国の数値は、全国調査の結果であって、都道府県別の地方調査結果の平均ではない。</t>
  </si>
  <si>
    <t>都    道    府    県    勢    一    覧　　（　つ　づ　き　）</t>
  </si>
  <si>
    <t>12． 商業は経済産業省「商業統計」による。年間販売額は平成18年度の販売額。</t>
  </si>
  <si>
    <t>14．着工建築物床面積の合計は国土交通省「建設統計月報」による。</t>
  </si>
  <si>
    <t>13． 住宅総数は総務省統計局「住宅・土地統計調査報告」による。</t>
  </si>
  <si>
    <t>15．使用電力量（電灯）は電気事業連合会「電気事業便覧」による。</t>
  </si>
  <si>
    <t>16．燃料油販売量は経済産業省「資源・エネルギー統計年報」による。</t>
  </si>
  <si>
    <t>17．道路は国土交通省「道路統計年報」，自動車保有台数は自動車工業会「自動車統計月報」による。</t>
  </si>
  <si>
    <t>18．国内銀行預金・貸出残高は日本銀行HP「預金・貸出関連統計」による。</t>
  </si>
  <si>
    <t>商                                 業 (  19. 6. 1 )</t>
  </si>
  <si>
    <t>道         路</t>
  </si>
  <si>
    <t>国    内    銀    行</t>
  </si>
  <si>
    <t>製造業</t>
  </si>
  <si>
    <t>住宅総数</t>
  </si>
  <si>
    <t>着工建築物</t>
  </si>
  <si>
    <t>使用電力量</t>
  </si>
  <si>
    <t>燃  料  油</t>
  </si>
  <si>
    <t xml:space="preserve"> (21. 4. 1)</t>
  </si>
  <si>
    <t>自  動  車</t>
  </si>
  <si>
    <t xml:space="preserve"> (23. 3. 31)</t>
  </si>
  <si>
    <t>製造品出荷額等</t>
  </si>
  <si>
    <t>卸  売  業</t>
  </si>
  <si>
    <t xml:space="preserve">小 売 業 </t>
  </si>
  <si>
    <t xml:space="preserve"> </t>
  </si>
  <si>
    <t>床面積の合計</t>
  </si>
  <si>
    <t>（電灯）</t>
  </si>
  <si>
    <t>販  売  量</t>
  </si>
  <si>
    <t>1)</t>
  </si>
  <si>
    <t>保有台数</t>
  </si>
  <si>
    <t xml:space="preserve"> ( 21.12.31 )</t>
  </si>
  <si>
    <t>事業所数</t>
  </si>
  <si>
    <t>従業者数</t>
  </si>
  <si>
    <t>年間販売額</t>
  </si>
  <si>
    <t>(20.10.1)</t>
  </si>
  <si>
    <t xml:space="preserve"> ( 22 年 )</t>
  </si>
  <si>
    <t xml:space="preserve"> (22年)</t>
  </si>
  <si>
    <t>実　延　長</t>
  </si>
  <si>
    <t>舗 装 率</t>
  </si>
  <si>
    <t xml:space="preserve"> (23.3.31)</t>
  </si>
  <si>
    <t>預金残高</t>
  </si>
  <si>
    <t>貸出残高</t>
  </si>
  <si>
    <t>100戸</t>
  </si>
  <si>
    <t>㎡</t>
  </si>
  <si>
    <t>100万kWh</t>
  </si>
  <si>
    <t>kℓ</t>
  </si>
  <si>
    <t>km</t>
  </si>
  <si>
    <t>％</t>
  </si>
  <si>
    <t>台</t>
  </si>
  <si>
    <t>億円</t>
  </si>
  <si>
    <t xml:space="preserve"> 北海道 </t>
  </si>
  <si>
    <t>青　森</t>
  </si>
  <si>
    <t>　</t>
  </si>
  <si>
    <t>注　1) 簡易舗装を除いた率である。　</t>
  </si>
  <si>
    <t>４．事業所は総務省統計局「平成21年経済センサス基礎調査」による。</t>
  </si>
  <si>
    <t>８．素材生産量は農林水産省ＨＰ「平成22年木材統計」による。</t>
  </si>
  <si>
    <t>５．農家数，農家人口，林野面積は，農林水産省「農林水産省統計表」による。</t>
  </si>
  <si>
    <t>９．海面漁業経営体数は，農林水産省「漁業センサス」による。</t>
  </si>
  <si>
    <t>　なお、ラウンドのため全国値と都道府県の合計が一致しない場合もある。</t>
  </si>
  <si>
    <t>10．海面漁業漁獲量は，農林水産省HP「漁業・養殖業生産統計」による。ただし、東日本大震災の影響により、岩手県、宮城県及び福島県分の</t>
  </si>
  <si>
    <t>６．耕地面積は農林水産省ＨＰ「平成22年耕地面積」による。</t>
  </si>
  <si>
    <t>　　 とりまとめが行われないため、これらを含まない暫定値である。</t>
  </si>
  <si>
    <t>７．水稲は農林水産省ＨＰ「平成22年産水陸稲の収穫量」による。</t>
  </si>
  <si>
    <t>11．製造業は，経済産業省HP「工業統計表」による。なお，従業者４人以上の事業所の数値である。</t>
  </si>
  <si>
    <t xml:space="preserve"> 1)</t>
  </si>
  <si>
    <t>全産業</t>
  </si>
  <si>
    <t>農業経営体</t>
  </si>
  <si>
    <t>農  家  数</t>
  </si>
  <si>
    <t>耕地面積</t>
  </si>
  <si>
    <t>水    稲 (22年産)</t>
  </si>
  <si>
    <t>水稲（22年産）</t>
  </si>
  <si>
    <t>林業経営体</t>
  </si>
  <si>
    <t>林野面積</t>
  </si>
  <si>
    <t>素材生産量</t>
  </si>
  <si>
    <t>海面漁業</t>
  </si>
  <si>
    <t>製　造　業</t>
  </si>
  <si>
    <t xml:space="preserve"> (21.7.1)</t>
  </si>
  <si>
    <t>兼業農家数</t>
  </si>
  <si>
    <t>10a当たり</t>
  </si>
  <si>
    <t>経営体数</t>
  </si>
  <si>
    <t>漁 獲 量</t>
  </si>
  <si>
    <t xml:space="preserve"> (22.2.1)</t>
  </si>
  <si>
    <t xml:space="preserve"> (販売農家)</t>
  </si>
  <si>
    <t xml:space="preserve"> (22.7.15)</t>
  </si>
  <si>
    <t>作付面積</t>
  </si>
  <si>
    <t>収  量</t>
  </si>
  <si>
    <t>収  穫  量</t>
  </si>
  <si>
    <t>(22.2.1)</t>
  </si>
  <si>
    <t xml:space="preserve"> ( 22年 )</t>
  </si>
  <si>
    <t xml:space="preserve"> (  20.11.1 )</t>
  </si>
  <si>
    <t xml:space="preserve"> (  22 年  )</t>
  </si>
  <si>
    <t xml:space="preserve"> ( 21.12.31)</t>
  </si>
  <si>
    <t>人</t>
  </si>
  <si>
    <t>経営体</t>
  </si>
  <si>
    <t>戸</t>
  </si>
  <si>
    <t>ha</t>
  </si>
  <si>
    <t>kg</t>
  </si>
  <si>
    <t>t</t>
  </si>
  <si>
    <t>1000㎥</t>
  </si>
  <si>
    <t>経営体</t>
  </si>
  <si>
    <t>100t</t>
  </si>
  <si>
    <t>…</t>
  </si>
  <si>
    <t>－</t>
  </si>
  <si>
    <t xml:space="preserve">  </t>
  </si>
  <si>
    <t xml:space="preserve">   </t>
  </si>
  <si>
    <t>注　1) 捕鯨業，海面養殖業を除く。</t>
  </si>
  <si>
    <t>26．職業紹介は厚生労働省「労働市場年報」による。</t>
  </si>
  <si>
    <t>30．放送受信契約数は日本放送協会HP「放送受信契約数統計要覧」による。</t>
  </si>
  <si>
    <t>27．老人福祉施設は厚生労働省HP「社会福祉施設等調査」による。老人福祉施設の各都道府県には政令指定都市及び</t>
  </si>
  <si>
    <t>31．書籍・雑誌・紙・文房具小売業の販売額は経済産業省「商業統計表（産業編）」によるもので，平成18年4月1日から</t>
  </si>
  <si>
    <t>　中核市を含む。</t>
  </si>
  <si>
    <t>　19年3月31日までの販売額である。</t>
  </si>
  <si>
    <t>28．生活保護は厚生労働省「福祉行政業務報告」による。生活保護の各都道府県には政令指定都市及び中核市を含む。</t>
  </si>
  <si>
    <t>32．火災は消防庁HP「平成22年（1月～12月）における火災の状況（確定値）」による。</t>
  </si>
  <si>
    <t>　被保護実人員は月分報告の累計である。</t>
  </si>
  <si>
    <t>33．道路交通事故は警察庁HP「警察白書」による。</t>
  </si>
  <si>
    <t>29．日刊新聞頒布部数は日本新聞協会HPによる。なお，全国計には，海外頒布数61千部を含む。</t>
  </si>
  <si>
    <t>職業紹介（一般）</t>
  </si>
  <si>
    <t>老 人 福 祉 施 設　3)</t>
  </si>
  <si>
    <t xml:space="preserve">生   活   保  護 </t>
  </si>
  <si>
    <t xml:space="preserve">   放送受信</t>
  </si>
  <si>
    <t xml:space="preserve"> 書籍・雑誌・紙</t>
  </si>
  <si>
    <t>火            災</t>
  </si>
  <si>
    <t>道   路   交   通   事   故</t>
  </si>
  <si>
    <t xml:space="preserve"> ( 21年度 )</t>
  </si>
  <si>
    <t xml:space="preserve"> (21. 10. 1)</t>
  </si>
  <si>
    <t xml:space="preserve"> ( 21年度)</t>
  </si>
  <si>
    <t>日 刊 新 聞</t>
  </si>
  <si>
    <t xml:space="preserve">   契 約 数</t>
  </si>
  <si>
    <t>　・文房具年間</t>
  </si>
  <si>
    <t xml:space="preserve">             </t>
  </si>
  <si>
    <t>（ 22 年 ）</t>
  </si>
  <si>
    <t>就職件数    1)</t>
  </si>
  <si>
    <t>有効求人   2)</t>
  </si>
  <si>
    <t>保 護 率</t>
  </si>
  <si>
    <t>頒 布 部 数</t>
  </si>
  <si>
    <t xml:space="preserve">   小売販売額</t>
  </si>
  <si>
    <t>(1か月平均)</t>
  </si>
  <si>
    <t>倍    率</t>
  </si>
  <si>
    <t>施 設 数</t>
  </si>
  <si>
    <t>定    員</t>
  </si>
  <si>
    <t>被保護実人員</t>
  </si>
  <si>
    <t>(人口千対)</t>
  </si>
  <si>
    <t>(22年10月度)</t>
  </si>
  <si>
    <t xml:space="preserve">   (23.3..31)</t>
  </si>
  <si>
    <t>件    数</t>
  </si>
  <si>
    <t>死    者</t>
  </si>
  <si>
    <t>損  害  額</t>
  </si>
  <si>
    <t>負　傷　者</t>
  </si>
  <si>
    <t xml:space="preserve">   　　</t>
  </si>
  <si>
    <t xml:space="preserve">   　　　</t>
  </si>
  <si>
    <t>1000部</t>
  </si>
  <si>
    <t>注　1) 新規学卒及びパートを除く。　2)新規学卒を除きパ－トを含む。</t>
  </si>
  <si>
    <t>　　 3) 養護老人ﾎｰﾑ・軽費老人ﾎｰﾑ・老人福祉ｾﾝﾀｰ・老人介護支援ｾﾝﾀｰの値。</t>
  </si>
  <si>
    <t>34．刑法犯件数は警察庁HP「警察白書」による。交通業過（交通関係業務上（重）過失致死傷罪及び危険運転致死傷罪）は含まない。</t>
  </si>
  <si>
    <t>参考は確定した数値でない参考値であるが、様々な指標の計算に使用されている重要な値であるため掲載している。　　</t>
  </si>
  <si>
    <t>参考1．国土地理院「全国都道府県市区町村別面積調」による参考値。総務省「全国市町村要覧」記載の境界未設定地域を含む便宜上の概算数値。</t>
  </si>
  <si>
    <t>参考1</t>
  </si>
  <si>
    <t>補追１</t>
  </si>
  <si>
    <t>都道府県</t>
  </si>
  <si>
    <t>刑  法  犯  件  数</t>
  </si>
  <si>
    <t>土地面積</t>
  </si>
  <si>
    <t xml:space="preserve"> ( 22  年 )</t>
  </si>
  <si>
    <t>参考値</t>
  </si>
  <si>
    <t>認    知</t>
  </si>
  <si>
    <t>検    挙</t>
  </si>
  <si>
    <t>(22.10.1)</t>
  </si>
  <si>
    <t>㎢</t>
  </si>
  <si>
    <t>注　1)  事業所規模５人以上である。なお、全国の数値は、全国調査の結果であって、都道府県別の地方調査結果の平均ではない。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</si>
</sst>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 ##0.00"/>
    <numFmt numFmtId="178" formatCode="###\ ###\ ###\ ##0"/>
    <numFmt numFmtId="179" formatCode="###\ ##0.00"/>
    <numFmt numFmtId="180" formatCode="##0"/>
    <numFmt numFmtId="181" formatCode="0.00_);[Red]\(0.00\)"/>
    <numFmt numFmtId="182" formatCode="##0.0"/>
    <numFmt numFmtId="183" formatCode="###\ ##0"/>
    <numFmt numFmtId="184" formatCode="###\ ###\ ##0"/>
    <numFmt numFmtId="185" formatCode="###\ ###\ ###\ ##0.#0"/>
    <numFmt numFmtId="186" formatCode="###\ ###\ ###\ ##0.0"/>
    <numFmt numFmtId="187" formatCode="###\ ###\ ##0.0"/>
    <numFmt numFmtId="188" formatCode="##0.00"/>
  </numFmts>
  <fonts count="52">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30"/>
      <name val="ＭＳ Ｐゴシック"/>
      <family val="3"/>
    </font>
    <font>
      <sz val="14"/>
      <name val="ＭＳ Ｐゴシック"/>
      <family val="3"/>
    </font>
    <font>
      <sz val="8"/>
      <name val="ＭＳ Ｐ明朝"/>
      <family val="1"/>
    </font>
    <font>
      <sz val="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
      <sz val="11"/>
      <color theme="1"/>
      <name val="ＭＳ Ｐゴシック"/>
      <family val="3"/>
    </font>
    <font>
      <b/>
      <sz val="11"/>
      <color indexed="8"/>
      <name val="Calibri"/>
      <family val="3"/>
    </font>
    <font>
      <sz val="11"/>
      <color rgb="FF0070C0"/>
      <name val="Calibri"/>
      <family val="3"/>
    </font>
    <font>
      <sz val="11"/>
      <color indexed="8"/>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style="thin"/>
      <top style="double"/>
      <bottom style="thin"/>
    </border>
    <border>
      <left style="thin"/>
      <right style="thin"/>
      <top style="thin"/>
      <bottom>
        <color indexed="63"/>
      </bottom>
    </border>
    <border>
      <left style="thin"/>
      <right style="thin"/>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double"/>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66">
    <xf numFmtId="0" fontId="0" fillId="0" borderId="0" xfId="0" applyFont="1" applyAlignment="1">
      <alignment vertical="center"/>
    </xf>
    <xf numFmtId="3" fontId="3" fillId="0" borderId="0" xfId="60" applyNumberFormat="1" applyFont="1" applyBorder="1" applyAlignment="1">
      <alignment horizontal="center"/>
      <protection/>
    </xf>
    <xf numFmtId="0" fontId="3" fillId="0" borderId="0" xfId="60" applyFont="1" applyBorder="1" applyAlignment="1">
      <alignment/>
      <protection/>
    </xf>
    <xf numFmtId="3" fontId="5" fillId="0" borderId="0" xfId="60" applyNumberFormat="1" applyFont="1" applyBorder="1" applyAlignment="1">
      <alignment/>
      <protection/>
    </xf>
    <xf numFmtId="3" fontId="3" fillId="0" borderId="0" xfId="60" applyNumberFormat="1" applyFont="1" applyBorder="1" applyAlignment="1">
      <alignment/>
      <protection/>
    </xf>
    <xf numFmtId="0" fontId="2" fillId="0" borderId="0" xfId="60" applyBorder="1">
      <alignment/>
      <protection/>
    </xf>
    <xf numFmtId="0" fontId="2" fillId="0" borderId="0" xfId="60">
      <alignment/>
      <protection/>
    </xf>
    <xf numFmtId="0" fontId="3" fillId="0" borderId="0" xfId="60" applyFont="1" applyBorder="1" applyAlignment="1">
      <alignment horizontal="center"/>
      <protection/>
    </xf>
    <xf numFmtId="3" fontId="6" fillId="0" borderId="0" xfId="60" applyNumberFormat="1" applyFont="1" applyBorder="1" applyAlignment="1">
      <alignment/>
      <protection/>
    </xf>
    <xf numFmtId="0" fontId="7" fillId="0" borderId="0" xfId="60" applyFont="1" applyBorder="1">
      <alignment/>
      <protection/>
    </xf>
    <xf numFmtId="0" fontId="7" fillId="0" borderId="0" xfId="60" applyFont="1">
      <alignment/>
      <protection/>
    </xf>
    <xf numFmtId="3" fontId="6" fillId="0" borderId="0" xfId="60" applyNumberFormat="1" applyFont="1" applyBorder="1" applyAlignment="1" quotePrefix="1">
      <alignment horizontal="left"/>
      <protection/>
    </xf>
    <xf numFmtId="3" fontId="3" fillId="33" borderId="10" xfId="60" applyNumberFormat="1" applyFont="1" applyFill="1" applyBorder="1" applyAlignment="1">
      <alignment horizontal="center"/>
      <protection/>
    </xf>
    <xf numFmtId="3" fontId="3" fillId="33" borderId="11" xfId="60" applyNumberFormat="1" applyFont="1" applyFill="1" applyBorder="1" applyAlignment="1">
      <alignment horizontal="centerContinuous"/>
      <protection/>
    </xf>
    <xf numFmtId="0" fontId="3" fillId="33" borderId="12" xfId="60" applyFont="1" applyFill="1" applyBorder="1" applyAlignment="1">
      <alignment horizontal="centerContinuous"/>
      <protection/>
    </xf>
    <xf numFmtId="3" fontId="3" fillId="33" borderId="12" xfId="60" applyNumberFormat="1" applyFont="1" applyFill="1" applyBorder="1" applyAlignment="1">
      <alignment/>
      <protection/>
    </xf>
    <xf numFmtId="0" fontId="3" fillId="33" borderId="12" xfId="60" applyFont="1" applyFill="1" applyBorder="1">
      <alignment/>
      <protection/>
    </xf>
    <xf numFmtId="3" fontId="3" fillId="33" borderId="11" xfId="60" applyNumberFormat="1" applyFont="1" applyFill="1" applyBorder="1" applyAlignment="1">
      <alignment horizontal="center"/>
      <protection/>
    </xf>
    <xf numFmtId="3" fontId="3" fillId="33" borderId="13" xfId="60" applyNumberFormat="1" applyFont="1" applyFill="1" applyBorder="1" applyAlignment="1">
      <alignment horizontal="center"/>
      <protection/>
    </xf>
    <xf numFmtId="0" fontId="3" fillId="33" borderId="14" xfId="60" applyFont="1" applyFill="1" applyBorder="1">
      <alignment/>
      <protection/>
    </xf>
    <xf numFmtId="3" fontId="3" fillId="33" borderId="0" xfId="60" applyNumberFormat="1" applyFont="1" applyFill="1" applyBorder="1" applyAlignment="1">
      <alignment/>
      <protection/>
    </xf>
    <xf numFmtId="3" fontId="3" fillId="33" borderId="14" xfId="60" applyNumberFormat="1" applyFont="1" applyFill="1" applyBorder="1" applyAlignment="1">
      <alignment horizontal="centerContinuous"/>
      <protection/>
    </xf>
    <xf numFmtId="0" fontId="3" fillId="33" borderId="0" xfId="60" applyFont="1" applyFill="1" applyBorder="1" applyAlignment="1">
      <alignment horizontal="centerContinuous"/>
      <protection/>
    </xf>
    <xf numFmtId="3" fontId="3" fillId="33" borderId="15" xfId="60" applyNumberFormat="1" applyFont="1" applyFill="1" applyBorder="1" applyAlignment="1">
      <alignment/>
      <protection/>
    </xf>
    <xf numFmtId="0" fontId="3" fillId="33" borderId="16" xfId="60" applyFont="1" applyFill="1" applyBorder="1">
      <alignment/>
      <protection/>
    </xf>
    <xf numFmtId="3" fontId="3" fillId="33" borderId="14" xfId="60" applyNumberFormat="1" applyFont="1" applyFill="1" applyBorder="1" applyAlignment="1">
      <alignment horizontal="center"/>
      <protection/>
    </xf>
    <xf numFmtId="3" fontId="3" fillId="33" borderId="14" xfId="60" applyNumberFormat="1" applyFont="1" applyFill="1" applyBorder="1" applyAlignment="1" quotePrefix="1">
      <alignment horizontal="center"/>
      <protection/>
    </xf>
    <xf numFmtId="0" fontId="2" fillId="0" borderId="0" xfId="60" applyFont="1" applyBorder="1">
      <alignment/>
      <protection/>
    </xf>
    <xf numFmtId="0" fontId="2" fillId="0" borderId="0" xfId="60" applyFont="1">
      <alignment/>
      <protection/>
    </xf>
    <xf numFmtId="3" fontId="3" fillId="33" borderId="14" xfId="60" applyNumberFormat="1" applyFont="1" applyFill="1" applyBorder="1" applyAlignment="1">
      <alignment/>
      <protection/>
    </xf>
    <xf numFmtId="0" fontId="3" fillId="33" borderId="0" xfId="60" applyFont="1" applyFill="1" applyBorder="1">
      <alignment/>
      <protection/>
    </xf>
    <xf numFmtId="3" fontId="3" fillId="33" borderId="17" xfId="60" applyNumberFormat="1" applyFont="1" applyFill="1" applyBorder="1" applyAlignment="1">
      <alignment horizontal="center"/>
      <protection/>
    </xf>
    <xf numFmtId="3" fontId="3" fillId="33" borderId="18" xfId="60" applyNumberFormat="1" applyFont="1" applyFill="1" applyBorder="1" applyAlignment="1" quotePrefix="1">
      <alignment horizontal="centerContinuous"/>
      <protection/>
    </xf>
    <xf numFmtId="3" fontId="3" fillId="33" borderId="19" xfId="60" applyNumberFormat="1" applyFont="1" applyFill="1" applyBorder="1" applyAlignment="1" quotePrefix="1">
      <alignment horizontal="centerContinuous"/>
      <protection/>
    </xf>
    <xf numFmtId="3" fontId="3" fillId="33" borderId="18" xfId="60" applyNumberFormat="1" applyFont="1" applyFill="1" applyBorder="1" applyAlignment="1">
      <alignment horizontal="centerContinuous"/>
      <protection/>
    </xf>
    <xf numFmtId="0" fontId="3" fillId="33" borderId="19" xfId="60" applyFont="1" applyFill="1" applyBorder="1" applyAlignment="1">
      <alignment horizontal="centerContinuous"/>
      <protection/>
    </xf>
    <xf numFmtId="0" fontId="3" fillId="33" borderId="18" xfId="60" applyFont="1" applyFill="1" applyBorder="1">
      <alignment/>
      <protection/>
    </xf>
    <xf numFmtId="0" fontId="3" fillId="33" borderId="19" xfId="60" applyFont="1" applyFill="1" applyBorder="1" applyAlignment="1">
      <alignment/>
      <protection/>
    </xf>
    <xf numFmtId="3" fontId="3" fillId="33" borderId="18" xfId="60" applyNumberFormat="1" applyFont="1" applyFill="1" applyBorder="1" applyAlignment="1">
      <alignment horizontal="center"/>
      <protection/>
    </xf>
    <xf numFmtId="0" fontId="3" fillId="33" borderId="13" xfId="60" applyFont="1" applyFill="1" applyBorder="1" applyAlignment="1">
      <alignment horizontal="center"/>
      <protection/>
    </xf>
    <xf numFmtId="3" fontId="3" fillId="0" borderId="0" xfId="60" applyNumberFormat="1" applyFont="1" applyBorder="1" applyAlignment="1">
      <alignment horizontal="right"/>
      <protection/>
    </xf>
    <xf numFmtId="176" fontId="3" fillId="0" borderId="0" xfId="60" applyNumberFormat="1" applyFont="1" applyBorder="1" applyAlignment="1">
      <alignment/>
      <protection/>
    </xf>
    <xf numFmtId="3" fontId="2" fillId="33" borderId="13" xfId="60" applyNumberFormat="1" applyFont="1" applyFill="1" applyBorder="1" applyAlignment="1">
      <alignment horizontal="center"/>
      <protection/>
    </xf>
    <xf numFmtId="177" fontId="2" fillId="0" borderId="0" xfId="60" applyNumberFormat="1" applyFont="1" applyBorder="1" applyAlignment="1">
      <alignment/>
      <protection/>
    </xf>
    <xf numFmtId="178" fontId="2" fillId="0" borderId="0" xfId="60" applyNumberFormat="1" applyFont="1" applyBorder="1" applyAlignment="1">
      <alignment/>
      <protection/>
    </xf>
    <xf numFmtId="0" fontId="2" fillId="0" borderId="0" xfId="60" applyFont="1" applyBorder="1" applyAlignment="1">
      <alignment/>
      <protection/>
    </xf>
    <xf numFmtId="176" fontId="2" fillId="0" borderId="0" xfId="60" applyNumberFormat="1" applyFont="1" applyBorder="1" applyAlignment="1">
      <alignment/>
      <protection/>
    </xf>
    <xf numFmtId="3" fontId="8" fillId="33" borderId="13" xfId="60" applyNumberFormat="1" applyFont="1" applyFill="1" applyBorder="1" applyAlignment="1">
      <alignment horizontal="center"/>
      <protection/>
    </xf>
    <xf numFmtId="0" fontId="8" fillId="0" borderId="0" xfId="60" applyFont="1" applyBorder="1">
      <alignment/>
      <protection/>
    </xf>
    <xf numFmtId="179" fontId="8" fillId="0" borderId="0" xfId="60" applyNumberFormat="1" applyFont="1" applyFill="1" applyBorder="1" applyAlignment="1">
      <alignment/>
      <protection/>
    </xf>
    <xf numFmtId="178" fontId="8" fillId="0" borderId="0" xfId="60" applyNumberFormat="1" applyFont="1" applyFill="1" applyBorder="1" applyAlignment="1">
      <alignment/>
      <protection/>
    </xf>
    <xf numFmtId="3" fontId="8" fillId="0" borderId="0" xfId="60" applyNumberFormat="1" applyFont="1" applyFill="1" applyBorder="1" applyAlignment="1">
      <alignment horizontal="right"/>
      <protection/>
    </xf>
    <xf numFmtId="180" fontId="8" fillId="0" borderId="0" xfId="60" applyNumberFormat="1" applyFont="1" applyFill="1" applyBorder="1" applyAlignment="1">
      <alignment/>
      <protection/>
    </xf>
    <xf numFmtId="176" fontId="8" fillId="0" borderId="0" xfId="60" applyNumberFormat="1" applyFont="1" applyFill="1" applyBorder="1" applyAlignment="1">
      <alignment/>
      <protection/>
    </xf>
    <xf numFmtId="181" fontId="8" fillId="0" borderId="0" xfId="60" applyNumberFormat="1" applyFont="1" applyFill="1" applyBorder="1" applyAlignment="1">
      <alignment/>
      <protection/>
    </xf>
    <xf numFmtId="0" fontId="8" fillId="0" borderId="0" xfId="60" applyFont="1" applyBorder="1" applyAlignment="1">
      <alignment horizontal="right"/>
      <protection/>
    </xf>
    <xf numFmtId="0" fontId="8" fillId="0" borderId="0" xfId="60" applyFont="1" applyAlignment="1">
      <alignment horizontal="right"/>
      <protection/>
    </xf>
    <xf numFmtId="3" fontId="2" fillId="0" borderId="0" xfId="60" applyNumberFormat="1" applyFont="1" applyBorder="1" applyAlignment="1">
      <alignment horizontal="right"/>
      <protection/>
    </xf>
    <xf numFmtId="181" fontId="2" fillId="0" borderId="0" xfId="60" applyNumberFormat="1" applyFont="1" applyBorder="1" applyAlignment="1">
      <alignment/>
      <protection/>
    </xf>
    <xf numFmtId="0" fontId="2" fillId="0" borderId="0" xfId="60" applyFont="1" applyBorder="1" applyAlignment="1">
      <alignment horizontal="right"/>
      <protection/>
    </xf>
    <xf numFmtId="0" fontId="2" fillId="0" borderId="0" xfId="60" applyFont="1" applyAlignment="1">
      <alignment horizontal="right"/>
      <protection/>
    </xf>
    <xf numFmtId="3" fontId="2" fillId="0" borderId="0" xfId="60" applyNumberFormat="1" applyFont="1" applyBorder="1" applyAlignment="1">
      <alignment/>
      <protection/>
    </xf>
    <xf numFmtId="3" fontId="8" fillId="0" borderId="0" xfId="60" applyNumberFormat="1" applyFont="1" applyBorder="1" applyAlignment="1">
      <alignment/>
      <protection/>
    </xf>
    <xf numFmtId="177" fontId="8" fillId="0" borderId="0" xfId="60" applyNumberFormat="1" applyFont="1" applyBorder="1" applyAlignment="1">
      <alignment/>
      <protection/>
    </xf>
    <xf numFmtId="178" fontId="8" fillId="0" borderId="0" xfId="60" applyNumberFormat="1" applyFont="1" applyBorder="1" applyAlignment="1">
      <alignment/>
      <protection/>
    </xf>
    <xf numFmtId="0" fontId="8" fillId="0" borderId="0" xfId="60" applyFont="1" applyBorder="1" applyAlignment="1">
      <alignment/>
      <protection/>
    </xf>
    <xf numFmtId="176" fontId="8" fillId="0" borderId="0" xfId="60" applyNumberFormat="1" applyFont="1" applyBorder="1" applyAlignment="1">
      <alignment/>
      <protection/>
    </xf>
    <xf numFmtId="181" fontId="8" fillId="0" borderId="0" xfId="60" applyNumberFormat="1" applyFont="1" applyBorder="1" applyAlignment="1">
      <alignment/>
      <protection/>
    </xf>
    <xf numFmtId="0" fontId="8" fillId="0" borderId="0" xfId="60" applyFont="1">
      <alignment/>
      <protection/>
    </xf>
    <xf numFmtId="3" fontId="2" fillId="33" borderId="17" xfId="60" applyNumberFormat="1" applyFont="1" applyFill="1" applyBorder="1" applyAlignment="1">
      <alignment horizontal="center"/>
      <protection/>
    </xf>
    <xf numFmtId="3" fontId="2" fillId="0" borderId="19" xfId="60" applyNumberFormat="1" applyFont="1" applyBorder="1" applyAlignment="1">
      <alignment/>
      <protection/>
    </xf>
    <xf numFmtId="177" fontId="2" fillId="0" borderId="19" xfId="60" applyNumberFormat="1" applyFont="1" applyBorder="1" applyAlignment="1">
      <alignment/>
      <protection/>
    </xf>
    <xf numFmtId="178" fontId="2" fillId="0" borderId="19" xfId="60" applyNumberFormat="1" applyFont="1" applyBorder="1" applyAlignment="1">
      <alignment/>
      <protection/>
    </xf>
    <xf numFmtId="0" fontId="2" fillId="0" borderId="19" xfId="60" applyFont="1" applyBorder="1" applyAlignment="1">
      <alignment/>
      <protection/>
    </xf>
    <xf numFmtId="176" fontId="2" fillId="0" borderId="19" xfId="60" applyNumberFormat="1" applyFont="1" applyBorder="1" applyAlignment="1">
      <alignment/>
      <protection/>
    </xf>
    <xf numFmtId="181" fontId="2" fillId="0" borderId="19" xfId="60" applyNumberFormat="1" applyFont="1" applyBorder="1" applyAlignment="1">
      <alignment/>
      <protection/>
    </xf>
    <xf numFmtId="3" fontId="2" fillId="0" borderId="0" xfId="60" applyNumberFormat="1" applyFont="1" applyBorder="1" applyAlignment="1">
      <alignment horizontal="center"/>
      <protection/>
    </xf>
    <xf numFmtId="0" fontId="2" fillId="0" borderId="0" xfId="60" applyFont="1" applyBorder="1" applyAlignment="1">
      <alignment horizontal="center"/>
      <protection/>
    </xf>
    <xf numFmtId="3" fontId="3" fillId="0" borderId="20" xfId="60" applyNumberFormat="1" applyFont="1" applyBorder="1" applyAlignment="1">
      <alignment/>
      <protection/>
    </xf>
    <xf numFmtId="3" fontId="6" fillId="0" borderId="20" xfId="60" applyNumberFormat="1" applyFont="1" applyBorder="1" applyAlignment="1">
      <alignment/>
      <protection/>
    </xf>
    <xf numFmtId="3" fontId="3" fillId="33" borderId="21" xfId="60" applyNumberFormat="1" applyFont="1" applyFill="1" applyBorder="1" applyAlignment="1">
      <alignment horizontal="center"/>
      <protection/>
    </xf>
    <xf numFmtId="3" fontId="6" fillId="33" borderId="0" xfId="60" applyNumberFormat="1" applyFont="1" applyFill="1" applyBorder="1" applyAlignment="1">
      <alignment horizontal="center"/>
      <protection/>
    </xf>
    <xf numFmtId="3" fontId="3" fillId="33" borderId="17" xfId="60" applyNumberFormat="1" applyFont="1" applyFill="1" applyBorder="1" applyAlignment="1">
      <alignment horizontal="centerContinuous"/>
      <protection/>
    </xf>
    <xf numFmtId="3" fontId="3" fillId="33" borderId="22" xfId="60" applyNumberFormat="1" applyFont="1" applyFill="1" applyBorder="1" applyAlignment="1">
      <alignment/>
      <protection/>
    </xf>
    <xf numFmtId="3" fontId="3" fillId="33" borderId="13" xfId="60" applyNumberFormat="1" applyFont="1" applyFill="1" applyBorder="1" applyAlignment="1">
      <alignment horizontal="centerContinuous"/>
      <protection/>
    </xf>
    <xf numFmtId="3" fontId="3" fillId="33" borderId="11" xfId="60" applyNumberFormat="1" applyFont="1" applyFill="1" applyBorder="1" applyAlignment="1">
      <alignment/>
      <protection/>
    </xf>
    <xf numFmtId="3" fontId="3" fillId="33" borderId="13" xfId="60" applyNumberFormat="1" applyFont="1" applyFill="1" applyBorder="1" applyAlignment="1">
      <alignment/>
      <protection/>
    </xf>
    <xf numFmtId="3" fontId="3" fillId="33" borderId="21" xfId="60" applyNumberFormat="1" applyFont="1" applyFill="1" applyBorder="1" applyAlignment="1">
      <alignment/>
      <protection/>
    </xf>
    <xf numFmtId="3" fontId="3" fillId="33" borderId="23" xfId="60" applyNumberFormat="1" applyFont="1" applyFill="1" applyBorder="1" applyAlignment="1">
      <alignment horizontal="center"/>
      <protection/>
    </xf>
    <xf numFmtId="3" fontId="3" fillId="33" borderId="17" xfId="60" applyNumberFormat="1" applyFont="1" applyFill="1" applyBorder="1" applyAlignment="1">
      <alignment/>
      <protection/>
    </xf>
    <xf numFmtId="3" fontId="3" fillId="33" borderId="24" xfId="60" applyNumberFormat="1" applyFont="1" applyFill="1" applyBorder="1" applyAlignment="1">
      <alignment horizontal="center"/>
      <protection/>
    </xf>
    <xf numFmtId="3" fontId="3" fillId="33" borderId="19" xfId="60" applyNumberFormat="1" applyFont="1" applyFill="1" applyBorder="1" applyAlignment="1" quotePrefix="1">
      <alignment horizontal="center"/>
      <protection/>
    </xf>
    <xf numFmtId="3" fontId="3" fillId="33" borderId="18" xfId="60" applyNumberFormat="1" applyFont="1" applyFill="1" applyBorder="1" applyAlignment="1">
      <alignment/>
      <protection/>
    </xf>
    <xf numFmtId="3" fontId="3" fillId="33" borderId="24" xfId="60" applyNumberFormat="1" applyFont="1" applyFill="1" applyBorder="1" applyAlignment="1">
      <alignment/>
      <protection/>
    </xf>
    <xf numFmtId="3" fontId="6" fillId="33" borderId="24" xfId="60" applyNumberFormat="1" applyFont="1" applyFill="1" applyBorder="1" applyAlignment="1">
      <alignment horizontal="center"/>
      <protection/>
    </xf>
    <xf numFmtId="0" fontId="3" fillId="33" borderId="0" xfId="60" applyFont="1" applyFill="1" applyBorder="1" applyAlignment="1">
      <alignment/>
      <protection/>
    </xf>
    <xf numFmtId="3" fontId="3" fillId="0" borderId="14" xfId="60" applyNumberFormat="1" applyFont="1" applyBorder="1" applyAlignment="1">
      <alignment horizontal="center"/>
      <protection/>
    </xf>
    <xf numFmtId="0" fontId="3" fillId="33" borderId="14" xfId="60" applyFont="1" applyFill="1" applyBorder="1" applyAlignment="1">
      <alignment/>
      <protection/>
    </xf>
    <xf numFmtId="3" fontId="2" fillId="33" borderId="0" xfId="60" applyNumberFormat="1" applyFont="1" applyFill="1" applyBorder="1" applyAlignment="1">
      <alignment/>
      <protection/>
    </xf>
    <xf numFmtId="176" fontId="2" fillId="0" borderId="14" xfId="60" applyNumberFormat="1" applyFont="1" applyBorder="1" applyAlignment="1">
      <alignment/>
      <protection/>
    </xf>
    <xf numFmtId="3" fontId="2" fillId="33" borderId="14" xfId="60" applyNumberFormat="1" applyFont="1" applyFill="1" applyBorder="1" applyAlignment="1">
      <alignment/>
      <protection/>
    </xf>
    <xf numFmtId="182" fontId="8" fillId="0" borderId="14" xfId="60" applyNumberFormat="1" applyFont="1" applyFill="1" applyBorder="1" applyAlignment="1">
      <alignment/>
      <protection/>
    </xf>
    <xf numFmtId="182" fontId="8" fillId="0" borderId="0" xfId="60" applyNumberFormat="1" applyFont="1" applyFill="1" applyBorder="1" applyAlignment="1">
      <alignment/>
      <protection/>
    </xf>
    <xf numFmtId="183" fontId="8" fillId="0" borderId="0" xfId="60" applyNumberFormat="1" applyFont="1" applyFill="1" applyBorder="1" applyAlignment="1">
      <alignment/>
      <protection/>
    </xf>
    <xf numFmtId="184" fontId="8" fillId="0" borderId="0" xfId="60" applyNumberFormat="1" applyFont="1" applyFill="1" applyBorder="1" applyAlignment="1">
      <alignment/>
      <protection/>
    </xf>
    <xf numFmtId="3" fontId="8" fillId="33" borderId="14" xfId="60" applyNumberFormat="1" applyFont="1" applyFill="1" applyBorder="1" applyAlignment="1">
      <alignment horizontal="center"/>
      <protection/>
    </xf>
    <xf numFmtId="182" fontId="2" fillId="0" borderId="14" xfId="60" applyNumberFormat="1" applyFont="1" applyBorder="1" applyAlignment="1">
      <alignment/>
      <protection/>
    </xf>
    <xf numFmtId="182" fontId="45" fillId="0" borderId="0" xfId="60" applyNumberFormat="1" applyFont="1" applyFill="1" applyBorder="1" applyAlignment="1">
      <alignment/>
      <protection/>
    </xf>
    <xf numFmtId="183" fontId="2" fillId="0" borderId="0" xfId="60" applyNumberFormat="1" applyFont="1" applyBorder="1" applyAlignment="1">
      <alignment/>
      <protection/>
    </xf>
    <xf numFmtId="184" fontId="2" fillId="0" borderId="0" xfId="60" applyNumberFormat="1" applyFont="1" applyBorder="1" applyAlignment="1">
      <alignment/>
      <protection/>
    </xf>
    <xf numFmtId="3" fontId="2" fillId="33" borderId="14" xfId="60" applyNumberFormat="1" applyFont="1" applyFill="1" applyBorder="1" applyAlignment="1">
      <alignment horizontal="center"/>
      <protection/>
    </xf>
    <xf numFmtId="182" fontId="45" fillId="0" borderId="0" xfId="60" applyNumberFormat="1" applyFont="1" applyBorder="1" applyAlignment="1">
      <alignment/>
      <protection/>
    </xf>
    <xf numFmtId="182" fontId="2" fillId="0" borderId="0" xfId="60" applyNumberFormat="1" applyFont="1" applyBorder="1" applyAlignment="1">
      <alignment/>
      <protection/>
    </xf>
    <xf numFmtId="182" fontId="8" fillId="0" borderId="14" xfId="60" applyNumberFormat="1" applyFont="1" applyBorder="1" applyAlignment="1">
      <alignment/>
      <protection/>
    </xf>
    <xf numFmtId="182" fontId="8" fillId="0" borderId="0" xfId="60" applyNumberFormat="1" applyFont="1" applyBorder="1" applyAlignment="1">
      <alignment/>
      <protection/>
    </xf>
    <xf numFmtId="183" fontId="8" fillId="0" borderId="0" xfId="60" applyNumberFormat="1" applyFont="1" applyBorder="1" applyAlignment="1">
      <alignment/>
      <protection/>
    </xf>
    <xf numFmtId="184" fontId="8" fillId="0" borderId="0" xfId="60" applyNumberFormat="1" applyFont="1" applyBorder="1" applyAlignment="1">
      <alignment/>
      <protection/>
    </xf>
    <xf numFmtId="3" fontId="3" fillId="33" borderId="19" xfId="60" applyNumberFormat="1" applyFont="1" applyFill="1" applyBorder="1" applyAlignment="1">
      <alignment/>
      <protection/>
    </xf>
    <xf numFmtId="182" fontId="2" fillId="0" borderId="18" xfId="60" applyNumberFormat="1" applyFont="1" applyBorder="1">
      <alignment/>
      <protection/>
    </xf>
    <xf numFmtId="182" fontId="2" fillId="0" borderId="19" xfId="60" applyNumberFormat="1" applyFont="1" applyBorder="1" applyAlignment="1">
      <alignment/>
      <protection/>
    </xf>
    <xf numFmtId="183" fontId="2" fillId="0" borderId="19" xfId="60" applyNumberFormat="1" applyFont="1" applyBorder="1" applyAlignment="1">
      <alignment/>
      <protection/>
    </xf>
    <xf numFmtId="184" fontId="2" fillId="0" borderId="19" xfId="60" applyNumberFormat="1" applyFont="1" applyBorder="1" applyAlignment="1">
      <alignment/>
      <protection/>
    </xf>
    <xf numFmtId="178" fontId="6" fillId="0" borderId="0" xfId="60" applyNumberFormat="1" applyFont="1" applyBorder="1" applyAlignment="1">
      <alignment/>
      <protection/>
    </xf>
    <xf numFmtId="178" fontId="7" fillId="0" borderId="0" xfId="60" applyNumberFormat="1" applyFont="1" applyBorder="1" applyAlignment="1">
      <alignment/>
      <protection/>
    </xf>
    <xf numFmtId="185" fontId="2" fillId="0" borderId="0" xfId="60" applyNumberFormat="1" applyFont="1" applyBorder="1" applyAlignment="1">
      <alignment/>
      <protection/>
    </xf>
    <xf numFmtId="178" fontId="3" fillId="0" borderId="0" xfId="60" applyNumberFormat="1" applyFont="1" applyBorder="1" applyAlignment="1">
      <alignment/>
      <protection/>
    </xf>
    <xf numFmtId="186" fontId="3" fillId="0" borderId="0" xfId="60" applyNumberFormat="1" applyFont="1" applyBorder="1" applyAlignment="1">
      <alignment/>
      <protection/>
    </xf>
    <xf numFmtId="3" fontId="6" fillId="0" borderId="0" xfId="60" applyNumberFormat="1" applyFont="1" applyBorder="1" applyAlignment="1">
      <alignment horizontal="left"/>
      <protection/>
    </xf>
    <xf numFmtId="0" fontId="6" fillId="0" borderId="0" xfId="60" applyFont="1" applyBorder="1" applyAlignment="1">
      <alignment/>
      <protection/>
    </xf>
    <xf numFmtId="3" fontId="3" fillId="33" borderId="25" xfId="60" applyNumberFormat="1" applyFont="1" applyFill="1" applyBorder="1" applyAlignment="1">
      <alignment/>
      <protection/>
    </xf>
    <xf numFmtId="3" fontId="3" fillId="33" borderId="11" xfId="60" applyNumberFormat="1" applyFont="1" applyFill="1" applyBorder="1" applyAlignment="1">
      <alignment horizontal="center"/>
      <protection/>
    </xf>
    <xf numFmtId="3" fontId="3" fillId="33" borderId="12" xfId="60" applyNumberFormat="1" applyFont="1" applyFill="1" applyBorder="1" applyAlignment="1">
      <alignment horizontal="center"/>
      <protection/>
    </xf>
    <xf numFmtId="3" fontId="3" fillId="33" borderId="10" xfId="60" applyNumberFormat="1" applyFont="1" applyFill="1" applyBorder="1" applyAlignment="1">
      <alignment horizontal="center"/>
      <protection/>
    </xf>
    <xf numFmtId="3" fontId="3" fillId="33" borderId="12" xfId="60" applyNumberFormat="1" applyFont="1" applyFill="1" applyBorder="1" applyAlignment="1">
      <alignment horizontal="centerContinuous"/>
      <protection/>
    </xf>
    <xf numFmtId="3" fontId="3" fillId="33" borderId="10" xfId="60" applyNumberFormat="1" applyFont="1" applyFill="1" applyBorder="1" applyAlignment="1">
      <alignment horizontal="centerContinuous"/>
      <protection/>
    </xf>
    <xf numFmtId="3" fontId="3" fillId="33" borderId="24" xfId="60" applyNumberFormat="1" applyFont="1" applyFill="1" applyBorder="1" applyAlignment="1">
      <alignment horizontal="centerContinuous"/>
      <protection/>
    </xf>
    <xf numFmtId="3" fontId="3" fillId="33" borderId="18" xfId="60" applyNumberFormat="1" applyFont="1" applyFill="1" applyBorder="1" applyAlignment="1">
      <alignment horizontal="center"/>
      <protection/>
    </xf>
    <xf numFmtId="3" fontId="3" fillId="33" borderId="19" xfId="60" applyNumberFormat="1" applyFont="1" applyFill="1" applyBorder="1" applyAlignment="1">
      <alignment horizontal="center"/>
      <protection/>
    </xf>
    <xf numFmtId="3" fontId="3" fillId="33" borderId="17" xfId="60" applyNumberFormat="1" applyFont="1" applyFill="1" applyBorder="1" applyAlignment="1">
      <alignment horizontal="center"/>
      <protection/>
    </xf>
    <xf numFmtId="3" fontId="3" fillId="33" borderId="26" xfId="60" applyNumberFormat="1" applyFont="1" applyFill="1" applyBorder="1" applyAlignment="1">
      <alignment horizontal="centerContinuous"/>
      <protection/>
    </xf>
    <xf numFmtId="3" fontId="3" fillId="33" borderId="27" xfId="60" applyNumberFormat="1" applyFont="1" applyFill="1" applyBorder="1" applyAlignment="1">
      <alignment horizontal="centerContinuous"/>
      <protection/>
    </xf>
    <xf numFmtId="3" fontId="3" fillId="33" borderId="28" xfId="60" applyNumberFormat="1" applyFont="1" applyFill="1" applyBorder="1" applyAlignment="1">
      <alignment horizontal="centerContinuous"/>
      <protection/>
    </xf>
    <xf numFmtId="3" fontId="3" fillId="33" borderId="21" xfId="60" applyNumberFormat="1" applyFont="1" applyFill="1" applyBorder="1" applyAlignment="1">
      <alignment horizontal="right"/>
      <protection/>
    </xf>
    <xf numFmtId="3" fontId="3" fillId="33" borderId="29" xfId="60" applyNumberFormat="1" applyFont="1" applyFill="1" applyBorder="1" applyAlignment="1">
      <alignment horizontal="center"/>
      <protection/>
    </xf>
    <xf numFmtId="3" fontId="3" fillId="33" borderId="19" xfId="60" applyNumberFormat="1" applyFont="1" applyFill="1" applyBorder="1" applyAlignment="1">
      <alignment horizontal="center"/>
      <protection/>
    </xf>
    <xf numFmtId="3" fontId="3" fillId="0" borderId="14" xfId="60" applyNumberFormat="1" applyFont="1" applyBorder="1" applyAlignment="1">
      <alignment horizontal="right"/>
      <protection/>
    </xf>
    <xf numFmtId="178" fontId="2" fillId="0" borderId="14" xfId="60" applyNumberFormat="1" applyFont="1" applyBorder="1" applyAlignment="1">
      <alignment/>
      <protection/>
    </xf>
    <xf numFmtId="186" fontId="2" fillId="0" borderId="0" xfId="60" applyNumberFormat="1" applyFont="1" applyBorder="1" applyAlignment="1">
      <alignment/>
      <protection/>
    </xf>
    <xf numFmtId="3" fontId="8" fillId="33" borderId="0" xfId="60" applyNumberFormat="1" applyFont="1" applyFill="1" applyBorder="1" applyAlignment="1">
      <alignment horizontal="center"/>
      <protection/>
    </xf>
    <xf numFmtId="184" fontId="8" fillId="0" borderId="14" xfId="60" applyNumberFormat="1" applyFont="1" applyFill="1" applyBorder="1" applyAlignment="1">
      <alignment/>
      <protection/>
    </xf>
    <xf numFmtId="187" fontId="8" fillId="0" borderId="0" xfId="60" applyNumberFormat="1" applyFont="1" applyFill="1" applyBorder="1" applyAlignment="1">
      <alignment/>
      <protection/>
    </xf>
    <xf numFmtId="3" fontId="2" fillId="33" borderId="0" xfId="60" applyNumberFormat="1" applyFont="1" applyFill="1" applyBorder="1" applyAlignment="1">
      <alignment horizontal="center"/>
      <protection/>
    </xf>
    <xf numFmtId="184" fontId="2" fillId="0" borderId="14" xfId="60" applyNumberFormat="1" applyFont="1" applyBorder="1" applyAlignment="1">
      <alignment/>
      <protection/>
    </xf>
    <xf numFmtId="184" fontId="46" fillId="0" borderId="0" xfId="60" applyNumberFormat="1" applyFont="1" applyBorder="1" applyAlignment="1">
      <alignment/>
      <protection/>
    </xf>
    <xf numFmtId="184" fontId="46" fillId="0" borderId="0" xfId="60" applyNumberFormat="1" applyFont="1" applyBorder="1" applyAlignment="1">
      <alignment horizontal="center"/>
      <protection/>
    </xf>
    <xf numFmtId="187" fontId="46" fillId="0" borderId="0" xfId="60" applyNumberFormat="1" applyFont="1" applyBorder="1" applyAlignment="1">
      <alignment horizontal="center"/>
      <protection/>
    </xf>
    <xf numFmtId="183" fontId="46" fillId="0" borderId="0" xfId="60" applyNumberFormat="1" applyFont="1" applyBorder="1" applyAlignment="1">
      <alignment/>
      <protection/>
    </xf>
    <xf numFmtId="187" fontId="45" fillId="0" borderId="0" xfId="60" applyNumberFormat="1" applyFont="1" applyBorder="1" applyAlignment="1">
      <alignment/>
      <protection/>
    </xf>
    <xf numFmtId="3" fontId="3" fillId="33" borderId="0" xfId="60" applyNumberFormat="1" applyFont="1" applyFill="1" applyBorder="1" applyAlignment="1">
      <alignment horizontal="center"/>
      <protection/>
    </xf>
    <xf numFmtId="187" fontId="2" fillId="0" borderId="0" xfId="60" applyNumberFormat="1" applyFont="1" applyBorder="1" applyAlignment="1">
      <alignment/>
      <protection/>
    </xf>
    <xf numFmtId="187" fontId="47" fillId="0" borderId="0" xfId="60" applyNumberFormat="1" applyFont="1" applyBorder="1" applyAlignment="1">
      <alignment/>
      <protection/>
    </xf>
    <xf numFmtId="187" fontId="8" fillId="0" borderId="0" xfId="60" applyNumberFormat="1" applyFont="1" applyBorder="1" applyAlignment="1">
      <alignment/>
      <protection/>
    </xf>
    <xf numFmtId="187" fontId="2" fillId="0" borderId="19" xfId="60" applyNumberFormat="1" applyFont="1" applyBorder="1" applyAlignment="1">
      <alignment/>
      <protection/>
    </xf>
    <xf numFmtId="0" fontId="6" fillId="0" borderId="0" xfId="60" applyFont="1">
      <alignment/>
      <protection/>
    </xf>
    <xf numFmtId="0" fontId="6" fillId="0" borderId="0" xfId="60" applyFont="1" applyBorder="1">
      <alignment/>
      <protection/>
    </xf>
    <xf numFmtId="0" fontId="3" fillId="0" borderId="20" xfId="60" applyFont="1" applyBorder="1" applyAlignment="1">
      <alignment/>
      <protection/>
    </xf>
    <xf numFmtId="0" fontId="3" fillId="33" borderId="25" xfId="60" applyFont="1" applyFill="1" applyBorder="1" applyAlignment="1">
      <alignment/>
      <protection/>
    </xf>
    <xf numFmtId="0" fontId="3" fillId="33" borderId="11" xfId="60" applyFont="1" applyFill="1" applyBorder="1" applyAlignment="1">
      <alignment/>
      <protection/>
    </xf>
    <xf numFmtId="0" fontId="3" fillId="33" borderId="0" xfId="60" applyFont="1" applyFill="1" applyBorder="1" applyAlignment="1">
      <alignment horizontal="center"/>
      <protection/>
    </xf>
    <xf numFmtId="3" fontId="3" fillId="33" borderId="12" xfId="60" applyNumberFormat="1" applyFont="1" applyFill="1" applyBorder="1" applyAlignment="1">
      <alignment horizontal="right"/>
      <protection/>
    </xf>
    <xf numFmtId="3" fontId="3" fillId="33" borderId="10" xfId="60" applyNumberFormat="1" applyFont="1" applyFill="1" applyBorder="1" applyAlignment="1">
      <alignment/>
      <protection/>
    </xf>
    <xf numFmtId="3" fontId="3" fillId="33" borderId="19" xfId="60" applyNumberFormat="1" applyFont="1" applyFill="1" applyBorder="1" applyAlignment="1">
      <alignment horizontal="centerContinuous"/>
      <protection/>
    </xf>
    <xf numFmtId="3" fontId="3" fillId="33" borderId="15" xfId="60" applyNumberFormat="1" applyFont="1" applyFill="1" applyBorder="1" applyAlignment="1">
      <alignment horizontal="center"/>
      <protection/>
    </xf>
    <xf numFmtId="3" fontId="3" fillId="33" borderId="21" xfId="60" applyNumberFormat="1" applyFont="1" applyFill="1" applyBorder="1" applyAlignment="1" quotePrefix="1">
      <alignment horizontal="center"/>
      <protection/>
    </xf>
    <xf numFmtId="0" fontId="3" fillId="33" borderId="24" xfId="60" applyFont="1" applyFill="1" applyBorder="1" applyAlignment="1" quotePrefix="1">
      <alignment horizontal="center"/>
      <protection/>
    </xf>
    <xf numFmtId="3" fontId="3" fillId="33" borderId="24" xfId="60" applyNumberFormat="1" applyFont="1" applyFill="1" applyBorder="1" applyAlignment="1" quotePrefix="1">
      <alignment horizontal="center"/>
      <protection/>
    </xf>
    <xf numFmtId="3" fontId="3" fillId="33" borderId="18" xfId="60" applyNumberFormat="1" applyFont="1" applyFill="1" applyBorder="1" applyAlignment="1" quotePrefix="1">
      <alignment horizontal="center"/>
      <protection/>
    </xf>
    <xf numFmtId="3" fontId="3" fillId="0" borderId="14" xfId="60" applyNumberFormat="1" applyFont="1" applyBorder="1" applyAlignment="1">
      <alignment/>
      <protection/>
    </xf>
    <xf numFmtId="3" fontId="3" fillId="0" borderId="16" xfId="60" applyNumberFormat="1" applyFont="1" applyBorder="1" applyAlignment="1">
      <alignment horizontal="right"/>
      <protection/>
    </xf>
    <xf numFmtId="178" fontId="45" fillId="0" borderId="0" xfId="60" applyNumberFormat="1" applyFont="1" applyBorder="1" applyAlignment="1">
      <alignment/>
      <protection/>
    </xf>
    <xf numFmtId="178" fontId="2" fillId="0" borderId="13" xfId="60" applyNumberFormat="1" applyFont="1" applyBorder="1" applyAlignment="1">
      <alignment/>
      <protection/>
    </xf>
    <xf numFmtId="178" fontId="8" fillId="0" borderId="14" xfId="60" applyNumberFormat="1" applyFont="1" applyBorder="1" applyAlignment="1">
      <alignment/>
      <protection/>
    </xf>
    <xf numFmtId="178" fontId="48" fillId="0" borderId="0" xfId="60" applyNumberFormat="1" applyFont="1" applyFill="1" applyBorder="1" applyAlignment="1">
      <alignment horizontal="right" vertical="top"/>
      <protection/>
    </xf>
    <xf numFmtId="184" fontId="8" fillId="0" borderId="13" xfId="60" applyNumberFormat="1" applyFont="1" applyFill="1" applyBorder="1" applyAlignment="1">
      <alignment/>
      <protection/>
    </xf>
    <xf numFmtId="178" fontId="2" fillId="0" borderId="0" xfId="60" applyNumberFormat="1" applyFont="1" applyFill="1" applyBorder="1" applyAlignment="1">
      <alignment/>
      <protection/>
    </xf>
    <xf numFmtId="178" fontId="45" fillId="0" borderId="0" xfId="60" applyNumberFormat="1" applyFont="1" applyFill="1" applyBorder="1" applyAlignment="1">
      <alignment/>
      <protection/>
    </xf>
    <xf numFmtId="178" fontId="49" fillId="0" borderId="0" xfId="60" applyNumberFormat="1" applyFont="1" applyFill="1" applyBorder="1" applyAlignment="1">
      <alignment horizontal="right" vertical="top"/>
      <protection/>
    </xf>
    <xf numFmtId="184" fontId="46" fillId="0" borderId="13" xfId="60" applyNumberFormat="1" applyFont="1" applyFill="1" applyBorder="1" applyAlignment="1">
      <alignment/>
      <protection/>
    </xf>
    <xf numFmtId="178" fontId="50" fillId="0" borderId="0" xfId="60" applyNumberFormat="1" applyFont="1" applyFill="1" applyBorder="1" applyAlignment="1">
      <alignment horizontal="right" vertical="top"/>
      <protection/>
    </xf>
    <xf numFmtId="184" fontId="2" fillId="0" borderId="13" xfId="60" applyNumberFormat="1" applyFont="1" applyBorder="1" applyAlignment="1">
      <alignment/>
      <protection/>
    </xf>
    <xf numFmtId="178" fontId="2" fillId="0" borderId="0" xfId="60" applyNumberFormat="1" applyFont="1" applyBorder="1" applyAlignment="1">
      <alignment horizontal="right" vertical="center"/>
      <protection/>
    </xf>
    <xf numFmtId="178" fontId="2" fillId="0" borderId="0" xfId="60" applyNumberFormat="1" applyFont="1" applyBorder="1" applyAlignment="1" quotePrefix="1">
      <alignment horizontal="right"/>
      <protection/>
    </xf>
    <xf numFmtId="184" fontId="8" fillId="0" borderId="13" xfId="60" applyNumberFormat="1" applyFont="1" applyBorder="1" applyAlignment="1">
      <alignment/>
      <protection/>
    </xf>
    <xf numFmtId="178" fontId="51" fillId="0" borderId="0" xfId="60" applyNumberFormat="1" applyFont="1" applyBorder="1" applyAlignment="1">
      <alignment/>
      <protection/>
    </xf>
    <xf numFmtId="180" fontId="2" fillId="0" borderId="0" xfId="60" applyNumberFormat="1" applyFont="1" applyBorder="1" applyAlignment="1">
      <alignment/>
      <protection/>
    </xf>
    <xf numFmtId="3" fontId="2" fillId="33" borderId="19" xfId="60" applyNumberFormat="1" applyFont="1" applyFill="1" applyBorder="1" applyAlignment="1">
      <alignment/>
      <protection/>
    </xf>
    <xf numFmtId="178" fontId="2" fillId="0" borderId="18" xfId="60" applyNumberFormat="1" applyFont="1" applyBorder="1" applyAlignment="1">
      <alignment/>
      <protection/>
    </xf>
    <xf numFmtId="178" fontId="2" fillId="0" borderId="19" xfId="60" applyNumberFormat="1" applyFont="1" applyFill="1" applyBorder="1" applyAlignment="1">
      <alignment/>
      <protection/>
    </xf>
    <xf numFmtId="176" fontId="2" fillId="0" borderId="19" xfId="60" applyNumberFormat="1" applyFont="1" applyFill="1" applyBorder="1" applyAlignment="1">
      <alignment/>
      <protection/>
    </xf>
    <xf numFmtId="178" fontId="51" fillId="0" borderId="19" xfId="60" applyNumberFormat="1" applyFont="1" applyFill="1" applyBorder="1" applyAlignment="1">
      <alignment/>
      <protection/>
    </xf>
    <xf numFmtId="184" fontId="2" fillId="0" borderId="17" xfId="60" applyNumberFormat="1" applyFont="1" applyBorder="1" applyAlignment="1">
      <alignment/>
      <protection/>
    </xf>
    <xf numFmtId="3" fontId="2" fillId="33" borderId="18" xfId="60" applyNumberFormat="1" applyFont="1" applyFill="1" applyBorder="1" applyAlignment="1">
      <alignment/>
      <protection/>
    </xf>
    <xf numFmtId="178" fontId="6" fillId="0" borderId="0" xfId="60" applyNumberFormat="1" applyFont="1" applyFill="1" applyBorder="1" applyAlignment="1">
      <alignment/>
      <protection/>
    </xf>
    <xf numFmtId="176" fontId="2" fillId="0" borderId="0" xfId="60" applyNumberFormat="1" applyFont="1" applyFill="1" applyBorder="1" applyAlignment="1">
      <alignment/>
      <protection/>
    </xf>
    <xf numFmtId="3" fontId="26" fillId="0" borderId="0" xfId="60" applyNumberFormat="1" applyFont="1" applyBorder="1" applyAlignment="1">
      <alignment/>
      <protection/>
    </xf>
    <xf numFmtId="176" fontId="3" fillId="0" borderId="20" xfId="60" applyNumberFormat="1" applyFont="1" applyBorder="1" applyAlignment="1">
      <alignment/>
      <protection/>
    </xf>
    <xf numFmtId="176" fontId="3" fillId="33" borderId="14" xfId="60" applyNumberFormat="1" applyFont="1" applyFill="1" applyBorder="1" applyAlignment="1">
      <alignment horizontal="centerContinuous"/>
      <protection/>
    </xf>
    <xf numFmtId="3" fontId="3" fillId="33" borderId="0" xfId="60" applyNumberFormat="1" applyFont="1" applyFill="1" applyBorder="1" applyAlignment="1">
      <alignment horizontal="centerContinuous"/>
      <protection/>
    </xf>
    <xf numFmtId="176" fontId="3" fillId="33" borderId="24" xfId="60" applyNumberFormat="1" applyFont="1" applyFill="1" applyBorder="1" applyAlignment="1">
      <alignment horizontal="centerContinuous"/>
      <protection/>
    </xf>
    <xf numFmtId="3" fontId="3" fillId="33" borderId="18" xfId="60" applyNumberFormat="1" applyFont="1" applyFill="1" applyBorder="1" applyAlignment="1">
      <alignment horizontal="left"/>
      <protection/>
    </xf>
    <xf numFmtId="3" fontId="3" fillId="33" borderId="23" xfId="60" applyNumberFormat="1" applyFont="1" applyFill="1" applyBorder="1" applyAlignment="1">
      <alignment horizontal="right"/>
      <protection/>
    </xf>
    <xf numFmtId="3" fontId="3" fillId="33" borderId="23" xfId="60" applyNumberFormat="1" applyFont="1" applyFill="1" applyBorder="1" applyAlignment="1">
      <alignment/>
      <protection/>
    </xf>
    <xf numFmtId="176" fontId="3" fillId="33" borderId="23" xfId="60" applyNumberFormat="1" applyFont="1" applyFill="1" applyBorder="1" applyAlignment="1">
      <alignment horizontal="center"/>
      <protection/>
    </xf>
    <xf numFmtId="0" fontId="3" fillId="33" borderId="21" xfId="60" applyFont="1" applyFill="1" applyBorder="1" applyAlignment="1">
      <alignment/>
      <protection/>
    </xf>
    <xf numFmtId="3" fontId="3" fillId="33" borderId="0" xfId="60" applyNumberFormat="1" applyFont="1" applyFill="1" applyAlignment="1">
      <alignment horizontal="left"/>
      <protection/>
    </xf>
    <xf numFmtId="3" fontId="3" fillId="33" borderId="0" xfId="60" applyNumberFormat="1" applyFont="1" applyFill="1" applyAlignment="1">
      <alignment/>
      <protection/>
    </xf>
    <xf numFmtId="3" fontId="3" fillId="33" borderId="15" xfId="60" applyNumberFormat="1" applyFont="1" applyFill="1" applyBorder="1" applyAlignment="1">
      <alignment horizontal="centerContinuous"/>
      <protection/>
    </xf>
    <xf numFmtId="3" fontId="3" fillId="33" borderId="16" xfId="60" applyNumberFormat="1" applyFont="1" applyFill="1" applyBorder="1" applyAlignment="1">
      <alignment horizontal="centerContinuous"/>
      <protection/>
    </xf>
    <xf numFmtId="176" fontId="3" fillId="33" borderId="24" xfId="60" applyNumberFormat="1" applyFont="1" applyFill="1" applyBorder="1" applyAlignment="1">
      <alignment horizontal="center"/>
      <protection/>
    </xf>
    <xf numFmtId="0" fontId="3" fillId="33" borderId="24" xfId="60" applyFont="1" applyFill="1" applyBorder="1" applyAlignment="1">
      <alignment/>
      <protection/>
    </xf>
    <xf numFmtId="0" fontId="2" fillId="33" borderId="0" xfId="60" applyFont="1" applyFill="1" applyBorder="1" applyAlignment="1">
      <alignment/>
      <protection/>
    </xf>
    <xf numFmtId="3" fontId="2" fillId="0" borderId="14" xfId="60" applyNumberFormat="1" applyFont="1" applyBorder="1" applyAlignment="1">
      <alignment/>
      <protection/>
    </xf>
    <xf numFmtId="0" fontId="2" fillId="33" borderId="14" xfId="60" applyFont="1" applyFill="1" applyBorder="1" applyAlignment="1">
      <alignment/>
      <protection/>
    </xf>
    <xf numFmtId="3" fontId="45" fillId="0" borderId="0" xfId="60" applyNumberFormat="1" applyFont="1" applyBorder="1" applyAlignment="1">
      <alignment/>
      <protection/>
    </xf>
    <xf numFmtId="183" fontId="8" fillId="0" borderId="14" xfId="60" applyNumberFormat="1" applyFont="1" applyFill="1" applyBorder="1" applyAlignment="1">
      <alignment/>
      <protection/>
    </xf>
    <xf numFmtId="188" fontId="8" fillId="0" borderId="0" xfId="60" applyNumberFormat="1" applyFont="1" applyFill="1" applyBorder="1" applyAlignment="1">
      <alignment/>
      <protection/>
    </xf>
    <xf numFmtId="183" fontId="2" fillId="0" borderId="14" xfId="60" applyNumberFormat="1" applyFont="1" applyBorder="1" applyAlignment="1">
      <alignment/>
      <protection/>
    </xf>
    <xf numFmtId="188" fontId="45" fillId="0" borderId="0" xfId="60" applyNumberFormat="1" applyFont="1" applyBorder="1" applyAlignment="1">
      <alignment/>
      <protection/>
    </xf>
    <xf numFmtId="188" fontId="2" fillId="0" borderId="0" xfId="60" applyNumberFormat="1" applyFont="1" applyBorder="1" applyAlignment="1">
      <alignment/>
      <protection/>
    </xf>
    <xf numFmtId="184" fontId="2" fillId="0" borderId="0" xfId="60" applyNumberFormat="1" applyFont="1" applyFill="1" applyBorder="1" applyAlignment="1">
      <alignment/>
      <protection/>
    </xf>
    <xf numFmtId="183" fontId="2" fillId="0" borderId="0" xfId="60" applyNumberFormat="1" applyFont="1" applyFill="1" applyBorder="1" applyAlignment="1">
      <alignment/>
      <protection/>
    </xf>
    <xf numFmtId="183" fontId="8" fillId="0" borderId="14" xfId="60" applyNumberFormat="1" applyFont="1" applyBorder="1" applyAlignment="1">
      <alignment/>
      <protection/>
    </xf>
    <xf numFmtId="188" fontId="8" fillId="0" borderId="0" xfId="60" applyNumberFormat="1" applyFont="1" applyBorder="1" applyAlignment="1">
      <alignment/>
      <protection/>
    </xf>
    <xf numFmtId="183" fontId="2" fillId="0" borderId="18" xfId="60" applyNumberFormat="1" applyFont="1" applyBorder="1" applyAlignment="1">
      <alignment/>
      <protection/>
    </xf>
    <xf numFmtId="188" fontId="2" fillId="0" borderId="19" xfId="60" applyNumberFormat="1" applyFont="1" applyBorder="1" applyAlignment="1">
      <alignment/>
      <protection/>
    </xf>
    <xf numFmtId="3" fontId="27" fillId="0" borderId="0" xfId="60" applyNumberFormat="1" applyFont="1" applyBorder="1" applyAlignment="1">
      <alignment/>
      <protection/>
    </xf>
    <xf numFmtId="0" fontId="27" fillId="0" borderId="0" xfId="60" applyFont="1" applyBorder="1" applyAlignment="1">
      <alignment/>
      <protection/>
    </xf>
    <xf numFmtId="3" fontId="2" fillId="0" borderId="20" xfId="60" applyNumberFormat="1" applyFont="1" applyBorder="1" applyAlignment="1">
      <alignment/>
      <protection/>
    </xf>
    <xf numFmtId="0" fontId="6" fillId="0" borderId="20" xfId="60" applyFont="1" applyBorder="1">
      <alignment/>
      <protection/>
    </xf>
    <xf numFmtId="3" fontId="2" fillId="33" borderId="10" xfId="60" applyNumberFormat="1" applyFont="1" applyFill="1" applyBorder="1" applyAlignment="1">
      <alignment horizontal="center" vertical="center"/>
      <protection/>
    </xf>
    <xf numFmtId="3" fontId="3" fillId="33" borderId="30" xfId="60" applyNumberFormat="1" applyFont="1" applyFill="1" applyBorder="1" applyAlignment="1">
      <alignment horizontal="center"/>
      <protection/>
    </xf>
    <xf numFmtId="3" fontId="3" fillId="33" borderId="12" xfId="60" applyNumberFormat="1" applyFont="1" applyFill="1" applyBorder="1" applyAlignment="1">
      <alignment horizontal="center"/>
      <protection/>
    </xf>
    <xf numFmtId="3" fontId="6" fillId="33" borderId="11" xfId="60" applyNumberFormat="1" applyFont="1" applyFill="1" applyBorder="1" applyAlignment="1">
      <alignment horizontal="center"/>
      <protection/>
    </xf>
    <xf numFmtId="3" fontId="2" fillId="33" borderId="13" xfId="60" applyNumberFormat="1" applyFont="1" applyFill="1" applyBorder="1" applyAlignment="1">
      <alignment horizontal="center" vertical="center"/>
      <protection/>
    </xf>
    <xf numFmtId="3" fontId="3" fillId="33" borderId="31" xfId="60" applyNumberFormat="1" applyFont="1" applyFill="1" applyBorder="1" applyAlignment="1">
      <alignment horizontal="center"/>
      <protection/>
    </xf>
    <xf numFmtId="3" fontId="6" fillId="33" borderId="14" xfId="60" applyNumberFormat="1" applyFont="1" applyFill="1" applyBorder="1" applyAlignment="1">
      <alignment horizontal="center"/>
      <protection/>
    </xf>
    <xf numFmtId="3" fontId="3" fillId="33" borderId="23" xfId="60" applyNumberFormat="1" applyFont="1" applyFill="1" applyBorder="1" applyAlignment="1">
      <alignment horizontal="centerContinuous"/>
      <protection/>
    </xf>
    <xf numFmtId="3" fontId="3" fillId="33" borderId="32" xfId="60" applyNumberFormat="1" applyFont="1" applyFill="1" applyBorder="1" applyAlignment="1">
      <alignment horizontal="centerContinuous"/>
      <protection/>
    </xf>
    <xf numFmtId="3" fontId="2" fillId="33" borderId="17" xfId="60" applyNumberFormat="1" applyFont="1" applyFill="1" applyBorder="1" applyAlignment="1">
      <alignment horizontal="center" vertical="center"/>
      <protection/>
    </xf>
    <xf numFmtId="3" fontId="3" fillId="33" borderId="33" xfId="60" applyNumberFormat="1" applyFont="1" applyFill="1" applyBorder="1" applyAlignment="1">
      <alignment horizontal="center"/>
      <protection/>
    </xf>
    <xf numFmtId="3" fontId="3" fillId="0" borderId="34" xfId="60" applyNumberFormat="1" applyFont="1" applyBorder="1" applyAlignment="1">
      <alignment/>
      <protection/>
    </xf>
    <xf numFmtId="3" fontId="3" fillId="0" borderId="35" xfId="60" applyNumberFormat="1" applyFont="1" applyBorder="1" applyAlignment="1">
      <alignment horizontal="right"/>
      <protection/>
    </xf>
    <xf numFmtId="178" fontId="2" fillId="0" borderId="34" xfId="60" applyNumberFormat="1" applyFont="1" applyBorder="1" applyAlignment="1">
      <alignment/>
      <protection/>
    </xf>
    <xf numFmtId="178" fontId="2" fillId="0" borderId="36" xfId="60" applyNumberFormat="1" applyFont="1" applyBorder="1" applyAlignment="1">
      <alignment/>
      <protection/>
    </xf>
    <xf numFmtId="178" fontId="8" fillId="0" borderId="14" xfId="60" applyNumberFormat="1" applyFont="1" applyFill="1" applyBorder="1" applyAlignment="1">
      <alignment/>
      <protection/>
    </xf>
    <xf numFmtId="178" fontId="8" fillId="0" borderId="34" xfId="60" applyNumberFormat="1" applyFont="1" applyFill="1" applyBorder="1" applyAlignment="1">
      <alignment/>
      <protection/>
    </xf>
    <xf numFmtId="179" fontId="8" fillId="0" borderId="36" xfId="60" applyNumberFormat="1" applyFont="1" applyFill="1" applyBorder="1" applyAlignment="1">
      <alignment/>
      <protection/>
    </xf>
    <xf numFmtId="178" fontId="2" fillId="0" borderId="14" xfId="60" applyNumberFormat="1" applyFont="1" applyFill="1" applyBorder="1" applyAlignment="1">
      <alignment/>
      <protection/>
    </xf>
    <xf numFmtId="178" fontId="2" fillId="0" borderId="34" xfId="60" applyNumberFormat="1" applyFont="1" applyFill="1" applyBorder="1" applyAlignment="1">
      <alignment/>
      <protection/>
    </xf>
    <xf numFmtId="177" fontId="45" fillId="0" borderId="36" xfId="60" applyNumberFormat="1" applyFont="1" applyFill="1" applyBorder="1" applyAlignment="1">
      <alignment/>
      <protection/>
    </xf>
    <xf numFmtId="177" fontId="2" fillId="0" borderId="36" xfId="60" applyNumberFormat="1" applyFont="1" applyFill="1" applyBorder="1" applyAlignment="1">
      <alignment/>
      <protection/>
    </xf>
    <xf numFmtId="177" fontId="8" fillId="0" borderId="36" xfId="60" applyNumberFormat="1" applyFont="1" applyFill="1" applyBorder="1" applyAlignment="1">
      <alignment/>
      <protection/>
    </xf>
    <xf numFmtId="177" fontId="2" fillId="0" borderId="36" xfId="60" applyNumberFormat="1" applyFont="1" applyBorder="1" applyAlignment="1">
      <alignment/>
      <protection/>
    </xf>
    <xf numFmtId="178" fontId="2" fillId="0" borderId="31" xfId="60" applyNumberFormat="1" applyFont="1" applyBorder="1" applyAlignment="1">
      <alignment/>
      <protection/>
    </xf>
    <xf numFmtId="178" fontId="2" fillId="0" borderId="37" xfId="60" applyNumberFormat="1" applyFont="1" applyBorder="1" applyAlignment="1">
      <alignment/>
      <protection/>
    </xf>
    <xf numFmtId="178" fontId="28" fillId="0" borderId="0" xfId="60" applyNumberFormat="1" applyFont="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odoufuken"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349-35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tgl3ee\&#36039;&#26009;&#29677;\&#20837;&#21147;\347-34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tgl3ee\&#36039;&#26009;&#29677;\&#20837;&#21147;\351-35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s-tgl3ee\&#36039;&#26009;&#29677;\&#20837;&#21147;\353-3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tgl3ee\&#36039;&#26009;&#29677;\&#20837;&#21147;\355-35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125000061\&#36039;&#26009;&#29677;\&#20837;&#21147;\349-35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125000061\&#36039;&#26009;&#29677;\&#20837;&#21147;\19900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125000061\&#36039;&#26009;&#29677;\&#20837;&#21147;\23400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125000061\&#36039;&#26009;&#29677;\&#20837;&#21147;\203000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42-3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125000061\&#36039;&#26009;&#29677;\&#20837;&#21147;\21600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125000061\&#36039;&#26009;&#29677;\&#20837;&#21147;\20200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125000061\&#36039;&#26009;&#29677;\&#20837;&#21147;\2420000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125000061\&#36039;&#26009;&#29677;\&#20837;&#21147;\185000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125000061\&#36039;&#26009;&#29677;\&#20837;&#21147;\20000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125000061\&#36039;&#26009;&#29677;\&#20837;&#21147;\347-34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125000061\&#36039;&#26009;&#29677;\&#20837;&#21147;\351-35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125000061\&#36039;&#26009;&#29677;\&#20837;&#21147;\353-35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125000061\&#36039;&#26009;&#29677;\&#20837;&#21147;\355-35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40-3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340000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38-33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44-34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46-34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3\336-3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tgl3ee\&#36039;&#26009;&#29677;\&#20837;&#21147;\24200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 2)</v>
          </cell>
          <cell r="E6" t="str">
            <v>受給者数</v>
          </cell>
          <cell r="F6" t="str">
            <v>支 給 額</v>
          </cell>
          <cell r="G6" t="str">
            <v> 市 町 村 </v>
          </cell>
          <cell r="I6" t="str">
            <v>受給者数</v>
          </cell>
          <cell r="J6" t="str">
            <v>支 給 額</v>
          </cell>
          <cell r="K6" t="str">
            <v>市 町 村 </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平成</v>
          </cell>
          <cell r="B30">
            <v>17</v>
          </cell>
          <cell r="C30" t="str">
            <v>年度</v>
          </cell>
          <cell r="E30">
            <v>223913</v>
          </cell>
          <cell r="F30">
            <v>192640144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参考は確定した数値でない概算値であるが、様々な指標の計算に使用されている重要な値であるため掲載している。</v>
          </cell>
        </row>
        <row r="9">
          <cell r="U9" t="str">
            <v>参考1．国土地理院「全国都道府県市区町村別面積調」による参考値。総務省「全国市町村要覧」記載の境</v>
          </cell>
        </row>
        <row r="10">
          <cell r="U10" t="str">
            <v>　界未設定地域を含む便宜上の概算数値。但し、青森県及び秋田県には十和田湖の面積61.02k㎡を含まない。</v>
          </cell>
          <cell r="V10" t="str">
            <v>使用電力量</v>
          </cell>
          <cell r="W10" t="str">
            <v>土地面積</v>
          </cell>
        </row>
        <row r="11">
          <cell r="A11" t="str">
            <v> 都道府県</v>
          </cell>
          <cell r="U11" t="str">
            <v>火    災</v>
          </cell>
          <cell r="V11" t="str">
            <v>使用電力量</v>
          </cell>
          <cell r="W11" t="str">
            <v>土地面積</v>
          </cell>
        </row>
        <row r="12">
          <cell r="A12" t="str">
            <v> 都道府県</v>
          </cell>
          <cell r="U12" t="str">
            <v>（ 17 年 ）</v>
          </cell>
          <cell r="V12" t="str">
            <v>（電灯）</v>
          </cell>
          <cell r="W12" t="str">
            <v>参考値</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v>130098605</v>
          </cell>
          <cell r="V17">
            <v>272547</v>
          </cell>
          <cell r="W17">
            <v>377923.14</v>
          </cell>
        </row>
        <row r="18">
          <cell r="U18" t="str">
            <v> </v>
          </cell>
        </row>
        <row r="19">
          <cell r="A19" t="str">
            <v> 北 海 道 </v>
          </cell>
          <cell r="U19">
            <v>4282002</v>
          </cell>
          <cell r="V19">
            <v>11399</v>
          </cell>
          <cell r="W19">
            <v>83456.2</v>
          </cell>
        </row>
        <row r="20">
          <cell r="A20" t="str">
            <v> 北 海 道 </v>
          </cell>
          <cell r="U20">
            <v>4282002</v>
          </cell>
          <cell r="V20">
            <v>11399</v>
          </cell>
          <cell r="W20">
            <v>83456.2</v>
          </cell>
        </row>
        <row r="21">
          <cell r="A21" t="str">
            <v> 青    森</v>
          </cell>
          <cell r="U21">
            <v>1885715</v>
          </cell>
          <cell r="V21">
            <v>2751</v>
          </cell>
          <cell r="W21">
            <v>9607.04</v>
          </cell>
        </row>
        <row r="22">
          <cell r="A22" t="str">
            <v> 岩    手</v>
          </cell>
          <cell r="U22">
            <v>1467139</v>
          </cell>
          <cell r="V22">
            <v>2704</v>
          </cell>
          <cell r="W22">
            <v>15278.77</v>
          </cell>
        </row>
        <row r="23">
          <cell r="A23" t="str">
            <v> 宮    城</v>
          </cell>
          <cell r="U23">
            <v>3169249</v>
          </cell>
          <cell r="V23">
            <v>4568</v>
          </cell>
          <cell r="W23">
            <v>7285.73</v>
          </cell>
        </row>
        <row r="24">
          <cell r="A24" t="str">
            <v> 秋    田</v>
          </cell>
          <cell r="U24">
            <v>1494742</v>
          </cell>
          <cell r="V24">
            <v>2232</v>
          </cell>
          <cell r="W24">
            <v>11612.22</v>
          </cell>
        </row>
        <row r="25">
          <cell r="A25" t="str">
            <v> 山    形</v>
          </cell>
          <cell r="U25">
            <v>1155016</v>
          </cell>
          <cell r="V25" t="str">
            <v> </v>
          </cell>
          <cell r="W25">
            <v>9323.44</v>
          </cell>
        </row>
        <row r="26">
          <cell r="A26" t="str">
            <v> 山    形</v>
          </cell>
          <cell r="U26">
            <v>1155016</v>
          </cell>
          <cell r="V26">
            <v>2408</v>
          </cell>
          <cell r="W26">
            <v>9323.44</v>
          </cell>
        </row>
        <row r="27">
          <cell r="A27" t="str">
            <v> 福    島</v>
          </cell>
          <cell r="U27">
            <v>3721132</v>
          </cell>
          <cell r="V27">
            <v>4044</v>
          </cell>
          <cell r="W27">
            <v>13782.75</v>
          </cell>
        </row>
        <row r="28">
          <cell r="A28" t="str">
            <v> 茨    城</v>
          </cell>
          <cell r="U28">
            <v>6475355</v>
          </cell>
          <cell r="V28">
            <v>6005</v>
          </cell>
          <cell r="W28">
            <v>6095.69</v>
          </cell>
        </row>
        <row r="29">
          <cell r="A29" t="str">
            <v> 栃　　木</v>
          </cell>
          <cell r="U29">
            <v>2488120</v>
          </cell>
          <cell r="V29">
            <v>4132</v>
          </cell>
          <cell r="W29">
            <v>6408.28</v>
          </cell>
        </row>
        <row r="30">
          <cell r="A30" t="str">
            <v> 群    馬</v>
          </cell>
          <cell r="U30">
            <v>2430560</v>
          </cell>
          <cell r="V30">
            <v>4312</v>
          </cell>
          <cell r="W30">
            <v>6363.16</v>
          </cell>
        </row>
        <row r="31">
          <cell r="A31" t="str">
            <v> 埼    玉</v>
          </cell>
          <cell r="U31">
            <v>6895703</v>
          </cell>
          <cell r="V31" t="str">
            <v> </v>
          </cell>
          <cell r="W31">
            <v>3797.25</v>
          </cell>
        </row>
        <row r="32">
          <cell r="A32" t="str">
            <v> 埼    玉</v>
          </cell>
          <cell r="U32">
            <v>6895703</v>
          </cell>
          <cell r="V32">
            <v>14113</v>
          </cell>
          <cell r="W32">
            <v>3797.25</v>
          </cell>
        </row>
        <row r="33">
          <cell r="A33" t="str">
            <v> 千    葉</v>
          </cell>
          <cell r="U33">
            <v>9338705</v>
          </cell>
          <cell r="V33">
            <v>12138</v>
          </cell>
          <cell r="W33">
            <v>5156.58</v>
          </cell>
        </row>
        <row r="34">
          <cell r="A34" t="str">
            <v> 東    京</v>
          </cell>
          <cell r="U34">
            <v>7735207</v>
          </cell>
          <cell r="V34">
            <v>29510</v>
          </cell>
          <cell r="W34">
            <v>2187.42</v>
          </cell>
        </row>
        <row r="35">
          <cell r="A35" t="str">
            <v> 神 奈 川</v>
          </cell>
          <cell r="U35">
            <v>8447199</v>
          </cell>
          <cell r="V35">
            <v>17687</v>
          </cell>
          <cell r="W35">
            <v>2415.84</v>
          </cell>
        </row>
        <row r="36">
          <cell r="A36" t="str">
            <v> 新    潟</v>
          </cell>
          <cell r="U36">
            <v>3996439</v>
          </cell>
          <cell r="V36">
            <v>4905</v>
          </cell>
          <cell r="W36">
            <v>12583.46</v>
          </cell>
        </row>
        <row r="37">
          <cell r="A37" t="str">
            <v> 富    山</v>
          </cell>
          <cell r="U37">
            <v>940904</v>
          </cell>
          <cell r="V37">
            <v>2574</v>
          </cell>
          <cell r="W37">
            <v>4247.4</v>
          </cell>
        </row>
        <row r="38">
          <cell r="A38" t="str">
            <v> 富    山</v>
          </cell>
          <cell r="U38">
            <v>940904</v>
          </cell>
          <cell r="V38">
            <v>2574</v>
          </cell>
          <cell r="W38">
            <v>4247.4</v>
          </cell>
        </row>
        <row r="39">
          <cell r="A39" t="str">
            <v> 石    川</v>
          </cell>
          <cell r="U39">
            <v>748957</v>
          </cell>
          <cell r="V39">
            <v>2762</v>
          </cell>
          <cell r="W39">
            <v>4185.47</v>
          </cell>
        </row>
        <row r="40">
          <cell r="A40" t="str">
            <v> 福    井</v>
          </cell>
          <cell r="U40">
            <v>702263</v>
          </cell>
          <cell r="V40">
            <v>2004</v>
          </cell>
          <cell r="W40">
            <v>4189.27</v>
          </cell>
        </row>
        <row r="41">
          <cell r="A41" t="str">
            <v> 山    梨</v>
          </cell>
          <cell r="U41">
            <v>1435744</v>
          </cell>
          <cell r="V41">
            <v>1944</v>
          </cell>
          <cell r="W41">
            <v>4465.37</v>
          </cell>
        </row>
        <row r="42">
          <cell r="A42" t="str">
            <v> 長    野</v>
          </cell>
          <cell r="U42">
            <v>3564620</v>
          </cell>
          <cell r="V42">
            <v>4877</v>
          </cell>
          <cell r="W42">
            <v>13562.23</v>
          </cell>
        </row>
        <row r="43">
          <cell r="A43" t="str">
            <v> 岐    阜</v>
          </cell>
          <cell r="U43">
            <v>1599929</v>
          </cell>
          <cell r="V43">
            <v>4519</v>
          </cell>
          <cell r="W43">
            <v>10621.17</v>
          </cell>
        </row>
        <row r="44">
          <cell r="A44" t="str">
            <v> 岐    阜</v>
          </cell>
          <cell r="U44">
            <v>1599929</v>
          </cell>
          <cell r="V44">
            <v>4519</v>
          </cell>
          <cell r="W44">
            <v>10621.17</v>
          </cell>
        </row>
        <row r="45">
          <cell r="A45" t="str">
            <v> 静    岡</v>
          </cell>
          <cell r="U45">
            <v>3822541</v>
          </cell>
          <cell r="V45">
            <v>8031</v>
          </cell>
          <cell r="W45">
            <v>7780.09</v>
          </cell>
        </row>
        <row r="46">
          <cell r="A46" t="str">
            <v> 愛    知</v>
          </cell>
          <cell r="U46">
            <v>5524119</v>
          </cell>
          <cell r="V46">
            <v>15435</v>
          </cell>
          <cell r="W46">
            <v>5164.06</v>
          </cell>
        </row>
        <row r="47">
          <cell r="A47" t="str">
            <v> 三    重</v>
          </cell>
          <cell r="U47">
            <v>1700570</v>
          </cell>
          <cell r="V47">
            <v>4094</v>
          </cell>
          <cell r="W47">
            <v>5776.87</v>
          </cell>
        </row>
        <row r="48">
          <cell r="A48" t="str">
            <v> 滋    賀</v>
          </cell>
          <cell r="U48">
            <v>3082312</v>
          </cell>
          <cell r="V48">
            <v>2957</v>
          </cell>
          <cell r="W48">
            <v>4017.36</v>
          </cell>
        </row>
        <row r="49">
          <cell r="A49" t="str">
            <v> 京    都</v>
          </cell>
          <cell r="U49">
            <v>1449725</v>
          </cell>
          <cell r="V49">
            <v>6066</v>
          </cell>
          <cell r="W49">
            <v>4613</v>
          </cell>
        </row>
        <row r="50">
          <cell r="A50" t="str">
            <v> 京    都</v>
          </cell>
          <cell r="U50">
            <v>1449725</v>
          </cell>
          <cell r="V50">
            <v>6066</v>
          </cell>
          <cell r="W50">
            <v>4613</v>
          </cell>
        </row>
        <row r="51">
          <cell r="A51" t="str">
            <v> 大    阪</v>
          </cell>
          <cell r="U51">
            <v>6923371</v>
          </cell>
          <cell r="V51">
            <v>19733</v>
          </cell>
          <cell r="W51">
            <v>1896.83</v>
          </cell>
        </row>
        <row r="52">
          <cell r="A52" t="str">
            <v> 兵    庫</v>
          </cell>
          <cell r="U52">
            <v>4795206</v>
          </cell>
          <cell r="V52">
            <v>12132</v>
          </cell>
          <cell r="W52">
            <v>8395.47</v>
          </cell>
        </row>
        <row r="53">
          <cell r="A53" t="str">
            <v> 奈    良</v>
          </cell>
          <cell r="U53">
            <v>1720338</v>
          </cell>
          <cell r="V53">
            <v>3082</v>
          </cell>
          <cell r="W53">
            <v>3691.09</v>
          </cell>
        </row>
        <row r="54">
          <cell r="A54" t="str">
            <v> 和 歌 山</v>
          </cell>
          <cell r="U54">
            <v>996746</v>
          </cell>
          <cell r="V54">
            <v>2521</v>
          </cell>
          <cell r="W54">
            <v>4726.12</v>
          </cell>
        </row>
        <row r="55">
          <cell r="A55" t="str">
            <v> 鳥    取</v>
          </cell>
          <cell r="U55">
            <v>625477</v>
          </cell>
          <cell r="V55">
            <v>1363</v>
          </cell>
          <cell r="W55">
            <v>3507.26</v>
          </cell>
        </row>
        <row r="56">
          <cell r="A56" t="str">
            <v> 鳥    取</v>
          </cell>
          <cell r="U56">
            <v>625477</v>
          </cell>
          <cell r="V56">
            <v>1363</v>
          </cell>
          <cell r="W56">
            <v>3507.26</v>
          </cell>
        </row>
        <row r="57">
          <cell r="A57" t="str">
            <v> 島    根</v>
          </cell>
          <cell r="U57">
            <v>648848</v>
          </cell>
          <cell r="V57">
            <v>1682</v>
          </cell>
          <cell r="W57">
            <v>6707.57</v>
          </cell>
        </row>
        <row r="58">
          <cell r="A58" t="str">
            <v> 岡    山</v>
          </cell>
          <cell r="U58">
            <v>3121552</v>
          </cell>
          <cell r="V58">
            <v>4439</v>
          </cell>
          <cell r="W58">
            <v>7113</v>
          </cell>
        </row>
        <row r="59">
          <cell r="A59" t="str">
            <v> 広    島</v>
          </cell>
          <cell r="U59">
            <v>2278290</v>
          </cell>
          <cell r="V59">
            <v>6513</v>
          </cell>
          <cell r="W59">
            <v>8478.52</v>
          </cell>
        </row>
        <row r="60">
          <cell r="A60" t="str">
            <v> 山    口</v>
          </cell>
          <cell r="U60">
            <v>1078867</v>
          </cell>
          <cell r="V60">
            <v>3296</v>
          </cell>
          <cell r="W60">
            <v>6112.22</v>
          </cell>
        </row>
        <row r="61">
          <cell r="A61" t="str">
            <v> 徳    島</v>
          </cell>
          <cell r="U61">
            <v>840421</v>
          </cell>
          <cell r="V61" t="str">
            <v>　</v>
          </cell>
          <cell r="W61">
            <v>4145.69</v>
          </cell>
        </row>
        <row r="62">
          <cell r="A62" t="str">
            <v> 徳    島</v>
          </cell>
          <cell r="U62">
            <v>840421</v>
          </cell>
          <cell r="V62">
            <v>1897</v>
          </cell>
          <cell r="W62">
            <v>4145.69</v>
          </cell>
        </row>
        <row r="63">
          <cell r="A63" t="str">
            <v> 香    川</v>
          </cell>
          <cell r="U63">
            <v>1120879</v>
          </cell>
          <cell r="V63">
            <v>2348</v>
          </cell>
          <cell r="W63">
            <v>1876.47</v>
          </cell>
        </row>
        <row r="64">
          <cell r="A64" t="str">
            <v> 愛    媛</v>
          </cell>
          <cell r="U64">
            <v>2684966</v>
          </cell>
          <cell r="V64">
            <v>3287</v>
          </cell>
          <cell r="W64">
            <v>5677.38</v>
          </cell>
        </row>
        <row r="65">
          <cell r="A65" t="str">
            <v> 高    知</v>
          </cell>
          <cell r="U65">
            <v>814889</v>
          </cell>
          <cell r="V65">
            <v>1814</v>
          </cell>
          <cell r="W65">
            <v>7105.01</v>
          </cell>
        </row>
        <row r="66">
          <cell r="A66" t="str">
            <v> 福    岡</v>
          </cell>
          <cell r="U66">
            <v>4352070</v>
          </cell>
          <cell r="V66">
            <v>10514</v>
          </cell>
          <cell r="W66">
            <v>4976.17</v>
          </cell>
        </row>
        <row r="67">
          <cell r="A67" t="str">
            <v> 佐    賀</v>
          </cell>
          <cell r="U67">
            <v>955532</v>
          </cell>
          <cell r="V67" t="str">
            <v>　</v>
          </cell>
          <cell r="W67">
            <v>2439.58</v>
          </cell>
        </row>
        <row r="68">
          <cell r="A68" t="str">
            <v> 佐    賀</v>
          </cell>
          <cell r="U68">
            <v>955532</v>
          </cell>
          <cell r="V68">
            <v>1789</v>
          </cell>
          <cell r="W68">
            <v>2439.58</v>
          </cell>
        </row>
        <row r="69">
          <cell r="A69" t="str">
            <v> 長    崎</v>
          </cell>
          <cell r="U69">
            <v>1304833</v>
          </cell>
          <cell r="V69">
            <v>3007</v>
          </cell>
          <cell r="W69">
            <v>4095.22</v>
          </cell>
        </row>
        <row r="70">
          <cell r="A70" t="str">
            <v> 熊    本</v>
          </cell>
          <cell r="U70">
            <v>1586342</v>
          </cell>
          <cell r="V70">
            <v>3706</v>
          </cell>
          <cell r="W70">
            <v>7405.21</v>
          </cell>
        </row>
        <row r="71">
          <cell r="A71" t="str">
            <v> 大    分</v>
          </cell>
          <cell r="U71">
            <v>1025609</v>
          </cell>
          <cell r="V71">
            <v>2567</v>
          </cell>
          <cell r="W71">
            <v>6339.33</v>
          </cell>
        </row>
        <row r="72">
          <cell r="A72" t="str">
            <v> 宮    崎</v>
          </cell>
          <cell r="U72">
            <v>1596194</v>
          </cell>
          <cell r="V72">
            <v>2358</v>
          </cell>
          <cell r="W72">
            <v>7734.78</v>
          </cell>
        </row>
        <row r="73">
          <cell r="A73" t="str">
            <v> 鹿 児 島</v>
          </cell>
          <cell r="U73">
            <v>1488073</v>
          </cell>
          <cell r="V73" t="str">
            <v>　</v>
          </cell>
          <cell r="W73">
            <v>9187.8</v>
          </cell>
        </row>
        <row r="74">
          <cell r="A74" t="str">
            <v> 鹿 児 島</v>
          </cell>
          <cell r="U74">
            <v>1488073</v>
          </cell>
          <cell r="V74">
            <v>3517</v>
          </cell>
          <cell r="W74">
            <v>9187.8</v>
          </cell>
        </row>
        <row r="75">
          <cell r="A75" t="str">
            <v> 沖    縄</v>
          </cell>
          <cell r="U75">
            <v>586135</v>
          </cell>
          <cell r="V75">
            <v>2809</v>
          </cell>
          <cell r="W75">
            <v>2275.28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2-343"/>
      <sheetName val="todoufuken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340-341"/>
      <sheetName val="todoufuken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338-339"/>
      <sheetName val="todoufuken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344-345"/>
      <sheetName val="todoufuken5"/>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346-347"/>
      <sheetName val="todoufuken6"/>
      <sheetName val="doryoukans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36-337"/>
      <sheetName val="todoufuken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 市    町</v>
          </cell>
          <cell r="B6" t="str">
            <v>タグ</v>
          </cell>
          <cell r="C6">
            <v>17</v>
          </cell>
          <cell r="E6" t="str">
            <v>大気汚染</v>
          </cell>
          <cell r="F6" t="str">
            <v>水質汚濁</v>
          </cell>
          <cell r="G6" t="str">
            <v>騒    音</v>
          </cell>
          <cell r="H6" t="str">
            <v>振    動</v>
          </cell>
          <cell r="I6" t="str">
            <v>悪    臭</v>
          </cell>
          <cell r="J6" t="str">
            <v>廃棄物</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 市    計</v>
          </cell>
          <cell r="B11" t="str">
            <v>&lt;241太&gt;</v>
          </cell>
          <cell r="C11">
            <v>1101</v>
          </cell>
          <cell r="E11">
            <v>368</v>
          </cell>
          <cell r="F11">
            <v>93</v>
          </cell>
          <cell r="G11">
            <v>135</v>
          </cell>
          <cell r="H11">
            <v>4</v>
          </cell>
          <cell r="I11">
            <v>151</v>
          </cell>
          <cell r="J11">
            <v>232</v>
          </cell>
        </row>
        <row r="12">
          <cell r="A12" t="str">
            <v> 下 関 市</v>
          </cell>
          <cell r="B12" t="str">
            <v>&lt;241&gt;</v>
          </cell>
          <cell r="C12">
            <v>79</v>
          </cell>
          <cell r="E12">
            <v>9</v>
          </cell>
          <cell r="F12">
            <v>10</v>
          </cell>
          <cell r="G12">
            <v>32</v>
          </cell>
          <cell r="H12">
            <v>0</v>
          </cell>
          <cell r="I12">
            <v>31</v>
          </cell>
          <cell r="J12">
            <v>0</v>
          </cell>
        </row>
        <row r="13">
          <cell r="A13" t="str">
            <v> 宇 部 市</v>
          </cell>
          <cell r="B13" t="str">
            <v>&lt;241&gt;</v>
          </cell>
          <cell r="C13">
            <v>313</v>
          </cell>
          <cell r="E13">
            <v>77</v>
          </cell>
          <cell r="F13">
            <v>1</v>
          </cell>
          <cell r="G13">
            <v>16</v>
          </cell>
          <cell r="H13">
            <v>0</v>
          </cell>
          <cell r="I13">
            <v>16</v>
          </cell>
          <cell r="J13">
            <v>151</v>
          </cell>
        </row>
        <row r="14">
          <cell r="A14" t="str">
            <v> 山 口 市</v>
          </cell>
          <cell r="B14" t="str">
            <v>&lt;241&gt;</v>
          </cell>
          <cell r="C14">
            <v>145</v>
          </cell>
          <cell r="E14">
            <v>33</v>
          </cell>
          <cell r="F14">
            <v>7</v>
          </cell>
          <cell r="G14">
            <v>13</v>
          </cell>
          <cell r="H14">
            <v>0</v>
          </cell>
          <cell r="I14">
            <v>12</v>
          </cell>
          <cell r="J14">
            <v>37</v>
          </cell>
        </row>
        <row r="15">
          <cell r="A15" t="str">
            <v> 萩    市</v>
          </cell>
          <cell r="B15" t="str">
            <v>&lt;241&gt;</v>
          </cell>
          <cell r="C15">
            <v>8</v>
          </cell>
          <cell r="E15">
            <v>0</v>
          </cell>
          <cell r="F15">
            <v>0</v>
          </cell>
          <cell r="G15">
            <v>0</v>
          </cell>
          <cell r="H15">
            <v>0</v>
          </cell>
          <cell r="I15">
            <v>0</v>
          </cell>
          <cell r="J15">
            <v>0</v>
          </cell>
        </row>
        <row r="16">
          <cell r="A16" t="str">
            <v> 防 府 市</v>
          </cell>
          <cell r="B16" t="str">
            <v>&lt;241&gt;</v>
          </cell>
          <cell r="C16">
            <v>94</v>
          </cell>
          <cell r="E16">
            <v>14</v>
          </cell>
          <cell r="F16">
            <v>5</v>
          </cell>
          <cell r="G16">
            <v>7</v>
          </cell>
          <cell r="H16">
            <v>0</v>
          </cell>
          <cell r="I16">
            <v>4</v>
          </cell>
          <cell r="J16">
            <v>4</v>
          </cell>
        </row>
        <row r="17">
          <cell r="A17" t="str">
            <v> 下 松 市</v>
          </cell>
          <cell r="B17" t="str">
            <v>&lt;241&gt;</v>
          </cell>
          <cell r="C17">
            <v>27</v>
          </cell>
          <cell r="E17">
            <v>18</v>
          </cell>
          <cell r="F17">
            <v>0</v>
          </cell>
          <cell r="G17">
            <v>0</v>
          </cell>
          <cell r="H17">
            <v>0</v>
          </cell>
          <cell r="I17">
            <v>0</v>
          </cell>
          <cell r="J17">
            <v>0</v>
          </cell>
        </row>
        <row r="18">
          <cell r="A18" t="str">
            <v> 岩 国 市</v>
          </cell>
          <cell r="B18" t="str">
            <v>&lt;241&gt;</v>
          </cell>
          <cell r="C18">
            <v>78</v>
          </cell>
          <cell r="E18">
            <v>37</v>
          </cell>
          <cell r="F18">
            <v>18</v>
          </cell>
          <cell r="G18">
            <v>17</v>
          </cell>
          <cell r="H18">
            <v>0</v>
          </cell>
          <cell r="I18">
            <v>16</v>
          </cell>
          <cell r="J18">
            <v>3</v>
          </cell>
        </row>
        <row r="19">
          <cell r="A19" t="str">
            <v> 光    市</v>
          </cell>
          <cell r="B19" t="str">
            <v>&lt;241&gt;</v>
          </cell>
          <cell r="C19">
            <v>72</v>
          </cell>
          <cell r="E19">
            <v>44</v>
          </cell>
          <cell r="F19">
            <v>6</v>
          </cell>
          <cell r="G19">
            <v>5</v>
          </cell>
          <cell r="H19">
            <v>0</v>
          </cell>
          <cell r="I19">
            <v>24</v>
          </cell>
          <cell r="J19">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19">
      <selection activeCell="D16" sqref="D16"/>
    </sheetView>
  </sheetViews>
  <sheetFormatPr defaultColWidth="9.140625" defaultRowHeight="15"/>
  <cols>
    <col min="1" max="1" width="9.421875" style="77" customWidth="1"/>
    <col min="2" max="2" width="3.140625" style="45" customWidth="1"/>
    <col min="3" max="3" width="11.140625" style="45" customWidth="1"/>
    <col min="4" max="4" width="7.57421875" style="45" customWidth="1"/>
    <col min="5" max="5" width="4.57421875" style="45" customWidth="1"/>
    <col min="6" max="6" width="5.8515625" style="45" customWidth="1"/>
    <col min="7" max="7" width="4.57421875" style="45" customWidth="1"/>
    <col min="8" max="12" width="13.28125" style="45" customWidth="1"/>
    <col min="13" max="13" width="9.00390625" style="5" customWidth="1"/>
    <col min="14" max="16384" width="9.00390625" style="6" customWidth="1"/>
  </cols>
  <sheetData>
    <row r="1" spans="1:12" ht="17.25">
      <c r="A1" s="1"/>
      <c r="B1" s="2"/>
      <c r="C1" s="3" t="s">
        <v>0</v>
      </c>
      <c r="D1" s="4"/>
      <c r="E1" s="2"/>
      <c r="F1" s="4"/>
      <c r="G1" s="2"/>
      <c r="H1" s="4"/>
      <c r="I1" s="4"/>
      <c r="J1" s="4"/>
      <c r="K1" s="4"/>
      <c r="L1" s="4"/>
    </row>
    <row r="2" spans="1:12" ht="13.5">
      <c r="A2" s="7"/>
      <c r="B2" s="2"/>
      <c r="C2" s="2"/>
      <c r="D2" s="2"/>
      <c r="E2" s="2"/>
      <c r="F2" s="2"/>
      <c r="G2" s="2"/>
      <c r="H2" s="2"/>
      <c r="I2" s="2"/>
      <c r="J2" s="2"/>
      <c r="K2" s="2"/>
      <c r="L2" s="2"/>
    </row>
    <row r="3" spans="1:12" ht="13.5">
      <c r="A3" s="1"/>
      <c r="B3" s="2"/>
      <c r="C3" s="8" t="s">
        <v>1</v>
      </c>
      <c r="D3" s="4"/>
      <c r="E3" s="2"/>
      <c r="F3" s="4"/>
      <c r="G3" s="2"/>
      <c r="H3" s="4"/>
      <c r="I3" s="4"/>
      <c r="J3" s="4"/>
      <c r="K3" s="4"/>
      <c r="L3" s="4"/>
    </row>
    <row r="4" spans="1:13" s="10" customFormat="1" ht="12.75" customHeight="1">
      <c r="A4" s="1"/>
      <c r="B4" s="2"/>
      <c r="C4" s="8" t="s">
        <v>2</v>
      </c>
      <c r="D4" s="4"/>
      <c r="E4" s="2"/>
      <c r="F4" s="4"/>
      <c r="G4" s="2"/>
      <c r="H4" s="4"/>
      <c r="I4" s="4"/>
      <c r="J4" s="4"/>
      <c r="K4" s="4"/>
      <c r="L4" s="4"/>
      <c r="M4" s="9"/>
    </row>
    <row r="5" spans="1:13" s="10" customFormat="1" ht="12.75" customHeight="1">
      <c r="A5" s="1"/>
      <c r="B5" s="2"/>
      <c r="C5" s="8" t="s">
        <v>3</v>
      </c>
      <c r="D5" s="4"/>
      <c r="E5" s="2"/>
      <c r="F5" s="4"/>
      <c r="G5" s="2"/>
      <c r="H5" s="4"/>
      <c r="I5" s="4"/>
      <c r="J5" s="4"/>
      <c r="K5" s="4"/>
      <c r="L5" s="4"/>
      <c r="M5" s="9"/>
    </row>
    <row r="6" spans="1:13" s="10" customFormat="1" ht="12.75" customHeight="1">
      <c r="A6" s="1"/>
      <c r="B6" s="2"/>
      <c r="C6" s="11" t="s">
        <v>4</v>
      </c>
      <c r="D6" s="4"/>
      <c r="E6" s="2"/>
      <c r="F6" s="4"/>
      <c r="G6" s="2"/>
      <c r="H6" s="4"/>
      <c r="I6" s="4"/>
      <c r="J6" s="4"/>
      <c r="K6" s="4"/>
      <c r="L6" s="4"/>
      <c r="M6" s="9"/>
    </row>
    <row r="7" spans="1:13" s="10" customFormat="1" ht="12.75" customHeight="1">
      <c r="A7" s="1"/>
      <c r="B7" s="2"/>
      <c r="C7" s="8" t="s">
        <v>5</v>
      </c>
      <c r="D7" s="4"/>
      <c r="E7" s="2"/>
      <c r="F7" s="4"/>
      <c r="G7" s="2"/>
      <c r="H7" s="4"/>
      <c r="I7" s="4"/>
      <c r="J7" s="4"/>
      <c r="K7" s="4"/>
      <c r="L7" s="4"/>
      <c r="M7" s="9"/>
    </row>
    <row r="8" spans="1:13" s="10" customFormat="1" ht="12.75" customHeight="1">
      <c r="A8" s="1"/>
      <c r="B8" s="2"/>
      <c r="C8" s="8" t="s">
        <v>6</v>
      </c>
      <c r="D8" s="4"/>
      <c r="E8" s="2"/>
      <c r="F8" s="4"/>
      <c r="G8" s="2"/>
      <c r="H8" s="4"/>
      <c r="I8" s="4"/>
      <c r="J8" s="4"/>
      <c r="K8" s="4"/>
      <c r="L8" s="4"/>
      <c r="M8" s="9"/>
    </row>
    <row r="9" spans="1:13" s="10" customFormat="1" ht="12.75" customHeight="1" thickBot="1">
      <c r="A9" s="1"/>
      <c r="B9" s="2"/>
      <c r="C9" s="8"/>
      <c r="D9" s="4"/>
      <c r="E9" s="2"/>
      <c r="F9" s="4"/>
      <c r="G9" s="2"/>
      <c r="H9" s="4"/>
      <c r="I9" s="4"/>
      <c r="J9" s="4"/>
      <c r="K9" s="4"/>
      <c r="L9" s="4"/>
      <c r="M9" s="9"/>
    </row>
    <row r="10" spans="1:12" ht="14.25" thickTop="1">
      <c r="A10" s="12"/>
      <c r="B10" s="13" t="s">
        <v>7</v>
      </c>
      <c r="C10" s="14"/>
      <c r="D10" s="13" t="s">
        <v>8</v>
      </c>
      <c r="E10" s="14"/>
      <c r="F10" s="15"/>
      <c r="G10" s="16"/>
      <c r="H10" s="17" t="s">
        <v>9</v>
      </c>
      <c r="I10" s="17" t="s">
        <v>10</v>
      </c>
      <c r="J10" s="17" t="s">
        <v>11</v>
      </c>
      <c r="K10" s="17" t="s">
        <v>12</v>
      </c>
      <c r="L10" s="17" t="s">
        <v>13</v>
      </c>
    </row>
    <row r="11" spans="1:13" s="28" customFormat="1" ht="13.5">
      <c r="A11" s="18" t="s">
        <v>14</v>
      </c>
      <c r="B11" s="19"/>
      <c r="C11" s="20"/>
      <c r="D11" s="21" t="s">
        <v>15</v>
      </c>
      <c r="E11" s="22"/>
      <c r="F11" s="23"/>
      <c r="G11" s="24"/>
      <c r="H11" s="25"/>
      <c r="I11" s="25"/>
      <c r="J11" s="26" t="s">
        <v>16</v>
      </c>
      <c r="K11" s="26" t="s">
        <v>16</v>
      </c>
      <c r="L11" s="25" t="s">
        <v>17</v>
      </c>
      <c r="M11" s="27"/>
    </row>
    <row r="12" spans="1:13" s="28" customFormat="1" ht="13.5">
      <c r="A12" s="18"/>
      <c r="B12" s="19"/>
      <c r="C12" s="20"/>
      <c r="D12" s="21"/>
      <c r="E12" s="22"/>
      <c r="F12" s="29" t="s">
        <v>18</v>
      </c>
      <c r="G12" s="30"/>
      <c r="H12" s="25"/>
      <c r="I12" s="25"/>
      <c r="J12" s="26"/>
      <c r="K12" s="26"/>
      <c r="L12" s="25"/>
      <c r="M12" s="27"/>
    </row>
    <row r="13" spans="1:13" s="28" customFormat="1" ht="13.5">
      <c r="A13" s="31"/>
      <c r="B13" s="32" t="s">
        <v>19</v>
      </c>
      <c r="C13" s="33"/>
      <c r="D13" s="34" t="s">
        <v>20</v>
      </c>
      <c r="E13" s="35"/>
      <c r="F13" s="36"/>
      <c r="G13" s="37"/>
      <c r="H13" s="38" t="s">
        <v>20</v>
      </c>
      <c r="I13" s="38" t="s">
        <v>20</v>
      </c>
      <c r="J13" s="38" t="s">
        <v>21</v>
      </c>
      <c r="K13" s="38" t="s">
        <v>21</v>
      </c>
      <c r="L13" s="38" t="s">
        <v>22</v>
      </c>
      <c r="M13" s="27"/>
    </row>
    <row r="14" spans="1:13" s="28" customFormat="1" ht="13.5">
      <c r="A14" s="39"/>
      <c r="B14" s="4"/>
      <c r="C14" s="40" t="s">
        <v>23</v>
      </c>
      <c r="D14" s="4"/>
      <c r="E14" s="2"/>
      <c r="F14" s="4"/>
      <c r="G14" s="2"/>
      <c r="H14" s="4"/>
      <c r="I14" s="4"/>
      <c r="J14" s="41"/>
      <c r="K14" s="41"/>
      <c r="L14" s="4"/>
      <c r="M14" s="27"/>
    </row>
    <row r="15" spans="1:13" s="28" customFormat="1" ht="13.5">
      <c r="A15" s="42"/>
      <c r="B15" s="27"/>
      <c r="C15" s="43"/>
      <c r="D15" s="44"/>
      <c r="E15" s="45"/>
      <c r="F15" s="44"/>
      <c r="G15" s="45"/>
      <c r="H15" s="44"/>
      <c r="I15" s="44"/>
      <c r="J15" s="46"/>
      <c r="K15" s="46"/>
      <c r="L15" s="44"/>
      <c r="M15" s="27"/>
    </row>
    <row r="16" spans="1:13" s="56" customFormat="1" ht="13.5">
      <c r="A16" s="47" t="s">
        <v>24</v>
      </c>
      <c r="B16" s="48"/>
      <c r="C16" s="49">
        <v>377950.1</v>
      </c>
      <c r="D16" s="50">
        <f>SUM(D19:D74)</f>
        <v>1733</v>
      </c>
      <c r="E16" s="51" t="s">
        <v>25</v>
      </c>
      <c r="F16" s="52">
        <f>SUM(F19:F74)</f>
        <v>786</v>
      </c>
      <c r="G16" s="51" t="s">
        <v>25</v>
      </c>
      <c r="H16" s="50">
        <v>128057352</v>
      </c>
      <c r="I16" s="50">
        <v>51950504</v>
      </c>
      <c r="J16" s="53">
        <v>8.5</v>
      </c>
      <c r="K16" s="53">
        <v>9.1</v>
      </c>
      <c r="L16" s="54">
        <v>1.37</v>
      </c>
      <c r="M16" s="55"/>
    </row>
    <row r="17" spans="1:13" s="60" customFormat="1" ht="13.5">
      <c r="A17" s="42"/>
      <c r="B17" s="27"/>
      <c r="C17" s="43"/>
      <c r="D17" s="44"/>
      <c r="E17" s="57"/>
      <c r="F17" s="44"/>
      <c r="G17" s="57"/>
      <c r="H17" s="44"/>
      <c r="I17" s="44"/>
      <c r="J17" s="46"/>
      <c r="K17" s="46"/>
      <c r="L17" s="58"/>
      <c r="M17" s="59"/>
    </row>
    <row r="18" spans="1:13" s="28" customFormat="1" ht="13.5">
      <c r="A18" s="42"/>
      <c r="B18" s="27"/>
      <c r="C18" s="43"/>
      <c r="D18" s="44"/>
      <c r="E18" s="45"/>
      <c r="F18" s="44"/>
      <c r="G18" s="45"/>
      <c r="H18" s="44"/>
      <c r="I18" s="44"/>
      <c r="J18" s="46"/>
      <c r="K18" s="46"/>
      <c r="L18" s="58"/>
      <c r="M18" s="27"/>
    </row>
    <row r="19" spans="1:13" s="28" customFormat="1" ht="13.5">
      <c r="A19" s="18" t="s">
        <v>26</v>
      </c>
      <c r="B19" s="27"/>
      <c r="C19" s="43">
        <v>83456.87</v>
      </c>
      <c r="D19" s="44">
        <v>185</v>
      </c>
      <c r="E19" s="45"/>
      <c r="F19" s="44">
        <v>35</v>
      </c>
      <c r="G19" s="45"/>
      <c r="H19" s="44">
        <v>5506419</v>
      </c>
      <c r="I19" s="44">
        <v>2424317</v>
      </c>
      <c r="J19" s="46">
        <v>7.3</v>
      </c>
      <c r="K19" s="46">
        <v>9.7</v>
      </c>
      <c r="L19" s="58">
        <v>1.19</v>
      </c>
      <c r="M19" s="27"/>
    </row>
    <row r="20" spans="1:13" s="28" customFormat="1" ht="13.5">
      <c r="A20" s="18" t="s">
        <v>27</v>
      </c>
      <c r="B20" s="57"/>
      <c r="C20" s="43">
        <v>9644.54</v>
      </c>
      <c r="D20" s="44">
        <v>40</v>
      </c>
      <c r="E20" s="45"/>
      <c r="F20" s="44">
        <v>10</v>
      </c>
      <c r="G20" s="45"/>
      <c r="H20" s="44">
        <v>1373339</v>
      </c>
      <c r="I20" s="44">
        <v>513385</v>
      </c>
      <c r="J20" s="46">
        <v>6.9</v>
      </c>
      <c r="K20" s="46">
        <v>11.2</v>
      </c>
      <c r="L20" s="58">
        <v>1.26</v>
      </c>
      <c r="M20" s="27"/>
    </row>
    <row r="21" spans="1:13" s="28" customFormat="1" ht="13.5">
      <c r="A21" s="18" t="s">
        <v>28</v>
      </c>
      <c r="B21" s="61"/>
      <c r="C21" s="43">
        <v>15278.89</v>
      </c>
      <c r="D21" s="44">
        <v>34</v>
      </c>
      <c r="E21" s="45"/>
      <c r="F21" s="44">
        <v>13</v>
      </c>
      <c r="G21" s="45"/>
      <c r="H21" s="44">
        <v>1330147</v>
      </c>
      <c r="I21" s="44">
        <v>483934</v>
      </c>
      <c r="J21" s="46">
        <v>7.4</v>
      </c>
      <c r="K21" s="46">
        <v>11.5</v>
      </c>
      <c r="L21" s="58">
        <v>1.37</v>
      </c>
      <c r="M21" s="27"/>
    </row>
    <row r="22" spans="1:13" s="28" customFormat="1" ht="13.5">
      <c r="A22" s="18" t="s">
        <v>29</v>
      </c>
      <c r="B22" s="57" t="s">
        <v>30</v>
      </c>
      <c r="C22" s="43">
        <v>6862.11</v>
      </c>
      <c r="D22" s="44">
        <v>35</v>
      </c>
      <c r="E22" s="45"/>
      <c r="F22" s="44">
        <v>13</v>
      </c>
      <c r="G22" s="45"/>
      <c r="H22" s="44">
        <v>2348165</v>
      </c>
      <c r="I22" s="44">
        <v>901862</v>
      </c>
      <c r="J22" s="46">
        <v>8.2</v>
      </c>
      <c r="K22" s="46">
        <v>9</v>
      </c>
      <c r="L22" s="58">
        <v>1.25</v>
      </c>
      <c r="M22" s="27"/>
    </row>
    <row r="23" spans="1:13" s="28" customFormat="1" ht="13.5">
      <c r="A23" s="18" t="s">
        <v>31</v>
      </c>
      <c r="B23" s="57"/>
      <c r="C23" s="43">
        <v>11636.25</v>
      </c>
      <c r="D23" s="44">
        <v>25</v>
      </c>
      <c r="E23" s="45"/>
      <c r="F23" s="44">
        <v>13</v>
      </c>
      <c r="G23" s="45"/>
      <c r="H23" s="44">
        <v>1085997</v>
      </c>
      <c r="I23" s="44">
        <v>390136</v>
      </c>
      <c r="J23" s="46">
        <v>6.4</v>
      </c>
      <c r="K23" s="46">
        <v>12.7</v>
      </c>
      <c r="L23" s="58">
        <v>1.29</v>
      </c>
      <c r="M23" s="27"/>
    </row>
    <row r="24" spans="1:13" s="28" customFormat="1" ht="13.5">
      <c r="A24" s="18"/>
      <c r="B24" s="61"/>
      <c r="C24" s="43"/>
      <c r="D24" s="44"/>
      <c r="E24" s="45"/>
      <c r="F24" s="44"/>
      <c r="G24" s="45"/>
      <c r="H24" s="44"/>
      <c r="I24" s="44"/>
      <c r="J24" s="46"/>
      <c r="K24" s="46"/>
      <c r="L24" s="58"/>
      <c r="M24" s="27"/>
    </row>
    <row r="25" spans="1:13" s="28" customFormat="1" ht="13.5">
      <c r="A25" s="18" t="s">
        <v>32</v>
      </c>
      <c r="B25" s="57" t="s">
        <v>30</v>
      </c>
      <c r="C25" s="43">
        <v>6652.11</v>
      </c>
      <c r="D25" s="44">
        <v>35</v>
      </c>
      <c r="E25" s="45"/>
      <c r="F25" s="44">
        <v>13</v>
      </c>
      <c r="G25" s="45"/>
      <c r="H25" s="44">
        <v>1168924</v>
      </c>
      <c r="I25" s="44">
        <v>388608</v>
      </c>
      <c r="J25" s="46">
        <v>7.4</v>
      </c>
      <c r="K25" s="46">
        <v>11.7</v>
      </c>
      <c r="L25" s="58">
        <v>1.39</v>
      </c>
      <c r="M25" s="27"/>
    </row>
    <row r="26" spans="1:13" s="28" customFormat="1" ht="13.5">
      <c r="A26" s="18" t="s">
        <v>33</v>
      </c>
      <c r="B26" s="61"/>
      <c r="C26" s="43">
        <v>13782.76</v>
      </c>
      <c r="D26" s="44">
        <v>59</v>
      </c>
      <c r="E26" s="45"/>
      <c r="F26" s="44">
        <v>13</v>
      </c>
      <c r="G26" s="45"/>
      <c r="H26" s="44">
        <v>2029064</v>
      </c>
      <c r="I26" s="44">
        <v>720794</v>
      </c>
      <c r="J26" s="46">
        <v>8</v>
      </c>
      <c r="K26" s="46">
        <v>10.6</v>
      </c>
      <c r="L26" s="58">
        <v>1.49</v>
      </c>
      <c r="M26" s="27"/>
    </row>
    <row r="27" spans="1:13" s="28" customFormat="1" ht="13.5">
      <c r="A27" s="18" t="s">
        <v>34</v>
      </c>
      <c r="B27" s="61"/>
      <c r="C27" s="43">
        <v>6095.72</v>
      </c>
      <c r="D27" s="44">
        <v>44</v>
      </c>
      <c r="E27" s="45"/>
      <c r="F27" s="44">
        <v>32</v>
      </c>
      <c r="G27" s="45"/>
      <c r="H27" s="44">
        <v>2969770</v>
      </c>
      <c r="I27" s="44">
        <v>1088411</v>
      </c>
      <c r="J27" s="46">
        <v>8.3</v>
      </c>
      <c r="K27" s="46">
        <v>9.5</v>
      </c>
      <c r="L27" s="58">
        <v>1.37</v>
      </c>
      <c r="M27" s="27"/>
    </row>
    <row r="28" spans="1:13" s="28" customFormat="1" ht="13.5">
      <c r="A28" s="18" t="s">
        <v>35</v>
      </c>
      <c r="B28" s="61"/>
      <c r="C28" s="43">
        <v>6408.28</v>
      </c>
      <c r="D28" s="44">
        <v>27</v>
      </c>
      <c r="E28" s="45"/>
      <c r="F28" s="44">
        <v>14</v>
      </c>
      <c r="G28" s="45"/>
      <c r="H28" s="44">
        <v>2007683</v>
      </c>
      <c r="I28" s="44">
        <v>745604</v>
      </c>
      <c r="J28" s="46">
        <v>8.6</v>
      </c>
      <c r="K28" s="46">
        <v>9.5</v>
      </c>
      <c r="L28" s="58">
        <v>1.43</v>
      </c>
      <c r="M28" s="27"/>
    </row>
    <row r="29" spans="1:13" s="28" customFormat="1" ht="13.5">
      <c r="A29" s="18" t="s">
        <v>36</v>
      </c>
      <c r="B29" s="61"/>
      <c r="C29" s="43">
        <v>6362.33</v>
      </c>
      <c r="D29" s="44">
        <v>35</v>
      </c>
      <c r="E29" s="45"/>
      <c r="F29" s="44">
        <v>12</v>
      </c>
      <c r="G29" s="45"/>
      <c r="H29" s="44">
        <v>2008068</v>
      </c>
      <c r="I29" s="44">
        <v>755756</v>
      </c>
      <c r="J29" s="46">
        <v>8.3</v>
      </c>
      <c r="K29" s="46">
        <v>9.9</v>
      </c>
      <c r="L29" s="58">
        <v>1.38</v>
      </c>
      <c r="M29" s="27"/>
    </row>
    <row r="30" spans="1:13" s="28" customFormat="1" ht="13.5">
      <c r="A30" s="18"/>
      <c r="B30" s="61"/>
      <c r="C30" s="43"/>
      <c r="D30" s="44"/>
      <c r="E30" s="45"/>
      <c r="F30" s="44"/>
      <c r="G30" s="45"/>
      <c r="H30" s="44"/>
      <c r="I30" s="44"/>
      <c r="J30" s="46"/>
      <c r="K30" s="46"/>
      <c r="L30" s="58"/>
      <c r="M30" s="27"/>
    </row>
    <row r="31" spans="1:13" s="28" customFormat="1" ht="13.5">
      <c r="A31" s="18" t="s">
        <v>37</v>
      </c>
      <c r="B31" s="57" t="s">
        <v>30</v>
      </c>
      <c r="C31" s="43">
        <v>3767.92</v>
      </c>
      <c r="D31" s="44">
        <v>64</v>
      </c>
      <c r="E31" s="45"/>
      <c r="F31" s="44">
        <v>40</v>
      </c>
      <c r="G31" s="45"/>
      <c r="H31" s="44">
        <v>7194556</v>
      </c>
      <c r="I31" s="44">
        <v>2841595</v>
      </c>
      <c r="J31" s="46">
        <v>8.5</v>
      </c>
      <c r="K31" s="46">
        <v>7.4</v>
      </c>
      <c r="L31" s="58">
        <v>1.28</v>
      </c>
      <c r="M31" s="27"/>
    </row>
    <row r="32" spans="1:13" s="28" customFormat="1" ht="13.5">
      <c r="A32" s="18" t="s">
        <v>38</v>
      </c>
      <c r="B32" s="57" t="s">
        <v>30</v>
      </c>
      <c r="C32" s="43">
        <v>5081.91</v>
      </c>
      <c r="D32" s="44">
        <v>54</v>
      </c>
      <c r="E32" s="45"/>
      <c r="F32" s="44">
        <v>36</v>
      </c>
      <c r="G32" s="45"/>
      <c r="H32" s="44">
        <v>6216289</v>
      </c>
      <c r="I32" s="44">
        <v>2515904</v>
      </c>
      <c r="J32" s="46">
        <v>8.6</v>
      </c>
      <c r="K32" s="46">
        <v>7.9</v>
      </c>
      <c r="L32" s="58">
        <v>1.31</v>
      </c>
      <c r="M32" s="27"/>
    </row>
    <row r="33" spans="1:13" s="28" customFormat="1" ht="13.5">
      <c r="A33" s="18" t="s">
        <v>39</v>
      </c>
      <c r="B33" s="57" t="s">
        <v>30</v>
      </c>
      <c r="C33" s="43">
        <v>2102.95</v>
      </c>
      <c r="D33" s="44">
        <v>39</v>
      </c>
      <c r="E33" s="57" t="s">
        <v>25</v>
      </c>
      <c r="F33" s="44">
        <v>26</v>
      </c>
      <c r="G33" s="57" t="s">
        <v>25</v>
      </c>
      <c r="H33" s="44">
        <v>13159388</v>
      </c>
      <c r="I33" s="44">
        <v>6393768</v>
      </c>
      <c r="J33" s="46">
        <v>8.5</v>
      </c>
      <c r="K33" s="46">
        <v>7.8</v>
      </c>
      <c r="L33" s="58">
        <v>1.12</v>
      </c>
      <c r="M33" s="27"/>
    </row>
    <row r="34" spans="1:13" s="28" customFormat="1" ht="13.5">
      <c r="A34" s="18" t="s">
        <v>40</v>
      </c>
      <c r="B34" s="61"/>
      <c r="C34" s="43">
        <v>2415.86</v>
      </c>
      <c r="D34" s="44">
        <v>33</v>
      </c>
      <c r="E34" s="45"/>
      <c r="F34" s="44">
        <v>19</v>
      </c>
      <c r="G34" s="45"/>
      <c r="H34" s="44">
        <v>9048331</v>
      </c>
      <c r="I34" s="44">
        <v>3844525</v>
      </c>
      <c r="J34" s="46">
        <v>8.9</v>
      </c>
      <c r="K34" s="46">
        <v>7.2</v>
      </c>
      <c r="L34" s="58">
        <v>1.28</v>
      </c>
      <c r="M34" s="27"/>
    </row>
    <row r="35" spans="1:13" s="28" customFormat="1" ht="13.5">
      <c r="A35" s="18" t="s">
        <v>41</v>
      </c>
      <c r="B35" s="57" t="s">
        <v>30</v>
      </c>
      <c r="C35" s="43">
        <v>10363.72</v>
      </c>
      <c r="D35" s="44">
        <v>30</v>
      </c>
      <c r="E35" s="45"/>
      <c r="F35" s="44">
        <v>20</v>
      </c>
      <c r="G35" s="45"/>
      <c r="H35" s="44">
        <v>2374450</v>
      </c>
      <c r="I35" s="44">
        <v>839039</v>
      </c>
      <c r="J35" s="46">
        <v>7.6</v>
      </c>
      <c r="K35" s="46">
        <v>10.6</v>
      </c>
      <c r="L35" s="58">
        <v>1.37</v>
      </c>
      <c r="M35" s="27"/>
    </row>
    <row r="36" spans="1:13" s="28" customFormat="1" ht="13.5">
      <c r="A36" s="18"/>
      <c r="B36" s="61"/>
      <c r="C36" s="43"/>
      <c r="D36" s="44"/>
      <c r="E36" s="45"/>
      <c r="F36" s="44" t="s">
        <v>42</v>
      </c>
      <c r="G36" s="45"/>
      <c r="H36" s="44"/>
      <c r="I36" s="44"/>
      <c r="J36" s="46"/>
      <c r="K36" s="46"/>
      <c r="L36" s="58"/>
      <c r="M36" s="27"/>
    </row>
    <row r="37" spans="1:13" s="28" customFormat="1" ht="13.5">
      <c r="A37" s="18" t="s">
        <v>43</v>
      </c>
      <c r="B37" s="57" t="s">
        <v>30</v>
      </c>
      <c r="C37" s="43">
        <v>2045.79</v>
      </c>
      <c r="D37" s="44">
        <v>15</v>
      </c>
      <c r="E37" s="45"/>
      <c r="F37" s="44">
        <v>10</v>
      </c>
      <c r="G37" s="45"/>
      <c r="H37" s="44">
        <v>1093247</v>
      </c>
      <c r="I37" s="44">
        <v>383439</v>
      </c>
      <c r="J37" s="46">
        <v>7.8</v>
      </c>
      <c r="K37" s="46">
        <v>10.6</v>
      </c>
      <c r="L37" s="58">
        <v>1.37</v>
      </c>
      <c r="M37" s="27"/>
    </row>
    <row r="38" spans="1:13" s="28" customFormat="1" ht="13.5">
      <c r="A38" s="18" t="s">
        <v>44</v>
      </c>
      <c r="B38" s="61"/>
      <c r="C38" s="43">
        <v>4185.66</v>
      </c>
      <c r="D38" s="44">
        <v>19</v>
      </c>
      <c r="E38" s="45"/>
      <c r="F38" s="44">
        <v>10</v>
      </c>
      <c r="G38" s="45"/>
      <c r="H38" s="44">
        <v>1169788</v>
      </c>
      <c r="I38" s="44">
        <v>441170</v>
      </c>
      <c r="J38" s="46">
        <v>8.5</v>
      </c>
      <c r="K38" s="46">
        <v>9.7</v>
      </c>
      <c r="L38" s="58">
        <v>1.4</v>
      </c>
      <c r="M38" s="27"/>
    </row>
    <row r="39" spans="1:13" s="28" customFormat="1" ht="13.5">
      <c r="A39" s="18" t="s">
        <v>45</v>
      </c>
      <c r="B39" s="61"/>
      <c r="C39" s="43">
        <v>4189.83</v>
      </c>
      <c r="D39" s="44">
        <v>17</v>
      </c>
      <c r="E39" s="45"/>
      <c r="F39" s="44">
        <v>9</v>
      </c>
      <c r="G39" s="45"/>
      <c r="H39" s="44">
        <v>806314</v>
      </c>
      <c r="I39" s="44">
        <v>275599</v>
      </c>
      <c r="J39" s="46">
        <v>8.8</v>
      </c>
      <c r="K39" s="46">
        <v>10.3</v>
      </c>
      <c r="L39" s="58">
        <v>1.55</v>
      </c>
      <c r="M39" s="27"/>
    </row>
    <row r="40" spans="1:13" s="28" customFormat="1" ht="13.5">
      <c r="A40" s="18" t="s">
        <v>46</v>
      </c>
      <c r="B40" s="57" t="s">
        <v>30</v>
      </c>
      <c r="C40" s="43">
        <v>4201.17</v>
      </c>
      <c r="D40" s="44">
        <v>27</v>
      </c>
      <c r="E40" s="45"/>
      <c r="F40" s="44">
        <v>13</v>
      </c>
      <c r="G40" s="45"/>
      <c r="H40" s="44">
        <v>863075</v>
      </c>
      <c r="I40" s="44">
        <v>327721</v>
      </c>
      <c r="J40" s="46">
        <v>7.8</v>
      </c>
      <c r="K40" s="46">
        <v>10.1</v>
      </c>
      <c r="L40" s="58">
        <v>1.31</v>
      </c>
      <c r="M40" s="27"/>
    </row>
    <row r="41" spans="1:13" s="28" customFormat="1" ht="13.5">
      <c r="A41" s="18" t="s">
        <v>47</v>
      </c>
      <c r="B41" s="57" t="s">
        <v>30</v>
      </c>
      <c r="C41" s="43">
        <v>13104.95</v>
      </c>
      <c r="D41" s="44">
        <v>77</v>
      </c>
      <c r="E41" s="45"/>
      <c r="F41" s="44">
        <v>19</v>
      </c>
      <c r="G41" s="45"/>
      <c r="H41" s="44">
        <v>2152449</v>
      </c>
      <c r="I41" s="44">
        <v>794461</v>
      </c>
      <c r="J41" s="46">
        <v>8.1</v>
      </c>
      <c r="K41" s="46">
        <v>10.4</v>
      </c>
      <c r="L41" s="58">
        <v>1.43</v>
      </c>
      <c r="M41" s="27"/>
    </row>
    <row r="42" spans="1:13" s="28" customFormat="1" ht="13.5">
      <c r="A42" s="18"/>
      <c r="B42" s="61"/>
      <c r="C42" s="43"/>
      <c r="D42" s="44"/>
      <c r="E42" s="45"/>
      <c r="F42" s="44"/>
      <c r="G42" s="45"/>
      <c r="H42" s="44"/>
      <c r="I42" s="44"/>
      <c r="J42" s="46"/>
      <c r="K42" s="46"/>
      <c r="L42" s="58"/>
      <c r="M42" s="27"/>
    </row>
    <row r="43" spans="1:13" s="28" customFormat="1" ht="13.5">
      <c r="A43" s="18" t="s">
        <v>48</v>
      </c>
      <c r="B43" s="57" t="s">
        <v>30</v>
      </c>
      <c r="C43" s="43">
        <v>9768.2</v>
      </c>
      <c r="D43" s="44">
        <v>42</v>
      </c>
      <c r="E43" s="45"/>
      <c r="F43" s="44">
        <v>21</v>
      </c>
      <c r="G43" s="45"/>
      <c r="H43" s="44">
        <v>2080773</v>
      </c>
      <c r="I43" s="44">
        <v>737151</v>
      </c>
      <c r="J43" s="46">
        <v>8.5</v>
      </c>
      <c r="K43" s="46">
        <v>9.5</v>
      </c>
      <c r="L43" s="58">
        <v>1.37</v>
      </c>
      <c r="M43" s="27"/>
    </row>
    <row r="44" spans="1:13" s="28" customFormat="1" ht="13.5">
      <c r="A44" s="18" t="s">
        <v>49</v>
      </c>
      <c r="B44" s="57" t="s">
        <v>30</v>
      </c>
      <c r="C44" s="43">
        <v>7255.3</v>
      </c>
      <c r="D44" s="44">
        <v>35</v>
      </c>
      <c r="E44" s="45"/>
      <c r="F44" s="44">
        <v>23</v>
      </c>
      <c r="G44" s="45"/>
      <c r="H44" s="44">
        <v>3765007</v>
      </c>
      <c r="I44" s="44">
        <v>1399140</v>
      </c>
      <c r="J44" s="46">
        <v>8.6</v>
      </c>
      <c r="K44" s="46">
        <v>9.2</v>
      </c>
      <c r="L44" s="58">
        <v>1.43</v>
      </c>
      <c r="M44" s="27"/>
    </row>
    <row r="45" spans="1:13" s="28" customFormat="1" ht="13.5">
      <c r="A45" s="18" t="s">
        <v>50</v>
      </c>
      <c r="B45" s="57" t="s">
        <v>30</v>
      </c>
      <c r="C45" s="43">
        <v>5116.12</v>
      </c>
      <c r="D45" s="44">
        <v>57</v>
      </c>
      <c r="E45" s="45"/>
      <c r="F45" s="44">
        <v>37</v>
      </c>
      <c r="G45" s="45"/>
      <c r="H45" s="44">
        <v>7410719</v>
      </c>
      <c r="I45" s="44">
        <v>2933802</v>
      </c>
      <c r="J45" s="46">
        <v>9.7</v>
      </c>
      <c r="K45" s="46">
        <v>7.6</v>
      </c>
      <c r="L45" s="58">
        <v>1.43</v>
      </c>
      <c r="M45" s="27"/>
    </row>
    <row r="46" spans="1:13" s="28" customFormat="1" ht="13.5">
      <c r="A46" s="18" t="s">
        <v>51</v>
      </c>
      <c r="B46" s="57" t="s">
        <v>30</v>
      </c>
      <c r="C46" s="43">
        <v>5761.55</v>
      </c>
      <c r="D46" s="44">
        <v>29</v>
      </c>
      <c r="E46" s="45"/>
      <c r="F46" s="44">
        <v>14</v>
      </c>
      <c r="G46" s="45"/>
      <c r="H46" s="44">
        <v>1854724</v>
      </c>
      <c r="I46" s="44">
        <v>704607</v>
      </c>
      <c r="J46" s="46">
        <v>8.6</v>
      </c>
      <c r="K46" s="46">
        <v>9.6</v>
      </c>
      <c r="L46" s="58">
        <v>1.4</v>
      </c>
      <c r="M46" s="27"/>
    </row>
    <row r="47" spans="1:13" s="28" customFormat="1" ht="13.5">
      <c r="A47" s="18" t="s">
        <v>52</v>
      </c>
      <c r="B47" s="57" t="s">
        <v>30</v>
      </c>
      <c r="C47" s="43">
        <v>3766.9</v>
      </c>
      <c r="D47" s="44">
        <v>19</v>
      </c>
      <c r="E47" s="45"/>
      <c r="F47" s="44">
        <v>13</v>
      </c>
      <c r="G47" s="45"/>
      <c r="H47" s="44">
        <v>1410777</v>
      </c>
      <c r="I47" s="44">
        <v>517748</v>
      </c>
      <c r="J47" s="46">
        <v>9.5</v>
      </c>
      <c r="K47" s="46">
        <v>8</v>
      </c>
      <c r="L47" s="58">
        <v>1.44</v>
      </c>
      <c r="M47" s="27"/>
    </row>
    <row r="48" spans="1:13" s="28" customFormat="1" ht="13.5">
      <c r="A48" s="18"/>
      <c r="B48" s="61"/>
      <c r="C48" s="43"/>
      <c r="D48" s="44"/>
      <c r="E48" s="45"/>
      <c r="F48" s="44"/>
      <c r="G48" s="45"/>
      <c r="H48" s="44"/>
      <c r="I48" s="44"/>
      <c r="J48" s="46"/>
      <c r="K48" s="46"/>
      <c r="L48" s="58"/>
      <c r="M48" s="27"/>
    </row>
    <row r="49" spans="1:13" s="28" customFormat="1" ht="13.5">
      <c r="A49" s="18" t="s">
        <v>53</v>
      </c>
      <c r="B49" s="61"/>
      <c r="C49" s="43">
        <v>4613.21</v>
      </c>
      <c r="D49" s="44">
        <v>26</v>
      </c>
      <c r="E49" s="45"/>
      <c r="F49" s="44">
        <v>15</v>
      </c>
      <c r="G49" s="45"/>
      <c r="H49" s="44">
        <v>2636092</v>
      </c>
      <c r="I49" s="44">
        <v>1122057</v>
      </c>
      <c r="J49" s="46">
        <v>8.2</v>
      </c>
      <c r="K49" s="46">
        <v>9</v>
      </c>
      <c r="L49" s="58">
        <v>1.2</v>
      </c>
      <c r="M49" s="27"/>
    </row>
    <row r="50" spans="1:13" s="28" customFormat="1" ht="13.5">
      <c r="A50" s="18" t="s">
        <v>54</v>
      </c>
      <c r="B50" s="61"/>
      <c r="C50" s="43">
        <v>1898.47</v>
      </c>
      <c r="D50" s="44">
        <v>43</v>
      </c>
      <c r="E50" s="45"/>
      <c r="F50" s="44">
        <v>33</v>
      </c>
      <c r="G50" s="45"/>
      <c r="H50" s="44">
        <v>8865245</v>
      </c>
      <c r="I50" s="44">
        <v>3832386</v>
      </c>
      <c r="J50" s="46">
        <v>8.7</v>
      </c>
      <c r="K50" s="46">
        <v>8.5</v>
      </c>
      <c r="L50" s="58">
        <v>1.28</v>
      </c>
      <c r="M50" s="27"/>
    </row>
    <row r="51" spans="1:13" s="28" customFormat="1" ht="13.5">
      <c r="A51" s="18" t="s">
        <v>55</v>
      </c>
      <c r="B51" s="61"/>
      <c r="C51" s="43">
        <v>8396.13</v>
      </c>
      <c r="D51" s="44">
        <v>41</v>
      </c>
      <c r="E51" s="45"/>
      <c r="F51" s="44">
        <v>29</v>
      </c>
      <c r="G51" s="45"/>
      <c r="H51" s="44">
        <v>5588133</v>
      </c>
      <c r="I51" s="44">
        <v>2255318</v>
      </c>
      <c r="J51" s="46">
        <v>8.6</v>
      </c>
      <c r="K51" s="46">
        <v>8.9</v>
      </c>
      <c r="L51" s="58">
        <v>1.33</v>
      </c>
      <c r="M51" s="27"/>
    </row>
    <row r="52" spans="1:13" s="28" customFormat="1" ht="13.5">
      <c r="A52" s="18" t="s">
        <v>56</v>
      </c>
      <c r="B52" s="61"/>
      <c r="C52" s="43">
        <v>3691.09</v>
      </c>
      <c r="D52" s="44">
        <v>39</v>
      </c>
      <c r="E52" s="45"/>
      <c r="F52" s="44">
        <v>12</v>
      </c>
      <c r="G52" s="45"/>
      <c r="H52" s="44">
        <v>1400728</v>
      </c>
      <c r="I52" s="44">
        <v>523523</v>
      </c>
      <c r="J52" s="46">
        <v>7.7</v>
      </c>
      <c r="K52" s="46">
        <v>8.7</v>
      </c>
      <c r="L52" s="58">
        <v>1.23</v>
      </c>
      <c r="M52" s="27"/>
    </row>
    <row r="53" spans="1:13" s="28" customFormat="1" ht="13.5">
      <c r="A53" s="18" t="s">
        <v>57</v>
      </c>
      <c r="B53" s="61"/>
      <c r="C53" s="43">
        <v>4726.29</v>
      </c>
      <c r="D53" s="44">
        <v>30</v>
      </c>
      <c r="E53" s="45"/>
      <c r="F53" s="44">
        <v>9</v>
      </c>
      <c r="G53" s="45"/>
      <c r="H53" s="44">
        <v>1002198</v>
      </c>
      <c r="I53" s="44">
        <v>393553</v>
      </c>
      <c r="J53" s="46">
        <v>7.5</v>
      </c>
      <c r="K53" s="46">
        <v>11.7</v>
      </c>
      <c r="L53" s="58">
        <v>1.36</v>
      </c>
      <c r="M53" s="27"/>
    </row>
    <row r="54" spans="1:13" s="28" customFormat="1" ht="13.5">
      <c r="A54" s="18"/>
      <c r="B54" s="61"/>
      <c r="C54" s="43"/>
      <c r="D54" s="44"/>
      <c r="E54" s="45"/>
      <c r="F54" s="44" t="s">
        <v>42</v>
      </c>
      <c r="G54" s="45"/>
      <c r="H54" s="44"/>
      <c r="I54" s="44"/>
      <c r="J54" s="46"/>
      <c r="K54" s="46"/>
      <c r="L54" s="58"/>
      <c r="M54" s="27"/>
    </row>
    <row r="55" spans="1:13" s="28" customFormat="1" ht="13.5">
      <c r="A55" s="18" t="s">
        <v>58</v>
      </c>
      <c r="B55" s="61"/>
      <c r="C55" s="43">
        <v>3507.28</v>
      </c>
      <c r="D55" s="44">
        <v>19</v>
      </c>
      <c r="E55" s="45"/>
      <c r="F55" s="44">
        <v>4</v>
      </c>
      <c r="G55" s="45"/>
      <c r="H55" s="44">
        <v>588667</v>
      </c>
      <c r="I55" s="44">
        <v>211964</v>
      </c>
      <c r="J55" s="46">
        <v>8.3</v>
      </c>
      <c r="K55" s="46">
        <v>11.3</v>
      </c>
      <c r="L55" s="58">
        <v>1.46</v>
      </c>
      <c r="M55" s="27"/>
    </row>
    <row r="56" spans="1:13" s="28" customFormat="1" ht="13.5">
      <c r="A56" s="18" t="s">
        <v>59</v>
      </c>
      <c r="B56" s="61"/>
      <c r="C56" s="43">
        <v>6707.95</v>
      </c>
      <c r="D56" s="44">
        <v>21</v>
      </c>
      <c r="E56" s="45"/>
      <c r="F56" s="44">
        <v>8</v>
      </c>
      <c r="G56" s="45"/>
      <c r="H56" s="44">
        <v>717397</v>
      </c>
      <c r="I56" s="44">
        <v>262219</v>
      </c>
      <c r="J56" s="46">
        <v>7.8</v>
      </c>
      <c r="K56" s="46">
        <v>12.4</v>
      </c>
      <c r="L56" s="58">
        <v>1.55</v>
      </c>
      <c r="M56" s="27"/>
    </row>
    <row r="57" spans="1:13" s="28" customFormat="1" ht="13.5">
      <c r="A57" s="18" t="s">
        <v>60</v>
      </c>
      <c r="B57" s="57" t="s">
        <v>30</v>
      </c>
      <c r="C57" s="43">
        <v>7009.58</v>
      </c>
      <c r="D57" s="44">
        <v>27</v>
      </c>
      <c r="E57" s="45"/>
      <c r="F57" s="44">
        <v>15</v>
      </c>
      <c r="G57" s="45"/>
      <c r="H57" s="44">
        <v>1945276</v>
      </c>
      <c r="I57" s="44">
        <v>754511</v>
      </c>
      <c r="J57" s="46">
        <v>8.5</v>
      </c>
      <c r="K57" s="46">
        <v>9.8</v>
      </c>
      <c r="L57" s="58">
        <v>1.39</v>
      </c>
      <c r="M57" s="27"/>
    </row>
    <row r="58" spans="1:13" s="28" customFormat="1" ht="13.5">
      <c r="A58" s="18" t="s">
        <v>61</v>
      </c>
      <c r="B58" s="61"/>
      <c r="C58" s="43">
        <v>8479.58</v>
      </c>
      <c r="D58" s="44">
        <v>23</v>
      </c>
      <c r="E58" s="45"/>
      <c r="F58" s="44">
        <v>14</v>
      </c>
      <c r="G58" s="45"/>
      <c r="H58" s="44">
        <v>2860750</v>
      </c>
      <c r="I58" s="44">
        <v>1184967</v>
      </c>
      <c r="J58" s="46">
        <v>9</v>
      </c>
      <c r="K58" s="46">
        <v>9.5</v>
      </c>
      <c r="L58" s="58">
        <v>1.47</v>
      </c>
      <c r="M58" s="27"/>
    </row>
    <row r="59" spans="1:13" s="68" customFormat="1" ht="13.5">
      <c r="A59" s="47" t="s">
        <v>62</v>
      </c>
      <c r="B59" s="62"/>
      <c r="C59" s="63">
        <v>6113.95</v>
      </c>
      <c r="D59" s="64">
        <v>19</v>
      </c>
      <c r="E59" s="65"/>
      <c r="F59" s="64">
        <v>13</v>
      </c>
      <c r="G59" s="65"/>
      <c r="H59" s="64">
        <v>1451338</v>
      </c>
      <c r="I59" s="64">
        <v>597432</v>
      </c>
      <c r="J59" s="66">
        <v>7.8</v>
      </c>
      <c r="K59" s="66">
        <v>11.8</v>
      </c>
      <c r="L59" s="67">
        <v>1.43</v>
      </c>
      <c r="M59" s="48"/>
    </row>
    <row r="60" spans="1:13" s="28" customFormat="1" ht="13.5">
      <c r="A60" s="42"/>
      <c r="B60" s="61"/>
      <c r="C60" s="43"/>
      <c r="D60" s="44"/>
      <c r="E60" s="45"/>
      <c r="F60" s="44"/>
      <c r="G60" s="45"/>
      <c r="H60" s="44"/>
      <c r="I60" s="44"/>
      <c r="J60" s="46"/>
      <c r="K60" s="46"/>
      <c r="L60" s="58"/>
      <c r="M60" s="27"/>
    </row>
    <row r="61" spans="1:13" s="28" customFormat="1" ht="13.5">
      <c r="A61" s="18" t="s">
        <v>63</v>
      </c>
      <c r="B61" s="61"/>
      <c r="C61" s="43">
        <v>4146.67</v>
      </c>
      <c r="D61" s="44">
        <v>24</v>
      </c>
      <c r="E61" s="45"/>
      <c r="F61" s="44">
        <v>8</v>
      </c>
      <c r="G61" s="45"/>
      <c r="H61" s="44">
        <v>785491</v>
      </c>
      <c r="I61" s="44">
        <v>302294</v>
      </c>
      <c r="J61" s="46">
        <v>7.5</v>
      </c>
      <c r="K61" s="46">
        <v>11.1</v>
      </c>
      <c r="L61" s="58">
        <v>1.35</v>
      </c>
      <c r="M61" s="27"/>
    </row>
    <row r="62" spans="1:13" s="28" customFormat="1" ht="13.5">
      <c r="A62" s="18" t="s">
        <v>64</v>
      </c>
      <c r="B62" s="57" t="s">
        <v>30</v>
      </c>
      <c r="C62" s="43">
        <v>1862.3</v>
      </c>
      <c r="D62" s="44">
        <v>17</v>
      </c>
      <c r="E62" s="45"/>
      <c r="F62" s="44">
        <v>8</v>
      </c>
      <c r="G62" s="45"/>
      <c r="H62" s="44">
        <v>995842</v>
      </c>
      <c r="I62" s="44">
        <v>390474</v>
      </c>
      <c r="J62" s="46">
        <v>8.4</v>
      </c>
      <c r="K62" s="46">
        <v>10.7</v>
      </c>
      <c r="L62" s="58">
        <v>1.48</v>
      </c>
      <c r="M62" s="27"/>
    </row>
    <row r="63" spans="1:13" s="28" customFormat="1" ht="13.5">
      <c r="A63" s="18" t="s">
        <v>65</v>
      </c>
      <c r="B63" s="61"/>
      <c r="C63" s="43">
        <v>5678.18</v>
      </c>
      <c r="D63" s="44">
        <v>20</v>
      </c>
      <c r="E63" s="45"/>
      <c r="F63" s="44">
        <v>11</v>
      </c>
      <c r="G63" s="45"/>
      <c r="H63" s="44">
        <v>1431493</v>
      </c>
      <c r="I63" s="44">
        <v>590888</v>
      </c>
      <c r="J63" s="46">
        <v>8.1</v>
      </c>
      <c r="K63" s="46">
        <v>11</v>
      </c>
      <c r="L63" s="58">
        <v>1.41</v>
      </c>
      <c r="M63" s="27"/>
    </row>
    <row r="64" spans="1:13" s="28" customFormat="1" ht="13.5">
      <c r="A64" s="18" t="s">
        <v>66</v>
      </c>
      <c r="B64" s="61"/>
      <c r="C64" s="43">
        <v>7105.16</v>
      </c>
      <c r="D64" s="44">
        <v>34</v>
      </c>
      <c r="E64" s="45"/>
      <c r="F64" s="44">
        <v>11</v>
      </c>
      <c r="G64" s="45"/>
      <c r="H64" s="44">
        <v>764456</v>
      </c>
      <c r="I64" s="44">
        <v>321909</v>
      </c>
      <c r="J64" s="46">
        <v>7.1</v>
      </c>
      <c r="K64" s="46">
        <v>12.4</v>
      </c>
      <c r="L64" s="58">
        <v>1.29</v>
      </c>
      <c r="M64" s="27"/>
    </row>
    <row r="65" spans="1:13" s="28" customFormat="1" ht="13.5">
      <c r="A65" s="18" t="s">
        <v>67</v>
      </c>
      <c r="B65" s="57" t="s">
        <v>30</v>
      </c>
      <c r="C65" s="43">
        <v>4845.14</v>
      </c>
      <c r="D65" s="44">
        <v>60</v>
      </c>
      <c r="E65" s="45"/>
      <c r="F65" s="44">
        <v>28</v>
      </c>
      <c r="G65" s="45"/>
      <c r="H65" s="44">
        <v>5071968</v>
      </c>
      <c r="I65" s="44">
        <v>2110468</v>
      </c>
      <c r="J65" s="46">
        <v>9.2</v>
      </c>
      <c r="K65" s="46">
        <v>9</v>
      </c>
      <c r="L65" s="58">
        <v>1.37</v>
      </c>
      <c r="M65" s="27"/>
    </row>
    <row r="66" spans="1:13" s="28" customFormat="1" ht="13.5">
      <c r="A66" s="18"/>
      <c r="B66" s="61"/>
      <c r="C66" s="43"/>
      <c r="D66" s="44"/>
      <c r="E66" s="45"/>
      <c r="F66" s="44" t="s">
        <v>42</v>
      </c>
      <c r="G66" s="45"/>
      <c r="H66" s="44"/>
      <c r="I66" s="44"/>
      <c r="J66" s="46"/>
      <c r="K66" s="46"/>
      <c r="L66" s="58"/>
      <c r="M66" s="27"/>
    </row>
    <row r="67" spans="1:13" s="28" customFormat="1" ht="13.5">
      <c r="A67" s="18" t="s">
        <v>68</v>
      </c>
      <c r="B67" s="61"/>
      <c r="C67" s="43">
        <v>2439.65</v>
      </c>
      <c r="D67" s="44">
        <v>20</v>
      </c>
      <c r="E67" s="45"/>
      <c r="F67" s="44">
        <v>10</v>
      </c>
      <c r="G67" s="45"/>
      <c r="H67" s="44">
        <v>849788</v>
      </c>
      <c r="I67" s="44">
        <v>295038</v>
      </c>
      <c r="J67" s="46">
        <v>8.9</v>
      </c>
      <c r="K67" s="46">
        <v>10.4</v>
      </c>
      <c r="L67" s="58">
        <v>1.49</v>
      </c>
      <c r="M67" s="27"/>
    </row>
    <row r="68" spans="1:13" s="28" customFormat="1" ht="13.5">
      <c r="A68" s="18" t="s">
        <v>69</v>
      </c>
      <c r="B68" s="61"/>
      <c r="C68" s="43">
        <v>4105.33</v>
      </c>
      <c r="D68" s="44">
        <v>21</v>
      </c>
      <c r="E68" s="45"/>
      <c r="F68" s="44">
        <v>13</v>
      </c>
      <c r="G68" s="45"/>
      <c r="H68" s="44">
        <v>1426779</v>
      </c>
      <c r="I68" s="44">
        <v>558660</v>
      </c>
      <c r="J68" s="46">
        <v>8.3</v>
      </c>
      <c r="K68" s="46">
        <v>10.9</v>
      </c>
      <c r="L68" s="58">
        <v>1.5</v>
      </c>
      <c r="M68" s="27"/>
    </row>
    <row r="69" spans="1:13" s="28" customFormat="1" ht="13.5">
      <c r="A69" s="18" t="s">
        <v>70</v>
      </c>
      <c r="B69" s="57" t="s">
        <v>30</v>
      </c>
      <c r="C69" s="43">
        <v>7267.77</v>
      </c>
      <c r="D69" s="44">
        <v>45</v>
      </c>
      <c r="E69" s="45"/>
      <c r="F69" s="44">
        <v>14</v>
      </c>
      <c r="G69" s="45"/>
      <c r="H69" s="44">
        <v>1817426</v>
      </c>
      <c r="I69" s="44">
        <v>688234</v>
      </c>
      <c r="J69" s="46">
        <v>9</v>
      </c>
      <c r="K69" s="46">
        <v>10.2</v>
      </c>
      <c r="L69" s="58">
        <v>1.58</v>
      </c>
      <c r="M69" s="27"/>
    </row>
    <row r="70" spans="1:13" s="28" customFormat="1" ht="13.5">
      <c r="A70" s="18" t="s">
        <v>71</v>
      </c>
      <c r="B70" s="57" t="s">
        <v>30</v>
      </c>
      <c r="C70" s="43">
        <v>5099.54</v>
      </c>
      <c r="D70" s="44">
        <v>18</v>
      </c>
      <c r="E70" s="45"/>
      <c r="F70" s="44">
        <v>14</v>
      </c>
      <c r="G70" s="45"/>
      <c r="H70" s="44">
        <v>1196529</v>
      </c>
      <c r="I70" s="44">
        <v>482051</v>
      </c>
      <c r="J70" s="46">
        <v>8.4</v>
      </c>
      <c r="K70" s="46">
        <v>10.6</v>
      </c>
      <c r="L70" s="58">
        <v>1.5</v>
      </c>
      <c r="M70" s="27"/>
    </row>
    <row r="71" spans="1:13" s="28" customFormat="1" ht="13.5">
      <c r="A71" s="18" t="s">
        <v>72</v>
      </c>
      <c r="B71" s="57" t="s">
        <v>30</v>
      </c>
      <c r="C71" s="43">
        <v>6794.69</v>
      </c>
      <c r="D71" s="44">
        <v>26</v>
      </c>
      <c r="E71" s="45"/>
      <c r="F71" s="44">
        <v>9</v>
      </c>
      <c r="G71" s="45"/>
      <c r="H71" s="44">
        <v>1135233</v>
      </c>
      <c r="I71" s="44">
        <v>460505</v>
      </c>
      <c r="J71" s="46">
        <v>9</v>
      </c>
      <c r="K71" s="46">
        <v>10.6</v>
      </c>
      <c r="L71" s="58">
        <v>1.61</v>
      </c>
      <c r="M71" s="27"/>
    </row>
    <row r="72" spans="1:13" s="28" customFormat="1" ht="13.5">
      <c r="A72" s="18"/>
      <c r="B72" s="61"/>
      <c r="C72" s="43"/>
      <c r="D72" s="44"/>
      <c r="E72" s="45"/>
      <c r="F72" s="44"/>
      <c r="G72" s="45"/>
      <c r="H72" s="44"/>
      <c r="I72" s="44"/>
      <c r="J72" s="46"/>
      <c r="K72" s="46"/>
      <c r="L72" s="58"/>
      <c r="M72" s="27"/>
    </row>
    <row r="73" spans="1:13" s="28" customFormat="1" ht="13.5">
      <c r="A73" s="18" t="s">
        <v>73</v>
      </c>
      <c r="B73" s="57" t="s">
        <v>30</v>
      </c>
      <c r="C73" s="43">
        <v>9044.45</v>
      </c>
      <c r="D73" s="44">
        <v>43</v>
      </c>
      <c r="E73" s="45"/>
      <c r="F73" s="44">
        <v>19</v>
      </c>
      <c r="G73" s="45"/>
      <c r="H73" s="44">
        <v>1706242</v>
      </c>
      <c r="I73" s="44">
        <v>729386</v>
      </c>
      <c r="J73" s="46">
        <v>8.8</v>
      </c>
      <c r="K73" s="46">
        <v>11.4</v>
      </c>
      <c r="L73" s="58">
        <v>1.56</v>
      </c>
      <c r="M73" s="27"/>
    </row>
    <row r="74" spans="1:13" s="28" customFormat="1" ht="13.5">
      <c r="A74" s="18" t="s">
        <v>74</v>
      </c>
      <c r="B74" s="57"/>
      <c r="C74" s="43">
        <v>2276.15</v>
      </c>
      <c r="D74" s="44">
        <v>41</v>
      </c>
      <c r="E74" s="45"/>
      <c r="F74" s="44">
        <v>11</v>
      </c>
      <c r="G74" s="45"/>
      <c r="H74" s="44">
        <v>1392818</v>
      </c>
      <c r="I74" s="44">
        <v>520191</v>
      </c>
      <c r="J74" s="46">
        <v>12.2</v>
      </c>
      <c r="K74" s="46">
        <v>7.2</v>
      </c>
      <c r="L74" s="58">
        <v>1.79</v>
      </c>
      <c r="M74" s="27"/>
    </row>
    <row r="75" spans="1:13" s="28" customFormat="1" ht="13.5">
      <c r="A75" s="69"/>
      <c r="B75" s="70"/>
      <c r="C75" s="71"/>
      <c r="D75" s="72"/>
      <c r="E75" s="73"/>
      <c r="F75" s="72"/>
      <c r="G75" s="73"/>
      <c r="H75" s="72"/>
      <c r="I75" s="72"/>
      <c r="J75" s="74"/>
      <c r="K75" s="74"/>
      <c r="L75" s="75"/>
      <c r="M75" s="27"/>
    </row>
    <row r="76" spans="1:13" s="28" customFormat="1" ht="13.5">
      <c r="A76" s="76"/>
      <c r="B76" s="27"/>
      <c r="C76" s="61"/>
      <c r="D76" s="61"/>
      <c r="E76" s="27"/>
      <c r="F76" s="61"/>
      <c r="G76" s="27"/>
      <c r="H76" s="61"/>
      <c r="I76" s="61"/>
      <c r="J76" s="61"/>
      <c r="K76" s="61"/>
      <c r="L76" s="61"/>
      <c r="M76" s="27"/>
    </row>
    <row r="77" spans="1:13" s="28" customFormat="1" ht="13.5">
      <c r="A77" s="77"/>
      <c r="B77" s="45"/>
      <c r="C77" s="45"/>
      <c r="D77" s="45"/>
      <c r="E77" s="45"/>
      <c r="F77" s="45"/>
      <c r="G77" s="45"/>
      <c r="H77" s="45"/>
      <c r="I77" s="45"/>
      <c r="J77" s="45"/>
      <c r="K77" s="45"/>
      <c r="L77" s="45"/>
      <c r="M77" s="27"/>
    </row>
    <row r="78" spans="1:13" s="28" customFormat="1" ht="13.5">
      <c r="A78" s="77"/>
      <c r="B78" s="45"/>
      <c r="C78" s="45"/>
      <c r="D78" s="45"/>
      <c r="E78" s="45"/>
      <c r="F78" s="45"/>
      <c r="G78" s="45"/>
      <c r="H78" s="45"/>
      <c r="I78" s="45"/>
      <c r="J78" s="45"/>
      <c r="K78" s="45"/>
      <c r="L78" s="45"/>
      <c r="M78" s="27"/>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U80"/>
  <sheetViews>
    <sheetView showGridLines="0" zoomScalePageLayoutView="0" workbookViewId="0" topLeftCell="G1">
      <selection activeCell="H81" sqref="H81"/>
    </sheetView>
  </sheetViews>
  <sheetFormatPr defaultColWidth="9.140625" defaultRowHeight="15"/>
  <cols>
    <col min="1" max="1" width="10.8515625" style="45" customWidth="1"/>
    <col min="2" max="9" width="12.8515625" style="45" customWidth="1"/>
    <col min="10" max="16" width="12.57421875" style="45" customWidth="1"/>
    <col min="17" max="17" width="11.421875" style="45" customWidth="1"/>
    <col min="18" max="18" width="10.8515625" style="45" customWidth="1"/>
    <col min="19" max="21" width="10.7109375" style="45" customWidth="1"/>
    <col min="22" max="16384" width="9.00390625" style="6" customWidth="1"/>
  </cols>
  <sheetData>
    <row r="1" spans="1:20" ht="17.25">
      <c r="A1" s="4"/>
      <c r="B1" s="3" t="s">
        <v>171</v>
      </c>
      <c r="C1" s="4"/>
      <c r="D1" s="4"/>
      <c r="E1" s="4"/>
      <c r="F1" s="4"/>
      <c r="G1" s="4"/>
      <c r="H1" s="4"/>
      <c r="I1" s="4"/>
      <c r="J1" s="3"/>
      <c r="K1" s="4"/>
      <c r="L1" s="4"/>
      <c r="M1" s="4"/>
      <c r="N1" s="4"/>
      <c r="O1" s="4"/>
      <c r="P1" s="4"/>
      <c r="Q1" s="2"/>
      <c r="R1" s="4"/>
      <c r="S1" s="61"/>
      <c r="T1" s="61"/>
    </row>
    <row r="2" spans="1:20" ht="13.5">
      <c r="A2" s="2"/>
      <c r="B2" s="4"/>
      <c r="C2" s="4"/>
      <c r="D2" s="4"/>
      <c r="E2" s="4"/>
      <c r="F2" s="4"/>
      <c r="G2" s="4"/>
      <c r="H2" s="4"/>
      <c r="I2" s="4"/>
      <c r="J2" s="2"/>
      <c r="K2" s="2"/>
      <c r="L2" s="2"/>
      <c r="M2" s="2"/>
      <c r="N2" s="2"/>
      <c r="O2" s="2"/>
      <c r="P2" s="2"/>
      <c r="Q2" s="2"/>
      <c r="R2" s="2"/>
      <c r="S2" s="61"/>
      <c r="T2" s="61"/>
    </row>
    <row r="3" spans="1:18" ht="13.5">
      <c r="A3" s="4"/>
      <c r="B3" s="128" t="s">
        <v>223</v>
      </c>
      <c r="C3" s="2"/>
      <c r="D3" s="2"/>
      <c r="E3" s="2"/>
      <c r="F3" s="2"/>
      <c r="G3" s="2"/>
      <c r="H3" s="2"/>
      <c r="I3" s="2"/>
      <c r="J3" s="163" t="s">
        <v>224</v>
      </c>
      <c r="K3" s="4"/>
      <c r="L3" s="4"/>
      <c r="M3" s="4"/>
      <c r="N3" s="4"/>
      <c r="O3" s="4"/>
      <c r="P3" s="4"/>
      <c r="Q3" s="2"/>
      <c r="R3" s="4"/>
    </row>
    <row r="4" spans="1:21" s="10" customFormat="1" ht="12.75" customHeight="1">
      <c r="A4" s="4"/>
      <c r="B4" s="8" t="s">
        <v>225</v>
      </c>
      <c r="C4" s="8"/>
      <c r="D4" s="2"/>
      <c r="E4" s="2"/>
      <c r="F4" s="2"/>
      <c r="G4" s="2"/>
      <c r="H4" s="2"/>
      <c r="I4" s="2"/>
      <c r="J4" s="163" t="s">
        <v>226</v>
      </c>
      <c r="K4" s="4"/>
      <c r="L4" s="4"/>
      <c r="M4" s="4"/>
      <c r="N4" s="4"/>
      <c r="O4" s="4"/>
      <c r="P4" s="4"/>
      <c r="Q4" s="163"/>
      <c r="R4" s="4"/>
      <c r="S4" s="45"/>
      <c r="T4" s="45"/>
      <c r="U4" s="45"/>
    </row>
    <row r="5" spans="1:21" s="10" customFormat="1" ht="12.75" customHeight="1">
      <c r="A5" s="4"/>
      <c r="B5" s="8" t="s">
        <v>227</v>
      </c>
      <c r="C5" s="11"/>
      <c r="D5" s="2"/>
      <c r="E5" s="2"/>
      <c r="F5" s="2"/>
      <c r="G5" s="2"/>
      <c r="H5" s="2"/>
      <c r="I5" s="2"/>
      <c r="J5" s="128" t="s">
        <v>228</v>
      </c>
      <c r="K5" s="4"/>
      <c r="L5" s="2"/>
      <c r="M5" s="2"/>
      <c r="N5" s="4"/>
      <c r="O5" s="4"/>
      <c r="P5" s="4"/>
      <c r="Q5" s="163"/>
      <c r="R5" s="4"/>
      <c r="S5" s="45"/>
      <c r="T5" s="45"/>
      <c r="U5" s="45"/>
    </row>
    <row r="6" spans="1:21" s="10" customFormat="1" ht="12.75" customHeight="1">
      <c r="A6" s="4"/>
      <c r="B6" s="163" t="s">
        <v>229</v>
      </c>
      <c r="C6" s="8"/>
      <c r="D6" s="2"/>
      <c r="E6" s="2"/>
      <c r="F6" s="2"/>
      <c r="G6" s="2"/>
      <c r="H6" s="2"/>
      <c r="I6" s="2"/>
      <c r="J6" s="128" t="s">
        <v>230</v>
      </c>
      <c r="K6" s="2"/>
      <c r="L6" s="2"/>
      <c r="M6" s="2"/>
      <c r="N6" s="2"/>
      <c r="O6" s="2"/>
      <c r="P6" s="4"/>
      <c r="Q6" s="163"/>
      <c r="R6" s="4"/>
      <c r="S6" s="45"/>
      <c r="T6" s="45"/>
      <c r="U6" s="45"/>
    </row>
    <row r="7" spans="1:21" s="10" customFormat="1" ht="12.75" customHeight="1">
      <c r="A7" s="4"/>
      <c r="B7" s="164" t="s">
        <v>231</v>
      </c>
      <c r="C7" s="2"/>
      <c r="D7" s="2"/>
      <c r="E7" s="2"/>
      <c r="F7" s="2"/>
      <c r="G7" s="2"/>
      <c r="H7" s="2"/>
      <c r="I7" s="2"/>
      <c r="J7" s="8" t="s">
        <v>232</v>
      </c>
      <c r="K7" s="4"/>
      <c r="L7" s="4"/>
      <c r="M7" s="4"/>
      <c r="N7" s="4"/>
      <c r="O7" s="4"/>
      <c r="P7" s="2"/>
      <c r="Q7" s="163"/>
      <c r="R7" s="4"/>
      <c r="S7" s="45"/>
      <c r="T7" s="45"/>
      <c r="U7" s="45"/>
    </row>
    <row r="8" spans="1:21" s="10" customFormat="1" ht="12.75" customHeight="1" thickBot="1">
      <c r="A8" s="78"/>
      <c r="B8" s="163"/>
      <c r="C8" s="165"/>
      <c r="D8" s="165"/>
      <c r="E8" s="165"/>
      <c r="F8" s="165"/>
      <c r="G8" s="165"/>
      <c r="H8" s="165"/>
      <c r="I8" s="165"/>
      <c r="J8" s="8"/>
      <c r="K8" s="78"/>
      <c r="L8" s="4"/>
      <c r="M8" s="4"/>
      <c r="N8" s="4"/>
      <c r="O8" s="4"/>
      <c r="P8" s="4"/>
      <c r="Q8" s="8"/>
      <c r="R8" s="78"/>
      <c r="S8" s="45"/>
      <c r="T8" s="45"/>
      <c r="U8" s="45"/>
    </row>
    <row r="9" spans="1:21" s="9" customFormat="1" ht="12.75" customHeight="1" thickTop="1">
      <c r="A9" s="20"/>
      <c r="B9" s="85"/>
      <c r="C9" s="95"/>
      <c r="D9" s="166"/>
      <c r="E9" s="167"/>
      <c r="F9" s="95"/>
      <c r="G9" s="166"/>
      <c r="H9" s="167"/>
      <c r="I9" s="95"/>
      <c r="J9" s="134"/>
      <c r="K9" s="168"/>
      <c r="L9" s="129"/>
      <c r="M9" s="129"/>
      <c r="N9" s="129"/>
      <c r="O9" s="169" t="s">
        <v>233</v>
      </c>
      <c r="P9" s="85"/>
      <c r="Q9" s="170"/>
      <c r="R9" s="85"/>
      <c r="T9" s="45"/>
      <c r="U9" s="45"/>
    </row>
    <row r="10" spans="1:20" ht="13.5">
      <c r="A10" s="86"/>
      <c r="B10" s="21" t="s">
        <v>234</v>
      </c>
      <c r="C10" s="84"/>
      <c r="D10" s="80" t="s">
        <v>235</v>
      </c>
      <c r="E10" s="158" t="s">
        <v>236</v>
      </c>
      <c r="F10" s="158"/>
      <c r="G10" s="25" t="s">
        <v>237</v>
      </c>
      <c r="H10" s="34" t="s">
        <v>238</v>
      </c>
      <c r="I10" s="171"/>
      <c r="J10" s="31" t="s">
        <v>239</v>
      </c>
      <c r="K10" s="158" t="s">
        <v>240</v>
      </c>
      <c r="L10" s="80" t="s">
        <v>241</v>
      </c>
      <c r="M10" s="80" t="s">
        <v>242</v>
      </c>
      <c r="N10" s="80" t="s">
        <v>243</v>
      </c>
      <c r="O10" s="80" t="s">
        <v>243</v>
      </c>
      <c r="P10" s="21" t="s">
        <v>244</v>
      </c>
      <c r="Q10" s="82"/>
      <c r="R10" s="29"/>
      <c r="S10" s="61"/>
      <c r="T10" s="61"/>
    </row>
    <row r="11" spans="1:21" s="28" customFormat="1" ht="13.5">
      <c r="A11" s="86" t="s">
        <v>14</v>
      </c>
      <c r="B11" s="34" t="s">
        <v>245</v>
      </c>
      <c r="C11" s="82"/>
      <c r="D11" s="80"/>
      <c r="E11" s="158"/>
      <c r="F11" s="172" t="s">
        <v>246</v>
      </c>
      <c r="G11" s="25"/>
      <c r="H11" s="25"/>
      <c r="I11" s="88" t="s">
        <v>247</v>
      </c>
      <c r="J11" s="88"/>
      <c r="K11" s="158"/>
      <c r="L11" s="80"/>
      <c r="M11" s="173"/>
      <c r="N11" s="80" t="s">
        <v>248</v>
      </c>
      <c r="O11" s="158" t="s">
        <v>249</v>
      </c>
      <c r="P11" s="172" t="s">
        <v>200</v>
      </c>
      <c r="Q11" s="172" t="s">
        <v>201</v>
      </c>
      <c r="R11" s="29" t="s">
        <v>14</v>
      </c>
      <c r="S11" s="61"/>
      <c r="T11" s="61"/>
      <c r="U11" s="45"/>
    </row>
    <row r="12" spans="1:21" s="28" customFormat="1" ht="13.5">
      <c r="A12" s="89"/>
      <c r="B12" s="90" t="s">
        <v>200</v>
      </c>
      <c r="C12" s="31" t="s">
        <v>201</v>
      </c>
      <c r="D12" s="38" t="s">
        <v>250</v>
      </c>
      <c r="E12" s="38" t="s">
        <v>250</v>
      </c>
      <c r="F12" s="38" t="s">
        <v>251</v>
      </c>
      <c r="G12" s="38" t="s">
        <v>252</v>
      </c>
      <c r="H12" s="38" t="s">
        <v>253</v>
      </c>
      <c r="I12" s="90" t="s">
        <v>254</v>
      </c>
      <c r="J12" s="90" t="s">
        <v>255</v>
      </c>
      <c r="K12" s="144" t="s">
        <v>256</v>
      </c>
      <c r="L12" s="90" t="s">
        <v>250</v>
      </c>
      <c r="M12" s="174" t="s">
        <v>257</v>
      </c>
      <c r="N12" s="175" t="s">
        <v>258</v>
      </c>
      <c r="O12" s="91" t="s">
        <v>259</v>
      </c>
      <c r="P12" s="176" t="s">
        <v>260</v>
      </c>
      <c r="Q12" s="176" t="s">
        <v>260</v>
      </c>
      <c r="R12" s="92"/>
      <c r="S12" s="45"/>
      <c r="T12" s="61"/>
      <c r="U12" s="45"/>
    </row>
    <row r="13" spans="1:21" s="28" customFormat="1" ht="13.5">
      <c r="A13" s="95"/>
      <c r="B13" s="177"/>
      <c r="C13" s="40" t="s">
        <v>261</v>
      </c>
      <c r="D13" s="40" t="s">
        <v>262</v>
      </c>
      <c r="E13" s="40" t="s">
        <v>263</v>
      </c>
      <c r="F13" s="40" t="s">
        <v>263</v>
      </c>
      <c r="G13" s="40" t="s">
        <v>264</v>
      </c>
      <c r="H13" s="40" t="s">
        <v>264</v>
      </c>
      <c r="I13" s="40" t="s">
        <v>265</v>
      </c>
      <c r="J13" s="40" t="s">
        <v>266</v>
      </c>
      <c r="K13" s="40" t="s">
        <v>262</v>
      </c>
      <c r="L13" s="40" t="s">
        <v>264</v>
      </c>
      <c r="M13" s="40" t="s">
        <v>267</v>
      </c>
      <c r="N13" s="40" t="s">
        <v>268</v>
      </c>
      <c r="O13" s="40" t="s">
        <v>269</v>
      </c>
      <c r="P13" s="40"/>
      <c r="Q13" s="178" t="s">
        <v>119</v>
      </c>
      <c r="R13" s="97"/>
      <c r="S13" s="45"/>
      <c r="T13" s="45"/>
      <c r="U13" s="45"/>
    </row>
    <row r="14" spans="1:21" s="28" customFormat="1" ht="13.5">
      <c r="A14" s="98"/>
      <c r="B14" s="146"/>
      <c r="C14" s="44"/>
      <c r="D14" s="44"/>
      <c r="E14" s="44"/>
      <c r="F14" s="44"/>
      <c r="G14" s="44"/>
      <c r="H14" s="44"/>
      <c r="I14" s="44"/>
      <c r="J14" s="44"/>
      <c r="K14" s="44"/>
      <c r="L14" s="44"/>
      <c r="M14" s="44"/>
      <c r="N14" s="179"/>
      <c r="O14" s="44"/>
      <c r="P14" s="44"/>
      <c r="Q14" s="180"/>
      <c r="R14" s="100"/>
      <c r="S14" s="61"/>
      <c r="T14" s="61"/>
      <c r="U14" s="45"/>
    </row>
    <row r="15" spans="1:21" s="56" customFormat="1" ht="13.5">
      <c r="A15" s="47" t="s">
        <v>120</v>
      </c>
      <c r="B15" s="181">
        <v>6043300</v>
      </c>
      <c r="C15" s="116">
        <v>62860514</v>
      </c>
      <c r="D15" s="64">
        <v>1679084</v>
      </c>
      <c r="E15" s="50">
        <f>SUM(E18:E73)</f>
        <v>2527948</v>
      </c>
      <c r="F15" s="50">
        <f>SUM(F18:F73)</f>
        <v>1179779</v>
      </c>
      <c r="G15" s="50">
        <v>4593000</v>
      </c>
      <c r="H15" s="50">
        <v>1625000</v>
      </c>
      <c r="I15" s="50">
        <v>522</v>
      </c>
      <c r="J15" s="50">
        <v>8478000</v>
      </c>
      <c r="K15" s="50">
        <v>140186</v>
      </c>
      <c r="L15" s="104">
        <v>24845302</v>
      </c>
      <c r="M15" s="50">
        <f>SUM(M18:M73)</f>
        <v>17193</v>
      </c>
      <c r="N15" s="50">
        <v>115196</v>
      </c>
      <c r="O15" s="50">
        <v>36586</v>
      </c>
      <c r="P15" s="182">
        <v>235817</v>
      </c>
      <c r="Q15" s="183">
        <v>7735789</v>
      </c>
      <c r="R15" s="105" t="s">
        <v>120</v>
      </c>
      <c r="S15" s="62"/>
      <c r="T15" s="62"/>
      <c r="U15" s="65"/>
    </row>
    <row r="16" spans="1:21" s="28" customFormat="1" ht="13.5">
      <c r="A16" s="42"/>
      <c r="B16" s="146"/>
      <c r="C16" s="44"/>
      <c r="D16" s="44"/>
      <c r="E16" s="184"/>
      <c r="F16" s="184"/>
      <c r="G16" s="185"/>
      <c r="H16" s="185"/>
      <c r="I16" s="185"/>
      <c r="J16" s="185"/>
      <c r="K16" s="184"/>
      <c r="L16" s="184"/>
      <c r="M16" s="184"/>
      <c r="N16" s="184"/>
      <c r="O16" s="185"/>
      <c r="P16" s="186"/>
      <c r="Q16" s="187"/>
      <c r="R16" s="110"/>
      <c r="S16" s="61"/>
      <c r="T16" s="61"/>
      <c r="U16" s="45"/>
    </row>
    <row r="17" spans="1:21" s="28" customFormat="1" ht="13.5">
      <c r="A17" s="42"/>
      <c r="B17" s="146"/>
      <c r="C17" s="44"/>
      <c r="D17" s="44"/>
      <c r="E17" s="44"/>
      <c r="F17" s="44"/>
      <c r="G17" s="44"/>
      <c r="H17" s="44"/>
      <c r="I17" s="44"/>
      <c r="J17" s="44"/>
      <c r="K17" s="44"/>
      <c r="L17" s="44"/>
      <c r="M17" s="44"/>
      <c r="N17" s="44"/>
      <c r="O17" s="44"/>
      <c r="P17" s="188"/>
      <c r="Q17" s="189"/>
      <c r="R17" s="110"/>
      <c r="S17" s="61"/>
      <c r="T17" s="61"/>
      <c r="U17" s="45"/>
    </row>
    <row r="18" spans="1:21" s="28" customFormat="1" ht="13.5">
      <c r="A18" s="18" t="s">
        <v>219</v>
      </c>
      <c r="B18" s="146">
        <v>258041</v>
      </c>
      <c r="C18" s="44">
        <v>2535263</v>
      </c>
      <c r="D18" s="44">
        <v>46549</v>
      </c>
      <c r="E18" s="44">
        <v>51203</v>
      </c>
      <c r="F18" s="44">
        <v>17357</v>
      </c>
      <c r="G18" s="44">
        <v>1156000</v>
      </c>
      <c r="H18" s="44">
        <v>114600</v>
      </c>
      <c r="I18" s="44">
        <v>525</v>
      </c>
      <c r="J18" s="44">
        <v>601700</v>
      </c>
      <c r="K18" s="44">
        <v>10686</v>
      </c>
      <c r="L18" s="44">
        <v>5552779</v>
      </c>
      <c r="M18" s="44">
        <v>2890</v>
      </c>
      <c r="N18" s="44">
        <v>14780</v>
      </c>
      <c r="O18" s="44">
        <v>12779</v>
      </c>
      <c r="P18" s="188">
        <v>6136</v>
      </c>
      <c r="Q18" s="189">
        <v>177113</v>
      </c>
      <c r="R18" s="25" t="s">
        <v>219</v>
      </c>
      <c r="S18" s="61"/>
      <c r="T18" s="61"/>
      <c r="U18" s="45"/>
    </row>
    <row r="19" spans="1:21" s="28" customFormat="1" ht="13.5">
      <c r="A19" s="18" t="s">
        <v>220</v>
      </c>
      <c r="B19" s="146">
        <v>68415</v>
      </c>
      <c r="C19" s="44">
        <v>608847</v>
      </c>
      <c r="D19" s="44">
        <v>44667</v>
      </c>
      <c r="E19" s="44">
        <v>54210</v>
      </c>
      <c r="F19" s="44">
        <v>30126</v>
      </c>
      <c r="G19" s="44">
        <v>156800</v>
      </c>
      <c r="H19" s="44">
        <v>49400</v>
      </c>
      <c r="I19" s="44">
        <v>578</v>
      </c>
      <c r="J19" s="44">
        <v>285500</v>
      </c>
      <c r="K19" s="44">
        <v>3071</v>
      </c>
      <c r="L19" s="44">
        <v>627658</v>
      </c>
      <c r="M19" s="44">
        <v>601</v>
      </c>
      <c r="N19" s="44">
        <v>5146</v>
      </c>
      <c r="O19" s="44">
        <v>1226</v>
      </c>
      <c r="P19" s="188">
        <v>1646</v>
      </c>
      <c r="Q19" s="189">
        <v>58274</v>
      </c>
      <c r="R19" s="25" t="s">
        <v>220</v>
      </c>
      <c r="S19" s="61"/>
      <c r="T19" s="61"/>
      <c r="U19" s="45"/>
    </row>
    <row r="20" spans="1:21" s="28" customFormat="1" ht="13.5">
      <c r="A20" s="18" t="s">
        <v>124</v>
      </c>
      <c r="B20" s="146">
        <v>67230</v>
      </c>
      <c r="C20" s="44">
        <v>605948</v>
      </c>
      <c r="D20" s="44">
        <v>57001</v>
      </c>
      <c r="E20" s="44">
        <v>76377</v>
      </c>
      <c r="F20" s="44">
        <v>43187</v>
      </c>
      <c r="G20" s="44">
        <v>153900</v>
      </c>
      <c r="H20" s="44">
        <v>56400</v>
      </c>
      <c r="I20" s="44">
        <v>554</v>
      </c>
      <c r="J20" s="44">
        <v>312500</v>
      </c>
      <c r="K20" s="44">
        <v>8795</v>
      </c>
      <c r="L20" s="44">
        <v>1158497</v>
      </c>
      <c r="M20" s="44">
        <v>1258</v>
      </c>
      <c r="N20" s="44">
        <v>5313</v>
      </c>
      <c r="O20" s="190" t="s">
        <v>270</v>
      </c>
      <c r="P20" s="188">
        <v>2467</v>
      </c>
      <c r="Q20" s="189">
        <v>89729</v>
      </c>
      <c r="R20" s="25" t="s">
        <v>124</v>
      </c>
      <c r="S20" s="61"/>
      <c r="T20" s="61"/>
      <c r="U20" s="45"/>
    </row>
    <row r="21" spans="1:21" s="28" customFormat="1" ht="13.5">
      <c r="A21" s="18" t="s">
        <v>125</v>
      </c>
      <c r="B21" s="146">
        <v>110209</v>
      </c>
      <c r="C21" s="44">
        <v>1120793</v>
      </c>
      <c r="D21" s="44">
        <v>50741</v>
      </c>
      <c r="E21" s="44">
        <v>65633</v>
      </c>
      <c r="F21" s="44">
        <v>40807</v>
      </c>
      <c r="G21" s="44">
        <v>136300</v>
      </c>
      <c r="H21" s="44">
        <v>73400</v>
      </c>
      <c r="I21" s="44">
        <v>545</v>
      </c>
      <c r="J21" s="44">
        <v>400000</v>
      </c>
      <c r="K21" s="44">
        <v>2129</v>
      </c>
      <c r="L21" s="44">
        <v>412348</v>
      </c>
      <c r="M21" s="44">
        <v>471</v>
      </c>
      <c r="N21" s="44">
        <v>4006</v>
      </c>
      <c r="O21" s="190" t="s">
        <v>270</v>
      </c>
      <c r="P21" s="188">
        <v>3194</v>
      </c>
      <c r="Q21" s="189">
        <v>117341</v>
      </c>
      <c r="R21" s="25" t="s">
        <v>125</v>
      </c>
      <c r="S21" s="61"/>
      <c r="T21" s="61"/>
      <c r="U21" s="45"/>
    </row>
    <row r="22" spans="1:21" s="28" customFormat="1" ht="13.5">
      <c r="A22" s="18" t="s">
        <v>126</v>
      </c>
      <c r="B22" s="146">
        <v>58108</v>
      </c>
      <c r="C22" s="44">
        <v>495821</v>
      </c>
      <c r="D22" s="44">
        <v>48521</v>
      </c>
      <c r="E22" s="44">
        <v>59971</v>
      </c>
      <c r="F22" s="44">
        <v>38105</v>
      </c>
      <c r="G22" s="44">
        <v>150700</v>
      </c>
      <c r="H22" s="44">
        <v>91300</v>
      </c>
      <c r="I22" s="44">
        <v>535</v>
      </c>
      <c r="J22" s="44">
        <v>488500</v>
      </c>
      <c r="K22" s="44">
        <v>4894</v>
      </c>
      <c r="L22" s="44">
        <v>836327</v>
      </c>
      <c r="M22" s="44">
        <v>940</v>
      </c>
      <c r="N22" s="44">
        <v>966</v>
      </c>
      <c r="O22" s="44">
        <v>95</v>
      </c>
      <c r="P22" s="188">
        <v>2164</v>
      </c>
      <c r="Q22" s="189">
        <v>67781</v>
      </c>
      <c r="R22" s="25" t="s">
        <v>126</v>
      </c>
      <c r="S22" s="61"/>
      <c r="T22" s="61"/>
      <c r="U22" s="45"/>
    </row>
    <row r="23" spans="1:21" s="28" customFormat="1" ht="13.5">
      <c r="A23" s="18"/>
      <c r="B23" s="146"/>
      <c r="C23" s="44"/>
      <c r="D23" s="44"/>
      <c r="E23" s="44" t="s">
        <v>127</v>
      </c>
      <c r="F23" s="44"/>
      <c r="G23" s="44"/>
      <c r="H23" s="44"/>
      <c r="I23" s="44"/>
      <c r="J23" s="44"/>
      <c r="K23" s="44"/>
      <c r="L23" s="44"/>
      <c r="M23" s="44"/>
      <c r="N23" s="44"/>
      <c r="O23" s="44"/>
      <c r="P23" s="188"/>
      <c r="Q23" s="189"/>
      <c r="R23" s="25"/>
      <c r="S23" s="61"/>
      <c r="T23" s="61"/>
      <c r="U23" s="45"/>
    </row>
    <row r="24" spans="1:21" s="28" customFormat="1" ht="13.5">
      <c r="A24" s="18" t="s">
        <v>128</v>
      </c>
      <c r="B24" s="146">
        <v>64257</v>
      </c>
      <c r="C24" s="44">
        <v>552196</v>
      </c>
      <c r="D24" s="44">
        <v>40831</v>
      </c>
      <c r="E24" s="44">
        <v>53477</v>
      </c>
      <c r="F24" s="44">
        <v>32188</v>
      </c>
      <c r="G24" s="44">
        <v>123100</v>
      </c>
      <c r="H24" s="44">
        <v>68200</v>
      </c>
      <c r="I24" s="44">
        <v>596</v>
      </c>
      <c r="J24" s="44">
        <v>406500</v>
      </c>
      <c r="K24" s="44">
        <v>2751</v>
      </c>
      <c r="L24" s="44">
        <v>646819</v>
      </c>
      <c r="M24" s="44">
        <v>295</v>
      </c>
      <c r="N24" s="44">
        <v>416</v>
      </c>
      <c r="O24" s="44">
        <v>67</v>
      </c>
      <c r="P24" s="188">
        <v>2970</v>
      </c>
      <c r="Q24" s="189">
        <v>104805</v>
      </c>
      <c r="R24" s="25" t="s">
        <v>128</v>
      </c>
      <c r="S24" s="61"/>
      <c r="T24" s="61"/>
      <c r="U24" s="45"/>
    </row>
    <row r="25" spans="1:21" s="28" customFormat="1" ht="13.5">
      <c r="A25" s="18" t="s">
        <v>129</v>
      </c>
      <c r="B25" s="146">
        <v>102063</v>
      </c>
      <c r="C25" s="44">
        <v>943465</v>
      </c>
      <c r="D25" s="44">
        <v>71654</v>
      </c>
      <c r="E25" s="44">
        <v>96598</v>
      </c>
      <c r="F25" s="44">
        <v>57516</v>
      </c>
      <c r="G25" s="44">
        <v>149900</v>
      </c>
      <c r="H25" s="44">
        <v>80600</v>
      </c>
      <c r="I25" s="44">
        <v>553</v>
      </c>
      <c r="J25" s="44">
        <v>445700</v>
      </c>
      <c r="K25" s="44">
        <v>4929</v>
      </c>
      <c r="L25" s="44">
        <v>942516</v>
      </c>
      <c r="M25" s="44">
        <v>711</v>
      </c>
      <c r="N25" s="44">
        <v>743</v>
      </c>
      <c r="O25" s="190" t="s">
        <v>270</v>
      </c>
      <c r="P25" s="188">
        <v>4408</v>
      </c>
      <c r="Q25" s="189">
        <v>167581</v>
      </c>
      <c r="R25" s="25" t="s">
        <v>129</v>
      </c>
      <c r="S25" s="61"/>
      <c r="T25" s="61"/>
      <c r="U25" s="45"/>
    </row>
    <row r="26" spans="1:21" s="28" customFormat="1" ht="13.5">
      <c r="A26" s="18" t="s">
        <v>130</v>
      </c>
      <c r="B26" s="146">
        <v>131129</v>
      </c>
      <c r="C26" s="44">
        <v>1372518</v>
      </c>
      <c r="D26" s="44">
        <v>71542</v>
      </c>
      <c r="E26" s="44">
        <v>103221</v>
      </c>
      <c r="F26" s="44">
        <v>54406</v>
      </c>
      <c r="G26" s="44">
        <v>175200</v>
      </c>
      <c r="H26" s="44">
        <v>77200</v>
      </c>
      <c r="I26" s="44">
        <v>521</v>
      </c>
      <c r="J26" s="44">
        <v>402200</v>
      </c>
      <c r="K26" s="44">
        <v>1778</v>
      </c>
      <c r="L26" s="44">
        <v>189261</v>
      </c>
      <c r="M26" s="44">
        <v>297</v>
      </c>
      <c r="N26" s="44">
        <v>479</v>
      </c>
      <c r="O26" s="44">
        <v>1819</v>
      </c>
      <c r="P26" s="188">
        <v>6180</v>
      </c>
      <c r="Q26" s="189">
        <v>265857</v>
      </c>
      <c r="R26" s="25" t="s">
        <v>130</v>
      </c>
      <c r="S26" s="61"/>
      <c r="T26" s="61"/>
      <c r="U26" s="45"/>
    </row>
    <row r="27" spans="1:21" s="28" customFormat="1" ht="13.5">
      <c r="A27" s="18" t="s">
        <v>131</v>
      </c>
      <c r="B27" s="146">
        <v>98483</v>
      </c>
      <c r="C27" s="44">
        <v>973407</v>
      </c>
      <c r="D27" s="44">
        <v>48463</v>
      </c>
      <c r="E27" s="44">
        <v>64337</v>
      </c>
      <c r="F27" s="44">
        <v>37706</v>
      </c>
      <c r="G27" s="44">
        <v>127200</v>
      </c>
      <c r="H27" s="44">
        <v>63900</v>
      </c>
      <c r="I27" s="44">
        <v>535</v>
      </c>
      <c r="J27" s="44">
        <v>341900</v>
      </c>
      <c r="K27" s="44">
        <v>2628</v>
      </c>
      <c r="L27" s="44">
        <v>341500</v>
      </c>
      <c r="M27" s="44">
        <v>400</v>
      </c>
      <c r="N27" s="191" t="s">
        <v>271</v>
      </c>
      <c r="O27" s="191" t="s">
        <v>271</v>
      </c>
      <c r="P27" s="188">
        <v>4930</v>
      </c>
      <c r="Q27" s="189">
        <v>198992</v>
      </c>
      <c r="R27" s="25" t="s">
        <v>131</v>
      </c>
      <c r="S27" s="61"/>
      <c r="T27" s="61"/>
      <c r="U27" s="45"/>
    </row>
    <row r="28" spans="1:21" s="28" customFormat="1" ht="13.5">
      <c r="A28" s="18" t="s">
        <v>132</v>
      </c>
      <c r="B28" s="146">
        <v>104556</v>
      </c>
      <c r="C28" s="44">
        <v>989891</v>
      </c>
      <c r="D28" s="44">
        <v>32567</v>
      </c>
      <c r="E28" s="44">
        <v>57252</v>
      </c>
      <c r="F28" s="44">
        <v>20920</v>
      </c>
      <c r="G28" s="44">
        <v>75400</v>
      </c>
      <c r="H28" s="44">
        <v>18000</v>
      </c>
      <c r="I28" s="44">
        <v>406</v>
      </c>
      <c r="J28" s="44">
        <v>73100</v>
      </c>
      <c r="K28" s="44">
        <v>1460</v>
      </c>
      <c r="L28" s="44">
        <v>405899</v>
      </c>
      <c r="M28" s="44">
        <v>183</v>
      </c>
      <c r="N28" s="191" t="s">
        <v>271</v>
      </c>
      <c r="O28" s="191" t="s">
        <v>271</v>
      </c>
      <c r="P28" s="188">
        <v>5770</v>
      </c>
      <c r="Q28" s="189">
        <v>191841</v>
      </c>
      <c r="R28" s="25" t="s">
        <v>132</v>
      </c>
      <c r="S28" s="61"/>
      <c r="T28" s="61"/>
      <c r="U28" s="45"/>
    </row>
    <row r="29" spans="1:21" s="28" customFormat="1" ht="13.5">
      <c r="A29" s="18"/>
      <c r="B29" s="146"/>
      <c r="C29" s="44"/>
      <c r="D29" s="44"/>
      <c r="E29" s="44"/>
      <c r="F29" s="44"/>
      <c r="G29" s="44"/>
      <c r="H29" s="44"/>
      <c r="I29" s="44"/>
      <c r="J29" s="44"/>
      <c r="K29" s="44"/>
      <c r="L29" s="44" t="s">
        <v>221</v>
      </c>
      <c r="M29" s="44"/>
      <c r="N29" s="44"/>
      <c r="O29" s="44"/>
      <c r="P29" s="188"/>
      <c r="Q29" s="189"/>
      <c r="R29" s="25"/>
      <c r="S29" s="61"/>
      <c r="T29" s="61"/>
      <c r="U29" s="45"/>
    </row>
    <row r="30" spans="1:21" s="28" customFormat="1" ht="13.5">
      <c r="A30" s="18" t="s">
        <v>133</v>
      </c>
      <c r="B30" s="146">
        <v>267630</v>
      </c>
      <c r="C30" s="44">
        <v>2777223</v>
      </c>
      <c r="D30" s="44">
        <v>45167</v>
      </c>
      <c r="E30" s="44">
        <v>72957</v>
      </c>
      <c r="F30" s="44">
        <v>32578</v>
      </c>
      <c r="G30" s="44">
        <v>79800</v>
      </c>
      <c r="H30" s="44">
        <v>35700</v>
      </c>
      <c r="I30" s="44">
        <v>426</v>
      </c>
      <c r="J30" s="44">
        <v>152100</v>
      </c>
      <c r="K30" s="44">
        <v>499</v>
      </c>
      <c r="L30" s="44">
        <v>122401</v>
      </c>
      <c r="M30" s="44">
        <v>83</v>
      </c>
      <c r="N30" s="191" t="s">
        <v>271</v>
      </c>
      <c r="O30" s="191" t="s">
        <v>271</v>
      </c>
      <c r="P30" s="188">
        <v>13607</v>
      </c>
      <c r="Q30" s="189">
        <v>392013</v>
      </c>
      <c r="R30" s="25" t="s">
        <v>133</v>
      </c>
      <c r="S30" s="61"/>
      <c r="T30" s="61"/>
      <c r="U30" s="45"/>
    </row>
    <row r="31" spans="1:21" s="28" customFormat="1" ht="13.5">
      <c r="A31" s="18" t="s">
        <v>134</v>
      </c>
      <c r="B31" s="146">
        <v>208091</v>
      </c>
      <c r="C31" s="44">
        <v>2295677</v>
      </c>
      <c r="D31" s="44">
        <v>55387</v>
      </c>
      <c r="E31" s="44">
        <v>73716</v>
      </c>
      <c r="F31" s="44">
        <v>40387</v>
      </c>
      <c r="G31" s="44">
        <v>128800</v>
      </c>
      <c r="H31" s="44">
        <v>61400</v>
      </c>
      <c r="I31" s="44">
        <v>542</v>
      </c>
      <c r="J31" s="44">
        <v>332800</v>
      </c>
      <c r="K31" s="44">
        <v>717</v>
      </c>
      <c r="L31" s="44">
        <v>161052</v>
      </c>
      <c r="M31" s="44">
        <v>70</v>
      </c>
      <c r="N31" s="44">
        <v>3118</v>
      </c>
      <c r="O31" s="44">
        <v>1558</v>
      </c>
      <c r="P31" s="188">
        <v>5996</v>
      </c>
      <c r="Q31" s="189">
        <v>215348</v>
      </c>
      <c r="R31" s="25" t="s">
        <v>134</v>
      </c>
      <c r="S31" s="61"/>
      <c r="T31" s="61"/>
      <c r="U31" s="45"/>
    </row>
    <row r="32" spans="1:21" s="28" customFormat="1" ht="13.5">
      <c r="A32" s="18" t="s">
        <v>135</v>
      </c>
      <c r="B32" s="146">
        <v>694212</v>
      </c>
      <c r="C32" s="44">
        <v>9520835</v>
      </c>
      <c r="D32" s="44">
        <v>7455</v>
      </c>
      <c r="E32" s="44">
        <v>13099</v>
      </c>
      <c r="F32" s="44">
        <v>4561</v>
      </c>
      <c r="G32" s="44">
        <v>7670</v>
      </c>
      <c r="H32" s="44">
        <v>179</v>
      </c>
      <c r="I32" s="44">
        <v>396</v>
      </c>
      <c r="J32" s="44">
        <v>709</v>
      </c>
      <c r="K32" s="44">
        <v>525</v>
      </c>
      <c r="L32" s="44">
        <v>79653</v>
      </c>
      <c r="M32" s="44">
        <v>29</v>
      </c>
      <c r="N32" s="44">
        <v>669</v>
      </c>
      <c r="O32" s="44">
        <v>956</v>
      </c>
      <c r="P32" s="188">
        <v>16469</v>
      </c>
      <c r="Q32" s="189">
        <v>324995</v>
      </c>
      <c r="R32" s="25" t="s">
        <v>135</v>
      </c>
      <c r="S32" s="61"/>
      <c r="T32" s="61"/>
      <c r="U32" s="45"/>
    </row>
    <row r="33" spans="1:21" s="28" customFormat="1" ht="13.5">
      <c r="A33" s="18" t="s">
        <v>136</v>
      </c>
      <c r="B33" s="146">
        <v>315002</v>
      </c>
      <c r="C33" s="44">
        <v>3694587</v>
      </c>
      <c r="D33" s="44">
        <v>15612</v>
      </c>
      <c r="E33" s="44">
        <v>27996</v>
      </c>
      <c r="F33" s="44">
        <v>9999</v>
      </c>
      <c r="G33" s="44">
        <v>20400</v>
      </c>
      <c r="H33" s="44">
        <v>3220</v>
      </c>
      <c r="I33" s="44">
        <v>479</v>
      </c>
      <c r="J33" s="44">
        <v>15400</v>
      </c>
      <c r="K33" s="44">
        <v>421</v>
      </c>
      <c r="L33" s="44">
        <v>94182</v>
      </c>
      <c r="M33" s="44">
        <v>22</v>
      </c>
      <c r="N33" s="44">
        <v>1243</v>
      </c>
      <c r="O33" s="44">
        <v>554</v>
      </c>
      <c r="P33" s="188">
        <v>9642</v>
      </c>
      <c r="Q33" s="189">
        <v>389280</v>
      </c>
      <c r="R33" s="25" t="s">
        <v>136</v>
      </c>
      <c r="S33" s="61"/>
      <c r="T33" s="61"/>
      <c r="U33" s="45"/>
    </row>
    <row r="34" spans="1:21" s="28" customFormat="1" ht="13.5">
      <c r="A34" s="18" t="s">
        <v>137</v>
      </c>
      <c r="B34" s="146">
        <v>129572</v>
      </c>
      <c r="C34" s="44">
        <v>1169751</v>
      </c>
      <c r="D34" s="44">
        <v>68245</v>
      </c>
      <c r="E34" s="44">
        <v>92287</v>
      </c>
      <c r="F34" s="44">
        <v>54999</v>
      </c>
      <c r="G34" s="44">
        <v>174400</v>
      </c>
      <c r="H34" s="44">
        <v>117900</v>
      </c>
      <c r="I34" s="44">
        <v>524</v>
      </c>
      <c r="J34" s="44">
        <v>617800</v>
      </c>
      <c r="K34" s="44">
        <v>2884</v>
      </c>
      <c r="L34" s="44">
        <v>807377</v>
      </c>
      <c r="M34" s="44">
        <v>125</v>
      </c>
      <c r="N34" s="44">
        <v>2284</v>
      </c>
      <c r="O34" s="44">
        <v>330</v>
      </c>
      <c r="P34" s="188">
        <v>6111</v>
      </c>
      <c r="Q34" s="189">
        <v>186620</v>
      </c>
      <c r="R34" s="25" t="s">
        <v>137</v>
      </c>
      <c r="S34" s="61"/>
      <c r="T34" s="61"/>
      <c r="U34" s="45"/>
    </row>
    <row r="35" spans="1:21" s="28" customFormat="1" ht="13.5">
      <c r="A35" s="18"/>
      <c r="B35" s="146"/>
      <c r="C35" s="44"/>
      <c r="D35" s="44"/>
      <c r="E35" s="44"/>
      <c r="F35" s="44"/>
      <c r="G35" s="44"/>
      <c r="H35" s="44"/>
      <c r="I35" s="44"/>
      <c r="J35" s="44"/>
      <c r="K35" s="44"/>
      <c r="L35" s="44"/>
      <c r="M35" s="44"/>
      <c r="N35" s="44"/>
      <c r="O35" s="44"/>
      <c r="P35" s="188"/>
      <c r="Q35" s="189"/>
      <c r="R35" s="25"/>
      <c r="S35" s="61"/>
      <c r="T35" s="61"/>
      <c r="U35" s="45"/>
    </row>
    <row r="36" spans="1:21" s="28" customFormat="1" ht="13.5">
      <c r="A36" s="18" t="s">
        <v>138</v>
      </c>
      <c r="B36" s="146">
        <v>59981</v>
      </c>
      <c r="C36" s="44">
        <v>576874</v>
      </c>
      <c r="D36" s="44">
        <v>22906</v>
      </c>
      <c r="E36" s="44">
        <v>29634</v>
      </c>
      <c r="F36" s="44">
        <v>19890</v>
      </c>
      <c r="G36" s="44">
        <v>59400</v>
      </c>
      <c r="H36" s="44">
        <v>39800</v>
      </c>
      <c r="I36" s="44">
        <v>538</v>
      </c>
      <c r="J36" s="44">
        <v>214100</v>
      </c>
      <c r="K36" s="44">
        <v>964</v>
      </c>
      <c r="L36" s="44">
        <v>239505</v>
      </c>
      <c r="M36" s="44">
        <v>50</v>
      </c>
      <c r="N36" s="44">
        <v>384</v>
      </c>
      <c r="O36" s="44">
        <v>388</v>
      </c>
      <c r="P36" s="188">
        <v>3040</v>
      </c>
      <c r="Q36" s="189">
        <v>116230</v>
      </c>
      <c r="R36" s="25" t="s">
        <v>138</v>
      </c>
      <c r="S36" s="61"/>
      <c r="T36" s="61"/>
      <c r="U36" s="45"/>
    </row>
    <row r="37" spans="1:21" s="28" customFormat="1" ht="13.5">
      <c r="A37" s="18" t="s">
        <v>139</v>
      </c>
      <c r="B37" s="146">
        <v>68035</v>
      </c>
      <c r="C37" s="44">
        <v>609917</v>
      </c>
      <c r="D37" s="44">
        <v>17669</v>
      </c>
      <c r="E37" s="44">
        <v>26411</v>
      </c>
      <c r="F37" s="44">
        <v>13581</v>
      </c>
      <c r="G37" s="44">
        <v>43200</v>
      </c>
      <c r="H37" s="44">
        <v>26400</v>
      </c>
      <c r="I37" s="44">
        <v>524</v>
      </c>
      <c r="J37" s="44">
        <v>138300</v>
      </c>
      <c r="K37" s="44">
        <v>2439</v>
      </c>
      <c r="L37" s="44">
        <v>279023</v>
      </c>
      <c r="M37" s="44">
        <v>130</v>
      </c>
      <c r="N37" s="44">
        <v>2189</v>
      </c>
      <c r="O37" s="44">
        <v>666</v>
      </c>
      <c r="P37" s="188">
        <v>3324</v>
      </c>
      <c r="Q37" s="189">
        <v>94812</v>
      </c>
      <c r="R37" s="25" t="s">
        <v>139</v>
      </c>
      <c r="S37" s="61"/>
      <c r="T37" s="61"/>
      <c r="U37" s="45"/>
    </row>
    <row r="38" spans="1:21" s="28" customFormat="1" ht="13.5">
      <c r="A38" s="18" t="s">
        <v>140</v>
      </c>
      <c r="B38" s="146">
        <v>48087</v>
      </c>
      <c r="C38" s="44">
        <v>420983</v>
      </c>
      <c r="D38" s="44">
        <v>20086</v>
      </c>
      <c r="E38" s="44">
        <v>27523</v>
      </c>
      <c r="F38" s="44">
        <v>17275</v>
      </c>
      <c r="G38" s="44">
        <v>40900</v>
      </c>
      <c r="H38" s="44">
        <v>26800</v>
      </c>
      <c r="I38" s="44">
        <v>518</v>
      </c>
      <c r="J38" s="44">
        <v>138800</v>
      </c>
      <c r="K38" s="44">
        <v>2600</v>
      </c>
      <c r="L38" s="44">
        <v>310456</v>
      </c>
      <c r="M38" s="44">
        <v>92</v>
      </c>
      <c r="N38" s="44">
        <v>1220</v>
      </c>
      <c r="O38" s="44">
        <v>159</v>
      </c>
      <c r="P38" s="188">
        <v>2585</v>
      </c>
      <c r="Q38" s="189">
        <v>70075</v>
      </c>
      <c r="R38" s="25" t="s">
        <v>140</v>
      </c>
      <c r="S38" s="61"/>
      <c r="T38" s="61"/>
      <c r="U38" s="45"/>
    </row>
    <row r="39" spans="1:21" s="28" customFormat="1" ht="13.5">
      <c r="A39" s="18" t="s">
        <v>141</v>
      </c>
      <c r="B39" s="146">
        <v>49611</v>
      </c>
      <c r="C39" s="44">
        <v>414970</v>
      </c>
      <c r="D39" s="44">
        <v>21309</v>
      </c>
      <c r="E39" s="44">
        <v>36805</v>
      </c>
      <c r="F39" s="44">
        <v>12927</v>
      </c>
      <c r="G39" s="44">
        <v>24900</v>
      </c>
      <c r="H39" s="44">
        <v>5290</v>
      </c>
      <c r="I39" s="44">
        <v>528</v>
      </c>
      <c r="J39" s="44">
        <v>27900</v>
      </c>
      <c r="K39" s="44">
        <v>726</v>
      </c>
      <c r="L39" s="44">
        <v>349372</v>
      </c>
      <c r="M39" s="44">
        <v>148</v>
      </c>
      <c r="N39" s="191" t="s">
        <v>271</v>
      </c>
      <c r="O39" s="191" t="s">
        <v>271</v>
      </c>
      <c r="P39" s="188">
        <v>2158</v>
      </c>
      <c r="Q39" s="189">
        <v>73156</v>
      </c>
      <c r="R39" s="25" t="s">
        <v>141</v>
      </c>
      <c r="S39" s="61"/>
      <c r="T39" s="61"/>
      <c r="U39" s="45"/>
    </row>
    <row r="40" spans="1:21" s="28" customFormat="1" ht="13.5">
      <c r="A40" s="18" t="s">
        <v>142</v>
      </c>
      <c r="B40" s="146">
        <v>122192</v>
      </c>
      <c r="C40" s="44">
        <v>1060563</v>
      </c>
      <c r="D40" s="44">
        <v>64289</v>
      </c>
      <c r="E40" s="44">
        <v>117316</v>
      </c>
      <c r="F40" s="44">
        <v>45334</v>
      </c>
      <c r="G40" s="44">
        <v>111200</v>
      </c>
      <c r="H40" s="44">
        <v>34600</v>
      </c>
      <c r="I40" s="44">
        <v>612</v>
      </c>
      <c r="J40" s="44">
        <v>211800</v>
      </c>
      <c r="K40" s="44">
        <v>4461</v>
      </c>
      <c r="L40" s="44">
        <v>1022777</v>
      </c>
      <c r="M40" s="44">
        <v>293</v>
      </c>
      <c r="N40" s="191" t="s">
        <v>271</v>
      </c>
      <c r="O40" s="191" t="s">
        <v>271</v>
      </c>
      <c r="P40" s="188">
        <v>5790</v>
      </c>
      <c r="Q40" s="189">
        <v>192602</v>
      </c>
      <c r="R40" s="25" t="s">
        <v>142</v>
      </c>
      <c r="S40" s="61"/>
      <c r="T40" s="61"/>
      <c r="U40" s="45"/>
    </row>
    <row r="41" spans="1:21" s="28" customFormat="1" ht="13.5">
      <c r="A41" s="18"/>
      <c r="B41" s="146"/>
      <c r="C41" s="44"/>
      <c r="D41" s="44"/>
      <c r="E41" s="44"/>
      <c r="F41" s="44"/>
      <c r="G41" s="44"/>
      <c r="H41" s="44"/>
      <c r="I41" s="44"/>
      <c r="J41" s="44"/>
      <c r="K41" s="44"/>
      <c r="L41" s="44"/>
      <c r="M41" s="44"/>
      <c r="N41" s="44"/>
      <c r="O41" s="44"/>
      <c r="P41" s="188"/>
      <c r="Q41" s="189"/>
      <c r="R41" s="25"/>
      <c r="S41" s="61"/>
      <c r="T41" s="61"/>
      <c r="U41" s="45"/>
    </row>
    <row r="42" spans="1:21" s="28" customFormat="1" ht="13.5">
      <c r="A42" s="18" t="s">
        <v>143</v>
      </c>
      <c r="B42" s="146">
        <v>113062</v>
      </c>
      <c r="C42" s="44">
        <v>993409</v>
      </c>
      <c r="D42" s="44">
        <v>37287</v>
      </c>
      <c r="E42" s="44">
        <v>70770</v>
      </c>
      <c r="F42" s="44">
        <v>30674</v>
      </c>
      <c r="G42" s="44">
        <v>58000</v>
      </c>
      <c r="H42" s="44">
        <v>24900</v>
      </c>
      <c r="I42" s="44">
        <v>475</v>
      </c>
      <c r="J42" s="44">
        <v>118300</v>
      </c>
      <c r="K42" s="44">
        <v>8426</v>
      </c>
      <c r="L42" s="44">
        <v>842091</v>
      </c>
      <c r="M42" s="44">
        <v>325</v>
      </c>
      <c r="N42" s="191" t="s">
        <v>271</v>
      </c>
      <c r="O42" s="191" t="s">
        <v>271</v>
      </c>
      <c r="P42" s="188">
        <v>6832</v>
      </c>
      <c r="Q42" s="189">
        <v>191635</v>
      </c>
      <c r="R42" s="25" t="s">
        <v>143</v>
      </c>
      <c r="S42" s="61"/>
      <c r="T42" s="61"/>
      <c r="U42" s="45"/>
    </row>
    <row r="43" spans="1:21" s="28" customFormat="1" ht="13.5">
      <c r="A43" s="18" t="s">
        <v>144</v>
      </c>
      <c r="B43" s="146">
        <v>194589</v>
      </c>
      <c r="C43" s="44">
        <v>1933029</v>
      </c>
      <c r="D43" s="44">
        <v>40102</v>
      </c>
      <c r="E43" s="44">
        <v>70283</v>
      </c>
      <c r="F43" s="44">
        <v>29833</v>
      </c>
      <c r="G43" s="44">
        <v>70800</v>
      </c>
      <c r="H43" s="44">
        <v>17500</v>
      </c>
      <c r="I43" s="44">
        <v>512</v>
      </c>
      <c r="J43" s="44">
        <v>89600</v>
      </c>
      <c r="K43" s="44">
        <v>2881</v>
      </c>
      <c r="L43" s="44">
        <v>495556</v>
      </c>
      <c r="M43" s="44">
        <v>251</v>
      </c>
      <c r="N43" s="44">
        <v>2956</v>
      </c>
      <c r="O43" s="44">
        <v>2024</v>
      </c>
      <c r="P43" s="188">
        <v>11266</v>
      </c>
      <c r="Q43" s="189">
        <v>411551</v>
      </c>
      <c r="R43" s="25" t="s">
        <v>144</v>
      </c>
      <c r="S43" s="61"/>
      <c r="T43" s="61"/>
      <c r="U43" s="45"/>
    </row>
    <row r="44" spans="1:21" s="28" customFormat="1" ht="13.5">
      <c r="A44" s="18" t="s">
        <v>145</v>
      </c>
      <c r="B44" s="146">
        <v>344523</v>
      </c>
      <c r="C44" s="44">
        <v>4006646</v>
      </c>
      <c r="D44" s="44">
        <v>45005</v>
      </c>
      <c r="E44" s="44">
        <v>84028</v>
      </c>
      <c r="F44" s="44">
        <v>33575</v>
      </c>
      <c r="G44" s="44">
        <v>79100</v>
      </c>
      <c r="H44" s="44">
        <v>31000</v>
      </c>
      <c r="I44" s="44">
        <v>497</v>
      </c>
      <c r="J44" s="44">
        <v>154100</v>
      </c>
      <c r="K44" s="44">
        <v>2009</v>
      </c>
      <c r="L44" s="44">
        <v>218975</v>
      </c>
      <c r="M44" s="44">
        <v>108</v>
      </c>
      <c r="N44" s="44">
        <v>2530</v>
      </c>
      <c r="O44" s="44">
        <v>810</v>
      </c>
      <c r="P44" s="188">
        <v>19695</v>
      </c>
      <c r="Q44" s="189">
        <v>801450</v>
      </c>
      <c r="R44" s="25" t="s">
        <v>145</v>
      </c>
      <c r="S44" s="61"/>
      <c r="T44" s="61"/>
      <c r="U44" s="45"/>
    </row>
    <row r="45" spans="1:21" s="28" customFormat="1" ht="13.5">
      <c r="A45" s="18" t="s">
        <v>146</v>
      </c>
      <c r="B45" s="146">
        <v>88392</v>
      </c>
      <c r="C45" s="44">
        <v>895637</v>
      </c>
      <c r="D45" s="44">
        <v>33601</v>
      </c>
      <c r="E45" s="44">
        <v>52355</v>
      </c>
      <c r="F45" s="44">
        <v>26001</v>
      </c>
      <c r="G45" s="44">
        <v>61500</v>
      </c>
      <c r="H45" s="44">
        <v>31000</v>
      </c>
      <c r="I45" s="44">
        <v>500</v>
      </c>
      <c r="J45" s="44">
        <v>155000</v>
      </c>
      <c r="K45" s="44">
        <v>2132</v>
      </c>
      <c r="L45" s="44">
        <v>373317</v>
      </c>
      <c r="M45" s="44">
        <v>260</v>
      </c>
      <c r="N45" s="44">
        <v>5155</v>
      </c>
      <c r="O45" s="44">
        <v>1907</v>
      </c>
      <c r="P45" s="188">
        <v>4188</v>
      </c>
      <c r="Q45" s="189">
        <v>190014</v>
      </c>
      <c r="R45" s="25" t="s">
        <v>146</v>
      </c>
      <c r="S45" s="61"/>
      <c r="T45" s="61"/>
      <c r="U45" s="45"/>
    </row>
    <row r="46" spans="1:21" s="28" customFormat="1" ht="13.5">
      <c r="A46" s="18" t="s">
        <v>147</v>
      </c>
      <c r="B46" s="146">
        <v>60746</v>
      </c>
      <c r="C46" s="44">
        <v>665373</v>
      </c>
      <c r="D46" s="44">
        <v>25732</v>
      </c>
      <c r="E46" s="44">
        <v>36017</v>
      </c>
      <c r="F46" s="44">
        <v>21579</v>
      </c>
      <c r="G46" s="44">
        <v>53400</v>
      </c>
      <c r="H46" s="44">
        <v>33100</v>
      </c>
      <c r="I46" s="44">
        <v>516</v>
      </c>
      <c r="J46" s="44">
        <v>170800</v>
      </c>
      <c r="K46" s="44">
        <v>1803</v>
      </c>
      <c r="L46" s="44">
        <v>204658</v>
      </c>
      <c r="M46" s="44">
        <v>43</v>
      </c>
      <c r="N46" s="191" t="s">
        <v>271</v>
      </c>
      <c r="O46" s="191" t="s">
        <v>271</v>
      </c>
      <c r="P46" s="188">
        <v>2976</v>
      </c>
      <c r="Q46" s="189">
        <v>148292</v>
      </c>
      <c r="R46" s="25" t="s">
        <v>147</v>
      </c>
      <c r="S46" s="61"/>
      <c r="T46" s="61"/>
      <c r="U46" s="45"/>
    </row>
    <row r="47" spans="1:21" s="28" customFormat="1" ht="13.5">
      <c r="A47" s="18"/>
      <c r="B47" s="146"/>
      <c r="C47" s="44"/>
      <c r="D47" s="44"/>
      <c r="E47" s="44"/>
      <c r="F47" s="44"/>
      <c r="G47" s="44" t="s">
        <v>272</v>
      </c>
      <c r="H47" s="44"/>
      <c r="I47" s="44"/>
      <c r="J47" s="44"/>
      <c r="K47" s="44"/>
      <c r="L47" s="44"/>
      <c r="M47" s="44"/>
      <c r="N47" s="44"/>
      <c r="O47" s="44"/>
      <c r="P47" s="188"/>
      <c r="Q47" s="189"/>
      <c r="R47" s="25"/>
      <c r="S47" s="61"/>
      <c r="T47" s="61"/>
      <c r="U47" s="45"/>
    </row>
    <row r="48" spans="1:21" s="28" customFormat="1" ht="13.5">
      <c r="A48" s="18" t="s">
        <v>148</v>
      </c>
      <c r="B48" s="146">
        <v>131275</v>
      </c>
      <c r="C48" s="44">
        <v>1269015</v>
      </c>
      <c r="D48" s="44">
        <v>21678</v>
      </c>
      <c r="E48" s="44">
        <v>35622</v>
      </c>
      <c r="F48" s="44">
        <v>15856</v>
      </c>
      <c r="G48" s="44">
        <v>32000</v>
      </c>
      <c r="H48" s="44">
        <v>15800</v>
      </c>
      <c r="I48" s="44">
        <v>504</v>
      </c>
      <c r="J48" s="44">
        <v>79600</v>
      </c>
      <c r="K48" s="44">
        <v>2785</v>
      </c>
      <c r="L48" s="44">
        <v>342386</v>
      </c>
      <c r="M48" s="44">
        <v>148</v>
      </c>
      <c r="N48" s="44">
        <v>935</v>
      </c>
      <c r="O48" s="44">
        <v>110</v>
      </c>
      <c r="P48" s="188">
        <v>5330</v>
      </c>
      <c r="Q48" s="189">
        <v>146346</v>
      </c>
      <c r="R48" s="25" t="s">
        <v>148</v>
      </c>
      <c r="S48" s="61"/>
      <c r="T48" s="61"/>
      <c r="U48" s="45"/>
    </row>
    <row r="49" spans="1:21" s="28" customFormat="1" ht="13.5">
      <c r="A49" s="18" t="s">
        <v>149</v>
      </c>
      <c r="B49" s="146">
        <v>449766</v>
      </c>
      <c r="C49" s="44">
        <v>4894353</v>
      </c>
      <c r="D49" s="44">
        <v>10714</v>
      </c>
      <c r="E49" s="44">
        <v>26360</v>
      </c>
      <c r="F49" s="44">
        <v>7694</v>
      </c>
      <c r="G49" s="44">
        <v>13900</v>
      </c>
      <c r="H49" s="44">
        <v>5820</v>
      </c>
      <c r="I49" s="44">
        <v>486</v>
      </c>
      <c r="J49" s="44">
        <v>28300</v>
      </c>
      <c r="K49" s="44">
        <v>404</v>
      </c>
      <c r="L49" s="44">
        <v>58094</v>
      </c>
      <c r="M49" s="44">
        <v>9</v>
      </c>
      <c r="N49" s="44">
        <v>668</v>
      </c>
      <c r="O49" s="44">
        <v>225</v>
      </c>
      <c r="P49" s="188">
        <v>21362</v>
      </c>
      <c r="Q49" s="189">
        <v>485022</v>
      </c>
      <c r="R49" s="25" t="s">
        <v>149</v>
      </c>
      <c r="S49" s="61"/>
      <c r="T49" s="61"/>
      <c r="U49" s="45"/>
    </row>
    <row r="50" spans="1:21" s="28" customFormat="1" ht="13.5">
      <c r="A50" s="18" t="s">
        <v>150</v>
      </c>
      <c r="B50" s="146">
        <v>242915</v>
      </c>
      <c r="C50" s="44">
        <v>2444525</v>
      </c>
      <c r="D50" s="44">
        <v>57766</v>
      </c>
      <c r="E50" s="44">
        <v>95499</v>
      </c>
      <c r="F50" s="44">
        <v>45459</v>
      </c>
      <c r="G50" s="44">
        <v>76400</v>
      </c>
      <c r="H50" s="44">
        <v>38800</v>
      </c>
      <c r="I50" s="44">
        <v>486</v>
      </c>
      <c r="J50" s="44">
        <v>188600</v>
      </c>
      <c r="K50" s="44">
        <v>2836</v>
      </c>
      <c r="L50" s="44">
        <v>562100</v>
      </c>
      <c r="M50" s="44">
        <v>192</v>
      </c>
      <c r="N50" s="44">
        <v>3713</v>
      </c>
      <c r="O50" s="44">
        <v>498</v>
      </c>
      <c r="P50" s="188">
        <v>10138</v>
      </c>
      <c r="Q50" s="189">
        <v>362847</v>
      </c>
      <c r="R50" s="25" t="s">
        <v>150</v>
      </c>
      <c r="S50" s="61"/>
      <c r="T50" s="61"/>
      <c r="U50" s="45"/>
    </row>
    <row r="51" spans="1:21" s="28" customFormat="1" ht="13.5">
      <c r="A51" s="18" t="s">
        <v>151</v>
      </c>
      <c r="B51" s="146">
        <v>52342</v>
      </c>
      <c r="C51" s="44">
        <v>497634</v>
      </c>
      <c r="D51" s="44">
        <v>15276</v>
      </c>
      <c r="E51" s="44">
        <v>28563</v>
      </c>
      <c r="F51" s="44">
        <v>12053</v>
      </c>
      <c r="G51" s="44">
        <v>22500</v>
      </c>
      <c r="H51" s="44">
        <v>9360</v>
      </c>
      <c r="I51" s="44">
        <v>505</v>
      </c>
      <c r="J51" s="44">
        <v>47300</v>
      </c>
      <c r="K51" s="44">
        <v>2444</v>
      </c>
      <c r="L51" s="44">
        <v>283966</v>
      </c>
      <c r="M51" s="44">
        <v>143</v>
      </c>
      <c r="N51" s="191" t="s">
        <v>271</v>
      </c>
      <c r="O51" s="191" t="s">
        <v>271</v>
      </c>
      <c r="P51" s="188">
        <v>2387</v>
      </c>
      <c r="Q51" s="189">
        <v>65849</v>
      </c>
      <c r="R51" s="25" t="s">
        <v>151</v>
      </c>
      <c r="S51" s="61"/>
      <c r="T51" s="61"/>
      <c r="U51" s="45"/>
    </row>
    <row r="52" spans="1:21" s="28" customFormat="1" ht="13.5">
      <c r="A52" s="18" t="s">
        <v>152</v>
      </c>
      <c r="B52" s="146">
        <v>55003</v>
      </c>
      <c r="C52" s="44">
        <v>432067</v>
      </c>
      <c r="D52" s="44">
        <v>24316</v>
      </c>
      <c r="E52" s="44">
        <v>33799</v>
      </c>
      <c r="F52" s="44">
        <v>13563</v>
      </c>
      <c r="G52" s="44">
        <v>35200</v>
      </c>
      <c r="H52" s="44">
        <v>7620</v>
      </c>
      <c r="I52" s="44">
        <v>491</v>
      </c>
      <c r="J52" s="44">
        <v>37400</v>
      </c>
      <c r="K52" s="44">
        <v>2650</v>
      </c>
      <c r="L52" s="44">
        <v>363040</v>
      </c>
      <c r="M52" s="44">
        <v>160</v>
      </c>
      <c r="N52" s="44">
        <v>2513</v>
      </c>
      <c r="O52" s="44">
        <v>287</v>
      </c>
      <c r="P52" s="188">
        <v>2016</v>
      </c>
      <c r="Q52" s="189">
        <v>49154</v>
      </c>
      <c r="R52" s="25" t="s">
        <v>152</v>
      </c>
      <c r="S52" s="61"/>
      <c r="T52" s="61"/>
      <c r="U52" s="45"/>
    </row>
    <row r="53" spans="1:21" s="28" customFormat="1" ht="13.5">
      <c r="A53" s="18"/>
      <c r="B53" s="146"/>
      <c r="C53" s="44"/>
      <c r="D53" s="44"/>
      <c r="E53" s="44"/>
      <c r="F53" s="44"/>
      <c r="G53" s="44" t="s">
        <v>127</v>
      </c>
      <c r="H53" s="44"/>
      <c r="I53" s="44"/>
      <c r="J53" s="44"/>
      <c r="K53" s="44"/>
      <c r="L53" s="44"/>
      <c r="M53" s="44"/>
      <c r="N53" s="44"/>
      <c r="O53" s="44"/>
      <c r="P53" s="188"/>
      <c r="Q53" s="189"/>
      <c r="R53" s="25"/>
      <c r="S53" s="61"/>
      <c r="T53" s="61"/>
      <c r="U53" s="45"/>
    </row>
    <row r="54" spans="1:21" s="28" customFormat="1" ht="13.5">
      <c r="A54" s="18" t="s">
        <v>153</v>
      </c>
      <c r="B54" s="146">
        <v>29344</v>
      </c>
      <c r="C54" s="44">
        <v>269788</v>
      </c>
      <c r="D54" s="44">
        <v>22035</v>
      </c>
      <c r="E54" s="44">
        <v>31953</v>
      </c>
      <c r="F54" s="44">
        <v>16905</v>
      </c>
      <c r="G54" s="44">
        <v>35100</v>
      </c>
      <c r="H54" s="44">
        <v>14200</v>
      </c>
      <c r="I54" s="44">
        <v>507</v>
      </c>
      <c r="J54" s="44">
        <v>72000</v>
      </c>
      <c r="K54" s="44">
        <v>2684</v>
      </c>
      <c r="L54" s="44">
        <v>257806</v>
      </c>
      <c r="M54" s="44">
        <v>207</v>
      </c>
      <c r="N54" s="44">
        <v>818</v>
      </c>
      <c r="O54" s="44">
        <v>662</v>
      </c>
      <c r="P54" s="188">
        <v>977</v>
      </c>
      <c r="Q54" s="189">
        <v>34557</v>
      </c>
      <c r="R54" s="25" t="s">
        <v>153</v>
      </c>
      <c r="S54" s="61"/>
      <c r="T54" s="61"/>
      <c r="U54" s="45"/>
    </row>
    <row r="55" spans="1:21" s="28" customFormat="1" ht="13.5">
      <c r="A55" s="18" t="s">
        <v>154</v>
      </c>
      <c r="B55" s="146">
        <v>40856</v>
      </c>
      <c r="C55" s="44">
        <v>344942</v>
      </c>
      <c r="D55" s="44">
        <v>24929</v>
      </c>
      <c r="E55" s="44">
        <v>39467</v>
      </c>
      <c r="F55" s="44">
        <v>18962</v>
      </c>
      <c r="G55" s="44">
        <v>38400</v>
      </c>
      <c r="H55" s="44">
        <v>19400</v>
      </c>
      <c r="I55" s="44">
        <v>482</v>
      </c>
      <c r="J55" s="44">
        <v>93500</v>
      </c>
      <c r="K55" s="44">
        <v>4625</v>
      </c>
      <c r="L55" s="44">
        <v>526064</v>
      </c>
      <c r="M55" s="44">
        <v>331</v>
      </c>
      <c r="N55" s="44">
        <v>2343</v>
      </c>
      <c r="O55" s="44">
        <v>1210</v>
      </c>
      <c r="P55" s="188">
        <v>1416</v>
      </c>
      <c r="Q55" s="189">
        <v>42312</v>
      </c>
      <c r="R55" s="25" t="s">
        <v>154</v>
      </c>
      <c r="S55" s="61"/>
      <c r="T55" s="61"/>
      <c r="U55" s="45"/>
    </row>
    <row r="56" spans="1:21" s="28" customFormat="1" ht="13.5">
      <c r="A56" s="18" t="s">
        <v>155</v>
      </c>
      <c r="B56" s="146">
        <v>89407</v>
      </c>
      <c r="C56" s="44">
        <v>903467</v>
      </c>
      <c r="D56" s="44">
        <v>44880</v>
      </c>
      <c r="E56" s="44">
        <v>73498</v>
      </c>
      <c r="F56" s="44">
        <v>31563</v>
      </c>
      <c r="G56" s="44">
        <v>69000</v>
      </c>
      <c r="H56" s="44">
        <v>33800</v>
      </c>
      <c r="I56" s="44">
        <v>509</v>
      </c>
      <c r="J56" s="44">
        <v>172000</v>
      </c>
      <c r="K56" s="44">
        <v>4505</v>
      </c>
      <c r="L56" s="44">
        <v>488586</v>
      </c>
      <c r="M56" s="44">
        <v>333</v>
      </c>
      <c r="N56" s="44">
        <v>1547</v>
      </c>
      <c r="O56" s="44">
        <v>63</v>
      </c>
      <c r="P56" s="188">
        <v>3838</v>
      </c>
      <c r="Q56" s="189">
        <v>146350</v>
      </c>
      <c r="R56" s="25" t="s">
        <v>155</v>
      </c>
      <c r="S56" s="61"/>
      <c r="T56" s="61"/>
      <c r="U56" s="45"/>
    </row>
    <row r="57" spans="1:21" s="28" customFormat="1" ht="13.5">
      <c r="A57" s="18" t="s">
        <v>156</v>
      </c>
      <c r="B57" s="146">
        <v>142589</v>
      </c>
      <c r="C57" s="44">
        <v>1439492</v>
      </c>
      <c r="D57" s="44">
        <v>36321</v>
      </c>
      <c r="E57" s="44">
        <v>66321</v>
      </c>
      <c r="F57" s="44">
        <v>23606</v>
      </c>
      <c r="G57" s="44">
        <v>58300</v>
      </c>
      <c r="H57" s="44">
        <v>26400</v>
      </c>
      <c r="I57" s="44">
        <v>511</v>
      </c>
      <c r="J57" s="44">
        <v>134900</v>
      </c>
      <c r="K57" s="44">
        <v>6589</v>
      </c>
      <c r="L57" s="44">
        <v>618912</v>
      </c>
      <c r="M57" s="44">
        <v>204</v>
      </c>
      <c r="N57" s="44">
        <v>2943</v>
      </c>
      <c r="O57" s="44">
        <v>150</v>
      </c>
      <c r="P57" s="188">
        <v>5638</v>
      </c>
      <c r="Q57" s="189">
        <v>205008</v>
      </c>
      <c r="R57" s="25" t="s">
        <v>156</v>
      </c>
      <c r="S57" s="61"/>
      <c r="T57" s="61"/>
      <c r="U57" s="45"/>
    </row>
    <row r="58" spans="1:21" s="68" customFormat="1" ht="13.5">
      <c r="A58" s="47" t="s">
        <v>157</v>
      </c>
      <c r="B58" s="181">
        <v>70889</v>
      </c>
      <c r="C58" s="64">
        <v>673773</v>
      </c>
      <c r="D58" s="64">
        <v>27272</v>
      </c>
      <c r="E58" s="64">
        <v>43171</v>
      </c>
      <c r="F58" s="64">
        <v>17494</v>
      </c>
      <c r="G58" s="64">
        <v>50200</v>
      </c>
      <c r="H58" s="64">
        <v>23900</v>
      </c>
      <c r="I58" s="64">
        <v>487</v>
      </c>
      <c r="J58" s="64">
        <v>116400</v>
      </c>
      <c r="K58" s="64">
        <v>3739</v>
      </c>
      <c r="L58" s="64">
        <v>439795</v>
      </c>
      <c r="M58" s="64">
        <v>167</v>
      </c>
      <c r="N58" s="64">
        <v>4553</v>
      </c>
      <c r="O58" s="64">
        <v>428</v>
      </c>
      <c r="P58" s="182">
        <v>2123</v>
      </c>
      <c r="Q58" s="192">
        <v>96011</v>
      </c>
      <c r="R58" s="105" t="s">
        <v>157</v>
      </c>
      <c r="S58" s="62"/>
      <c r="T58" s="62"/>
      <c r="U58" s="65"/>
    </row>
    <row r="59" spans="1:21" s="28" customFormat="1" ht="13.5">
      <c r="A59" s="42"/>
      <c r="B59" s="146"/>
      <c r="C59" s="44"/>
      <c r="D59" s="44"/>
      <c r="E59" s="44"/>
      <c r="F59" s="44"/>
      <c r="G59" s="44"/>
      <c r="H59" s="44"/>
      <c r="I59" s="44"/>
      <c r="J59" s="44"/>
      <c r="K59" s="44"/>
      <c r="L59" s="44"/>
      <c r="M59" s="44"/>
      <c r="N59" s="44"/>
      <c r="O59" s="44"/>
      <c r="P59" s="188"/>
      <c r="Q59" s="189"/>
      <c r="R59" s="110"/>
      <c r="S59" s="61"/>
      <c r="T59" s="61"/>
      <c r="U59" s="45"/>
    </row>
    <row r="60" spans="1:21" s="28" customFormat="1" ht="13.5">
      <c r="A60" s="18" t="s">
        <v>158</v>
      </c>
      <c r="B60" s="146">
        <v>42113</v>
      </c>
      <c r="C60" s="44">
        <v>352162</v>
      </c>
      <c r="D60" s="44">
        <v>22046</v>
      </c>
      <c r="E60" s="44">
        <v>35797</v>
      </c>
      <c r="F60" s="44">
        <v>14506</v>
      </c>
      <c r="G60" s="44">
        <v>31100</v>
      </c>
      <c r="H60" s="44">
        <v>13500</v>
      </c>
      <c r="I60" s="44">
        <v>471</v>
      </c>
      <c r="J60" s="44">
        <v>63600</v>
      </c>
      <c r="K60" s="44">
        <v>1800</v>
      </c>
      <c r="L60" s="44">
        <v>312258</v>
      </c>
      <c r="M60" s="44">
        <v>210</v>
      </c>
      <c r="N60" s="44">
        <v>1863</v>
      </c>
      <c r="O60" s="44">
        <v>125</v>
      </c>
      <c r="P60" s="188">
        <v>1490</v>
      </c>
      <c r="Q60" s="189">
        <v>48147</v>
      </c>
      <c r="R60" s="25" t="s">
        <v>158</v>
      </c>
      <c r="S60" s="61"/>
      <c r="T60" s="61"/>
      <c r="U60" s="45"/>
    </row>
    <row r="61" spans="1:21" s="28" customFormat="1" ht="13.5">
      <c r="A61" s="18" t="s">
        <v>159</v>
      </c>
      <c r="B61" s="146">
        <v>53880</v>
      </c>
      <c r="C61" s="44">
        <v>494038</v>
      </c>
      <c r="D61" s="44">
        <v>25449</v>
      </c>
      <c r="E61" s="44">
        <v>39790</v>
      </c>
      <c r="F61" s="44">
        <v>18451</v>
      </c>
      <c r="G61" s="44">
        <v>32000</v>
      </c>
      <c r="H61" s="44">
        <v>15300</v>
      </c>
      <c r="I61" s="44">
        <v>502</v>
      </c>
      <c r="J61" s="44">
        <v>76800</v>
      </c>
      <c r="K61" s="44">
        <v>538</v>
      </c>
      <c r="L61" s="44">
        <v>87363</v>
      </c>
      <c r="M61" s="44">
        <v>2</v>
      </c>
      <c r="N61" s="44">
        <v>1887</v>
      </c>
      <c r="O61" s="44">
        <v>197</v>
      </c>
      <c r="P61" s="188">
        <v>2314</v>
      </c>
      <c r="Q61" s="189">
        <v>67140</v>
      </c>
      <c r="R61" s="25" t="s">
        <v>159</v>
      </c>
      <c r="S61" s="61"/>
      <c r="T61" s="61"/>
      <c r="U61" s="45"/>
    </row>
    <row r="62" spans="1:21" s="28" customFormat="1" ht="13.5">
      <c r="A62" s="18" t="s">
        <v>160</v>
      </c>
      <c r="B62" s="146">
        <v>72993</v>
      </c>
      <c r="C62" s="44">
        <v>653733</v>
      </c>
      <c r="D62" s="44">
        <v>33177</v>
      </c>
      <c r="E62" s="44">
        <v>50234</v>
      </c>
      <c r="F62" s="44">
        <v>18087</v>
      </c>
      <c r="G62" s="44">
        <v>53500</v>
      </c>
      <c r="H62" s="44">
        <v>15800</v>
      </c>
      <c r="I62" s="44">
        <v>495</v>
      </c>
      <c r="J62" s="44">
        <v>78200</v>
      </c>
      <c r="K62" s="44">
        <v>3875</v>
      </c>
      <c r="L62" s="44">
        <v>401117</v>
      </c>
      <c r="M62" s="44">
        <v>499</v>
      </c>
      <c r="N62" s="44">
        <v>5009</v>
      </c>
      <c r="O62" s="44">
        <v>717</v>
      </c>
      <c r="P62" s="188">
        <v>2550</v>
      </c>
      <c r="Q62" s="189">
        <v>79289</v>
      </c>
      <c r="R62" s="25" t="s">
        <v>160</v>
      </c>
      <c r="S62" s="61"/>
      <c r="T62" s="61"/>
      <c r="U62" s="45"/>
    </row>
    <row r="63" spans="1:21" s="28" customFormat="1" ht="13.5">
      <c r="A63" s="18" t="s">
        <v>161</v>
      </c>
      <c r="B63" s="146">
        <v>41647</v>
      </c>
      <c r="C63" s="44">
        <v>329236</v>
      </c>
      <c r="D63" s="44">
        <v>18990</v>
      </c>
      <c r="E63" s="44">
        <v>29619</v>
      </c>
      <c r="F63" s="44">
        <v>9790</v>
      </c>
      <c r="G63" s="44">
        <v>28700</v>
      </c>
      <c r="H63" s="44">
        <v>13100</v>
      </c>
      <c r="I63" s="44">
        <v>448</v>
      </c>
      <c r="J63" s="44">
        <v>58700</v>
      </c>
      <c r="K63" s="44">
        <v>4091</v>
      </c>
      <c r="L63" s="44">
        <v>594463</v>
      </c>
      <c r="M63" s="44">
        <v>404</v>
      </c>
      <c r="N63" s="44">
        <v>2761</v>
      </c>
      <c r="O63" s="44">
        <v>855</v>
      </c>
      <c r="P63" s="193">
        <v>1138</v>
      </c>
      <c r="Q63" s="189">
        <v>24663</v>
      </c>
      <c r="R63" s="25" t="s">
        <v>161</v>
      </c>
      <c r="S63" s="61"/>
      <c r="T63" s="61"/>
      <c r="U63" s="45"/>
    </row>
    <row r="64" spans="1:21" s="28" customFormat="1" ht="13.5">
      <c r="A64" s="18" t="s">
        <v>162</v>
      </c>
      <c r="B64" s="146">
        <v>231566</v>
      </c>
      <c r="C64" s="44">
        <v>2421726</v>
      </c>
      <c r="D64" s="44">
        <v>43085</v>
      </c>
      <c r="E64" s="44">
        <v>61981</v>
      </c>
      <c r="F64" s="44">
        <v>28638</v>
      </c>
      <c r="G64" s="44">
        <v>86500</v>
      </c>
      <c r="H64" s="44">
        <v>39400</v>
      </c>
      <c r="I64" s="44">
        <v>486</v>
      </c>
      <c r="J64" s="44">
        <v>191500</v>
      </c>
      <c r="K64" s="44">
        <v>2832</v>
      </c>
      <c r="L64" s="44">
        <v>220354</v>
      </c>
      <c r="M64" s="44">
        <v>140</v>
      </c>
      <c r="N64" s="44">
        <v>3173</v>
      </c>
      <c r="O64" s="44">
        <v>474</v>
      </c>
      <c r="P64" s="193">
        <v>6434</v>
      </c>
      <c r="Q64" s="189">
        <v>216161</v>
      </c>
      <c r="R64" s="25" t="s">
        <v>162</v>
      </c>
      <c r="S64" s="61"/>
      <c r="T64" s="61"/>
      <c r="U64" s="45"/>
    </row>
    <row r="65" spans="1:21" s="28" customFormat="1" ht="13.5">
      <c r="A65" s="18"/>
      <c r="B65" s="146"/>
      <c r="C65" s="44"/>
      <c r="D65" s="44"/>
      <c r="E65" s="44"/>
      <c r="F65" s="44"/>
      <c r="G65" s="44"/>
      <c r="H65" s="44"/>
      <c r="I65" s="44"/>
      <c r="J65" s="44"/>
      <c r="K65" s="44" t="s">
        <v>127</v>
      </c>
      <c r="L65" s="44"/>
      <c r="M65" s="44"/>
      <c r="N65" s="44"/>
      <c r="O65" s="44"/>
      <c r="P65" s="193"/>
      <c r="Q65" s="189"/>
      <c r="R65" s="25"/>
      <c r="S65" s="61"/>
      <c r="T65" s="61"/>
      <c r="U65" s="45"/>
    </row>
    <row r="66" spans="1:21" s="28" customFormat="1" ht="13.5">
      <c r="A66" s="18" t="s">
        <v>163</v>
      </c>
      <c r="B66" s="146">
        <v>41914</v>
      </c>
      <c r="C66" s="44">
        <v>394499</v>
      </c>
      <c r="D66" s="44">
        <v>19789</v>
      </c>
      <c r="E66" s="44">
        <v>25108</v>
      </c>
      <c r="F66" s="44">
        <v>13755</v>
      </c>
      <c r="G66" s="44">
        <v>54500</v>
      </c>
      <c r="H66" s="44">
        <v>27800</v>
      </c>
      <c r="I66" s="44">
        <v>493</v>
      </c>
      <c r="J66" s="44">
        <v>137100</v>
      </c>
      <c r="K66" s="44">
        <v>2291</v>
      </c>
      <c r="L66" s="44">
        <v>110668</v>
      </c>
      <c r="M66" s="44">
        <v>123</v>
      </c>
      <c r="N66" s="44">
        <v>2123</v>
      </c>
      <c r="O66" s="44">
        <v>186</v>
      </c>
      <c r="P66" s="193">
        <v>1532</v>
      </c>
      <c r="Q66" s="189">
        <v>58777</v>
      </c>
      <c r="R66" s="25" t="s">
        <v>163</v>
      </c>
      <c r="S66" s="61"/>
      <c r="T66" s="61"/>
      <c r="U66" s="45"/>
    </row>
    <row r="67" spans="1:21" s="28" customFormat="1" ht="13.5">
      <c r="A67" s="18" t="s">
        <v>164</v>
      </c>
      <c r="B67" s="146">
        <v>70315</v>
      </c>
      <c r="C67" s="44">
        <v>622715</v>
      </c>
      <c r="D67" s="44">
        <v>25603</v>
      </c>
      <c r="E67" s="44">
        <v>38745</v>
      </c>
      <c r="F67" s="44">
        <v>16067</v>
      </c>
      <c r="G67" s="44">
        <v>50600</v>
      </c>
      <c r="H67" s="44">
        <v>14000</v>
      </c>
      <c r="I67" s="44">
        <v>449</v>
      </c>
      <c r="J67" s="44">
        <v>62900</v>
      </c>
      <c r="K67" s="44">
        <v>675</v>
      </c>
      <c r="L67" s="44">
        <v>247144</v>
      </c>
      <c r="M67" s="44">
        <v>61</v>
      </c>
      <c r="N67" s="44">
        <v>8849</v>
      </c>
      <c r="O67" s="44">
        <v>2532</v>
      </c>
      <c r="P67" s="193">
        <v>2091</v>
      </c>
      <c r="Q67" s="189">
        <v>58077</v>
      </c>
      <c r="R67" s="25" t="s">
        <v>164</v>
      </c>
      <c r="S67" s="61"/>
      <c r="T67" s="61"/>
      <c r="U67" s="45"/>
    </row>
    <row r="68" spans="1:21" s="28" customFormat="1" ht="13.5">
      <c r="A68" s="18" t="s">
        <v>165</v>
      </c>
      <c r="B68" s="146">
        <v>83780</v>
      </c>
      <c r="C68" s="44">
        <v>789424</v>
      </c>
      <c r="D68" s="44">
        <v>47854</v>
      </c>
      <c r="E68" s="44">
        <v>66869</v>
      </c>
      <c r="F68" s="44">
        <v>28860</v>
      </c>
      <c r="G68" s="44">
        <v>117400</v>
      </c>
      <c r="H68" s="44">
        <v>39500</v>
      </c>
      <c r="I68" s="44">
        <v>512</v>
      </c>
      <c r="J68" s="44">
        <v>202200</v>
      </c>
      <c r="K68" s="44">
        <v>3687</v>
      </c>
      <c r="L68" s="44">
        <v>467277</v>
      </c>
      <c r="M68" s="44">
        <v>904</v>
      </c>
      <c r="N68" s="44">
        <v>4314</v>
      </c>
      <c r="O68" s="44">
        <v>214</v>
      </c>
      <c r="P68" s="193">
        <v>2365</v>
      </c>
      <c r="Q68" s="189">
        <v>91939</v>
      </c>
      <c r="R68" s="25" t="s">
        <v>165</v>
      </c>
      <c r="S68" s="61"/>
      <c r="T68" s="61"/>
      <c r="U68" s="45"/>
    </row>
    <row r="69" spans="1:21" s="28" customFormat="1" ht="13.5">
      <c r="A69" s="18" t="s">
        <v>166</v>
      </c>
      <c r="B69" s="146">
        <v>59861</v>
      </c>
      <c r="C69" s="44">
        <v>555827</v>
      </c>
      <c r="D69" s="44">
        <v>30631</v>
      </c>
      <c r="E69" s="44">
        <v>46623</v>
      </c>
      <c r="F69" s="44">
        <v>18668</v>
      </c>
      <c r="G69" s="44">
        <v>57800</v>
      </c>
      <c r="H69" s="44">
        <v>24400</v>
      </c>
      <c r="I69" s="44">
        <v>495</v>
      </c>
      <c r="J69" s="44">
        <v>120800</v>
      </c>
      <c r="K69" s="44">
        <v>4514</v>
      </c>
      <c r="L69" s="44">
        <v>459392</v>
      </c>
      <c r="M69" s="44">
        <v>752</v>
      </c>
      <c r="N69" s="44">
        <v>2983</v>
      </c>
      <c r="O69" s="44">
        <v>388</v>
      </c>
      <c r="P69" s="193">
        <v>1741</v>
      </c>
      <c r="Q69" s="189">
        <v>67900</v>
      </c>
      <c r="R69" s="25" t="s">
        <v>166</v>
      </c>
      <c r="S69" s="61"/>
      <c r="T69" s="61"/>
      <c r="U69" s="45"/>
    </row>
    <row r="70" spans="1:21" s="28" customFormat="1" ht="13.5">
      <c r="A70" s="18" t="s">
        <v>167</v>
      </c>
      <c r="B70" s="146">
        <v>57811</v>
      </c>
      <c r="C70" s="44">
        <v>504898</v>
      </c>
      <c r="D70" s="44">
        <v>31683</v>
      </c>
      <c r="E70" s="44">
        <v>45804</v>
      </c>
      <c r="F70" s="44">
        <v>16199</v>
      </c>
      <c r="G70" s="44">
        <v>69000</v>
      </c>
      <c r="H70" s="44">
        <v>20100</v>
      </c>
      <c r="I70" s="44">
        <v>496</v>
      </c>
      <c r="J70" s="44">
        <v>99700</v>
      </c>
      <c r="K70" s="44">
        <v>4341</v>
      </c>
      <c r="L70" s="44">
        <v>589028</v>
      </c>
      <c r="M70" s="44">
        <v>1548</v>
      </c>
      <c r="N70" s="44">
        <v>1402</v>
      </c>
      <c r="O70" s="44">
        <v>910</v>
      </c>
      <c r="P70" s="193">
        <v>1612</v>
      </c>
      <c r="Q70" s="189">
        <v>56758</v>
      </c>
      <c r="R70" s="25" t="s">
        <v>167</v>
      </c>
      <c r="S70" s="61"/>
      <c r="T70" s="61"/>
      <c r="U70" s="45"/>
    </row>
    <row r="71" spans="1:21" s="28" customFormat="1" ht="13.5">
      <c r="A71" s="18"/>
      <c r="B71" s="146"/>
      <c r="C71" s="44"/>
      <c r="D71" s="44"/>
      <c r="E71" s="44" t="s">
        <v>273</v>
      </c>
      <c r="F71" s="44"/>
      <c r="G71" s="44"/>
      <c r="H71" s="44"/>
      <c r="I71" s="44"/>
      <c r="J71" s="44"/>
      <c r="K71" s="44"/>
      <c r="L71" s="44"/>
      <c r="M71" s="44"/>
      <c r="N71" s="44"/>
      <c r="O71" s="44"/>
      <c r="P71" s="193"/>
      <c r="Q71" s="189"/>
      <c r="R71" s="25"/>
      <c r="S71" s="61"/>
      <c r="T71" s="61"/>
      <c r="U71" s="45"/>
    </row>
    <row r="72" spans="1:21" s="28" customFormat="1" ht="13.5">
      <c r="A72" s="18" t="s">
        <v>168</v>
      </c>
      <c r="B72" s="146">
        <v>86068</v>
      </c>
      <c r="C72" s="44">
        <v>756625</v>
      </c>
      <c r="D72" s="44">
        <v>47382</v>
      </c>
      <c r="E72" s="44">
        <v>78102</v>
      </c>
      <c r="F72" s="44">
        <v>20563</v>
      </c>
      <c r="G72" s="44">
        <v>123100</v>
      </c>
      <c r="H72" s="44">
        <v>24800</v>
      </c>
      <c r="I72" s="44">
        <v>479</v>
      </c>
      <c r="J72" s="44">
        <v>118800</v>
      </c>
      <c r="K72" s="44">
        <v>1661</v>
      </c>
      <c r="L72" s="44">
        <v>590628</v>
      </c>
      <c r="M72" s="44">
        <v>580</v>
      </c>
      <c r="N72" s="44">
        <v>4401</v>
      </c>
      <c r="O72" s="44">
        <v>868</v>
      </c>
      <c r="P72" s="193">
        <v>2479</v>
      </c>
      <c r="Q72" s="189">
        <v>71283</v>
      </c>
      <c r="R72" s="25" t="s">
        <v>168</v>
      </c>
      <c r="S72" s="61"/>
      <c r="T72" s="61"/>
      <c r="U72" s="45"/>
    </row>
    <row r="73" spans="1:21" s="28" customFormat="1" ht="13.5">
      <c r="A73" s="18" t="s">
        <v>169</v>
      </c>
      <c r="B73" s="146">
        <v>70750</v>
      </c>
      <c r="C73" s="44">
        <v>582952</v>
      </c>
      <c r="D73" s="44">
        <v>15820</v>
      </c>
      <c r="E73" s="44">
        <v>21547</v>
      </c>
      <c r="F73" s="44">
        <v>7529</v>
      </c>
      <c r="G73" s="44">
        <v>39200</v>
      </c>
      <c r="H73" s="44">
        <v>914</v>
      </c>
      <c r="I73" s="44">
        <v>293</v>
      </c>
      <c r="J73" s="44">
        <v>2680</v>
      </c>
      <c r="K73" s="44">
        <v>12</v>
      </c>
      <c r="L73" s="44">
        <v>110862</v>
      </c>
      <c r="M73" s="194">
        <v>1</v>
      </c>
      <c r="N73" s="44">
        <v>2801</v>
      </c>
      <c r="O73" s="44">
        <v>146</v>
      </c>
      <c r="P73" s="193">
        <v>1302</v>
      </c>
      <c r="Q73" s="189">
        <v>24812</v>
      </c>
      <c r="R73" s="25" t="s">
        <v>169</v>
      </c>
      <c r="S73" s="61"/>
      <c r="T73" s="61"/>
      <c r="U73" s="45"/>
    </row>
    <row r="74" spans="1:21" s="28" customFormat="1" ht="13.5">
      <c r="A74" s="195"/>
      <c r="B74" s="196"/>
      <c r="C74" s="72"/>
      <c r="D74" s="72"/>
      <c r="E74" s="72"/>
      <c r="F74" s="72"/>
      <c r="G74" s="72"/>
      <c r="H74" s="72"/>
      <c r="I74" s="72"/>
      <c r="J74" s="73"/>
      <c r="K74" s="197"/>
      <c r="L74" s="197"/>
      <c r="M74" s="197"/>
      <c r="N74" s="197"/>
      <c r="O74" s="198"/>
      <c r="P74" s="199"/>
      <c r="Q74" s="200"/>
      <c r="R74" s="201"/>
      <c r="S74" s="61"/>
      <c r="T74" s="61"/>
      <c r="U74" s="45"/>
    </row>
    <row r="75" spans="1:21" s="28" customFormat="1" ht="13.5">
      <c r="A75" s="61"/>
      <c r="B75" s="45"/>
      <c r="C75" s="45"/>
      <c r="D75" s="45"/>
      <c r="E75" s="45"/>
      <c r="F75" s="45"/>
      <c r="G75" s="45"/>
      <c r="H75" s="45"/>
      <c r="I75" s="45"/>
      <c r="J75" s="202" t="s">
        <v>274</v>
      </c>
      <c r="K75" s="184"/>
      <c r="L75" s="184"/>
      <c r="M75" s="184"/>
      <c r="N75" s="184"/>
      <c r="O75" s="203"/>
      <c r="P75" s="184"/>
      <c r="Q75" s="45"/>
      <c r="R75" s="61"/>
      <c r="S75" s="45"/>
      <c r="T75" s="45"/>
      <c r="U75" s="45"/>
    </row>
    <row r="76" spans="1:21" s="28" customFormat="1" ht="13.5">
      <c r="A76" s="45"/>
      <c r="B76" s="45"/>
      <c r="C76" s="45"/>
      <c r="D76" s="45"/>
      <c r="E76" s="45"/>
      <c r="F76" s="45"/>
      <c r="G76" s="45"/>
      <c r="H76" s="45"/>
      <c r="I76" s="45"/>
      <c r="J76" s="61"/>
      <c r="K76" s="61"/>
      <c r="L76" s="61"/>
      <c r="M76" s="61"/>
      <c r="N76" s="61"/>
      <c r="O76" s="61"/>
      <c r="P76" s="61"/>
      <c r="Q76" s="45"/>
      <c r="R76" s="45"/>
      <c r="S76" s="45"/>
      <c r="T76" s="45"/>
      <c r="U76" s="45"/>
    </row>
    <row r="77" spans="1:21" s="28" customFormat="1" ht="13.5">
      <c r="A77" s="45"/>
      <c r="B77" s="45"/>
      <c r="C77" s="45"/>
      <c r="D77" s="45"/>
      <c r="E77" s="45"/>
      <c r="F77" s="45"/>
      <c r="G77" s="45"/>
      <c r="H77" s="45"/>
      <c r="I77" s="45"/>
      <c r="J77" s="45"/>
      <c r="K77" s="45"/>
      <c r="L77" s="45"/>
      <c r="M77" s="45"/>
      <c r="N77" s="45"/>
      <c r="O77" s="45"/>
      <c r="P77" s="45"/>
      <c r="Q77" s="45"/>
      <c r="R77" s="45"/>
      <c r="S77" s="45"/>
      <c r="T77" s="45"/>
      <c r="U77" s="45"/>
    </row>
    <row r="79" ht="13.5">
      <c r="M79" s="61"/>
    </row>
    <row r="80" ht="13.5">
      <c r="M80" s="6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77"/>
  <sheetViews>
    <sheetView showGridLines="0" workbookViewId="0" topLeftCell="A1">
      <selection activeCell="B20" sqref="B20"/>
    </sheetView>
  </sheetViews>
  <sheetFormatPr defaultColWidth="9.140625" defaultRowHeight="15"/>
  <cols>
    <col min="1" max="1" width="12.57421875" style="45" customWidth="1"/>
    <col min="2" max="2" width="15.57421875" style="45" customWidth="1"/>
    <col min="3" max="3" width="10.28125" style="45" customWidth="1"/>
    <col min="4" max="4" width="11.57421875" style="45" customWidth="1"/>
    <col min="5" max="5" width="14.7109375" style="45" customWidth="1"/>
    <col min="6" max="7" width="11.421875" style="45" customWidth="1"/>
    <col min="8" max="8" width="15.140625" style="45" customWidth="1"/>
    <col min="9" max="9" width="9.7109375" style="45" customWidth="1"/>
    <col min="10" max="10" width="14.140625" style="45" customWidth="1"/>
    <col min="11" max="11" width="12.57421875" style="45" customWidth="1"/>
    <col min="12" max="12" width="14.421875" style="44" customWidth="1"/>
    <col min="13" max="13" width="13.421875" style="147" customWidth="1"/>
    <col min="14" max="14" width="9.421875" style="46" customWidth="1"/>
    <col min="15" max="16" width="12.57421875" style="45" customWidth="1"/>
    <col min="17" max="17" width="12.57421875" style="44" customWidth="1"/>
    <col min="18" max="18" width="10.8515625" style="45" customWidth="1"/>
    <col min="19" max="21" width="10.7109375" style="45" customWidth="1"/>
    <col min="22" max="16384" width="9.00390625" style="6" customWidth="1"/>
  </cols>
  <sheetData>
    <row r="1" spans="1:20" ht="17.25">
      <c r="A1" s="4"/>
      <c r="B1" s="3" t="s">
        <v>171</v>
      </c>
      <c r="C1" s="4"/>
      <c r="D1" s="4"/>
      <c r="E1" s="4"/>
      <c r="F1" s="4"/>
      <c r="G1" s="4"/>
      <c r="H1" s="4"/>
      <c r="I1" s="4"/>
      <c r="J1" s="4"/>
      <c r="K1" s="4"/>
      <c r="L1" s="125"/>
      <c r="M1" s="126"/>
      <c r="N1" s="41"/>
      <c r="O1" s="4"/>
      <c r="P1" s="4"/>
      <c r="Q1" s="125"/>
      <c r="R1" s="4"/>
      <c r="S1" s="61"/>
      <c r="T1" s="61"/>
    </row>
    <row r="2" spans="1:20" ht="13.5">
      <c r="A2" s="2"/>
      <c r="B2" s="2"/>
      <c r="C2" s="2"/>
      <c r="D2" s="2"/>
      <c r="E2" s="2"/>
      <c r="F2" s="2"/>
      <c r="G2" s="2"/>
      <c r="H2" s="2"/>
      <c r="I2" s="2"/>
      <c r="J2" s="2"/>
      <c r="K2" s="2"/>
      <c r="L2" s="125"/>
      <c r="M2" s="126"/>
      <c r="N2" s="41"/>
      <c r="O2" s="2"/>
      <c r="P2" s="2"/>
      <c r="Q2" s="125"/>
      <c r="R2" s="2"/>
      <c r="S2" s="61"/>
      <c r="T2" s="61"/>
    </row>
    <row r="3" spans="1:18" ht="13.5">
      <c r="A3" s="4"/>
      <c r="B3" s="8" t="s">
        <v>172</v>
      </c>
      <c r="C3" s="4"/>
      <c r="D3" s="4"/>
      <c r="E3" s="4"/>
      <c r="F3" s="2"/>
      <c r="G3" s="2"/>
      <c r="H3" s="2"/>
      <c r="I3" s="2"/>
      <c r="J3" s="8" t="s">
        <v>173</v>
      </c>
      <c r="K3" s="8"/>
      <c r="L3" s="125"/>
      <c r="M3" s="126"/>
      <c r="N3" s="41"/>
      <c r="O3" s="4"/>
      <c r="P3" s="4"/>
      <c r="Q3" s="125"/>
      <c r="R3" s="4"/>
    </row>
    <row r="4" spans="1:21" s="10" customFormat="1" ht="12.75" customHeight="1">
      <c r="A4" s="4"/>
      <c r="B4" s="127" t="s">
        <v>174</v>
      </c>
      <c r="C4" s="4"/>
      <c r="D4" s="4"/>
      <c r="E4" s="4"/>
      <c r="F4" s="2"/>
      <c r="G4" s="2"/>
      <c r="H4" s="2"/>
      <c r="I4" s="2"/>
      <c r="J4" s="8" t="s">
        <v>175</v>
      </c>
      <c r="K4" s="8"/>
      <c r="L4" s="125"/>
      <c r="M4" s="126"/>
      <c r="N4" s="41"/>
      <c r="O4" s="4"/>
      <c r="P4" s="4"/>
      <c r="Q4" s="125"/>
      <c r="R4" s="4"/>
      <c r="S4" s="45"/>
      <c r="T4" s="45"/>
      <c r="U4" s="45"/>
    </row>
    <row r="5" spans="1:21" s="10" customFormat="1" ht="12.75" customHeight="1">
      <c r="A5" s="4"/>
      <c r="B5" s="8"/>
      <c r="C5" s="4"/>
      <c r="D5" s="4"/>
      <c r="E5" s="4"/>
      <c r="F5" s="2"/>
      <c r="G5" s="2"/>
      <c r="H5" s="2"/>
      <c r="I5" s="2"/>
      <c r="J5" s="8" t="s">
        <v>176</v>
      </c>
      <c r="K5" s="8"/>
      <c r="L5" s="125"/>
      <c r="M5" s="126"/>
      <c r="N5" s="41"/>
      <c r="O5" s="4"/>
      <c r="P5" s="4"/>
      <c r="Q5" s="125"/>
      <c r="R5" s="4"/>
      <c r="S5" s="45"/>
      <c r="T5" s="45"/>
      <c r="U5" s="45"/>
    </row>
    <row r="6" spans="1:21" s="10" customFormat="1" ht="12.75" customHeight="1">
      <c r="A6" s="4"/>
      <c r="B6" s="8"/>
      <c r="C6" s="2"/>
      <c r="D6" s="2"/>
      <c r="E6" s="2"/>
      <c r="F6" s="2"/>
      <c r="G6" s="2"/>
      <c r="H6" s="2"/>
      <c r="I6" s="2"/>
      <c r="J6" s="8" t="s">
        <v>177</v>
      </c>
      <c r="K6" s="11"/>
      <c r="L6" s="125"/>
      <c r="M6" s="126"/>
      <c r="N6" s="41"/>
      <c r="O6" s="4"/>
      <c r="P6" s="4"/>
      <c r="Q6" s="125"/>
      <c r="R6" s="4"/>
      <c r="S6" s="45"/>
      <c r="T6" s="45"/>
      <c r="U6" s="45"/>
    </row>
    <row r="7" spans="1:21" s="10" customFormat="1" ht="12.75" customHeight="1">
      <c r="A7" s="4"/>
      <c r="B7" s="128"/>
      <c r="C7" s="2"/>
      <c r="D7" s="2"/>
      <c r="E7" s="2"/>
      <c r="F7" s="2"/>
      <c r="G7" s="2"/>
      <c r="H7" s="2"/>
      <c r="I7" s="2"/>
      <c r="J7" s="8" t="s">
        <v>178</v>
      </c>
      <c r="K7" s="8"/>
      <c r="L7" s="125"/>
      <c r="M7" s="126"/>
      <c r="N7" s="41"/>
      <c r="O7" s="4"/>
      <c r="P7" s="4"/>
      <c r="Q7" s="125"/>
      <c r="R7" s="4"/>
      <c r="S7" s="45"/>
      <c r="T7" s="45"/>
      <c r="U7" s="45"/>
    </row>
    <row r="8" spans="1:21" s="10" customFormat="1" ht="12.75" customHeight="1" thickBot="1">
      <c r="A8" s="78"/>
      <c r="B8" s="4"/>
      <c r="C8" s="4"/>
      <c r="D8" s="4"/>
      <c r="E8" s="4"/>
      <c r="F8" s="4"/>
      <c r="G8" s="4"/>
      <c r="H8" s="4"/>
      <c r="I8" s="4"/>
      <c r="J8" s="79"/>
      <c r="K8" s="4"/>
      <c r="L8" s="125"/>
      <c r="M8" s="126"/>
      <c r="N8" s="41"/>
      <c r="O8" s="4"/>
      <c r="P8" s="4"/>
      <c r="Q8" s="125"/>
      <c r="R8" s="78"/>
      <c r="S8" s="45"/>
      <c r="T8" s="45"/>
      <c r="U8" s="45"/>
    </row>
    <row r="9" spans="1:21" s="9" customFormat="1" ht="12.75" customHeight="1" thickTop="1">
      <c r="A9" s="20"/>
      <c r="B9" s="129"/>
      <c r="C9" s="130" t="s">
        <v>179</v>
      </c>
      <c r="D9" s="131"/>
      <c r="E9" s="131"/>
      <c r="F9" s="131"/>
      <c r="G9" s="131"/>
      <c r="H9" s="132"/>
      <c r="I9" s="129"/>
      <c r="J9" s="85"/>
      <c r="K9" s="129"/>
      <c r="L9" s="129"/>
      <c r="M9" s="133" t="s">
        <v>180</v>
      </c>
      <c r="N9" s="133"/>
      <c r="O9" s="129"/>
      <c r="P9" s="133" t="s">
        <v>181</v>
      </c>
      <c r="Q9" s="134"/>
      <c r="R9" s="85"/>
      <c r="T9" s="45"/>
      <c r="U9" s="45"/>
    </row>
    <row r="10" spans="1:20" ht="13.5">
      <c r="A10" s="20"/>
      <c r="B10" s="135" t="s">
        <v>182</v>
      </c>
      <c r="C10" s="136"/>
      <c r="D10" s="137"/>
      <c r="E10" s="137"/>
      <c r="F10" s="137"/>
      <c r="G10" s="137"/>
      <c r="H10" s="138"/>
      <c r="I10" s="80" t="s">
        <v>183</v>
      </c>
      <c r="J10" s="25" t="s">
        <v>184</v>
      </c>
      <c r="K10" s="80" t="s">
        <v>185</v>
      </c>
      <c r="L10" s="80" t="s">
        <v>186</v>
      </c>
      <c r="M10" s="34" t="s">
        <v>187</v>
      </c>
      <c r="N10" s="82"/>
      <c r="O10" s="80" t="s">
        <v>188</v>
      </c>
      <c r="P10" s="34" t="s">
        <v>189</v>
      </c>
      <c r="Q10" s="82"/>
      <c r="R10" s="29"/>
      <c r="S10" s="61"/>
      <c r="T10" s="61"/>
    </row>
    <row r="11" spans="1:21" s="28" customFormat="1" ht="13.5">
      <c r="A11" s="20" t="s">
        <v>14</v>
      </c>
      <c r="B11" s="80" t="s">
        <v>190</v>
      </c>
      <c r="C11" s="139" t="s">
        <v>191</v>
      </c>
      <c r="D11" s="140"/>
      <c r="E11" s="140"/>
      <c r="F11" s="139" t="s">
        <v>192</v>
      </c>
      <c r="G11" s="140"/>
      <c r="H11" s="141"/>
      <c r="I11" s="80" t="s">
        <v>193</v>
      </c>
      <c r="J11" s="25" t="s">
        <v>194</v>
      </c>
      <c r="K11" s="80" t="s">
        <v>195</v>
      </c>
      <c r="L11" s="80" t="s">
        <v>196</v>
      </c>
      <c r="M11" s="20"/>
      <c r="N11" s="142" t="s">
        <v>197</v>
      </c>
      <c r="O11" s="80" t="s">
        <v>198</v>
      </c>
      <c r="P11" s="20"/>
      <c r="Q11" s="87"/>
      <c r="R11" s="29" t="s">
        <v>14</v>
      </c>
      <c r="S11" s="61"/>
      <c r="T11" s="61"/>
      <c r="U11" s="45"/>
    </row>
    <row r="12" spans="1:21" s="28" customFormat="1" ht="13.5">
      <c r="A12" s="117"/>
      <c r="B12" s="90" t="s">
        <v>199</v>
      </c>
      <c r="C12" s="38" t="s">
        <v>200</v>
      </c>
      <c r="D12" s="143" t="s">
        <v>201</v>
      </c>
      <c r="E12" s="144" t="s">
        <v>202</v>
      </c>
      <c r="F12" s="38" t="s">
        <v>200</v>
      </c>
      <c r="G12" s="143" t="s">
        <v>201</v>
      </c>
      <c r="H12" s="144" t="s">
        <v>202</v>
      </c>
      <c r="I12" s="90" t="s">
        <v>203</v>
      </c>
      <c r="J12" s="38" t="s">
        <v>204</v>
      </c>
      <c r="K12" s="90" t="s">
        <v>96</v>
      </c>
      <c r="L12" s="90" t="s">
        <v>205</v>
      </c>
      <c r="M12" s="144" t="s">
        <v>206</v>
      </c>
      <c r="N12" s="90" t="s">
        <v>207</v>
      </c>
      <c r="O12" s="90" t="s">
        <v>208</v>
      </c>
      <c r="P12" s="144" t="s">
        <v>209</v>
      </c>
      <c r="Q12" s="90" t="s">
        <v>210</v>
      </c>
      <c r="R12" s="92"/>
      <c r="S12" s="45"/>
      <c r="T12" s="61"/>
      <c r="U12" s="45"/>
    </row>
    <row r="13" spans="1:21" s="28" customFormat="1" ht="13.5">
      <c r="A13" s="95"/>
      <c r="B13" s="145" t="s">
        <v>117</v>
      </c>
      <c r="C13" s="40"/>
      <c r="D13" s="40" t="s">
        <v>119</v>
      </c>
      <c r="E13" s="40" t="s">
        <v>117</v>
      </c>
      <c r="F13" s="40"/>
      <c r="G13" s="40" t="s">
        <v>119</v>
      </c>
      <c r="H13" s="40" t="s">
        <v>117</v>
      </c>
      <c r="I13" s="40" t="s">
        <v>211</v>
      </c>
      <c r="J13" s="40" t="s">
        <v>212</v>
      </c>
      <c r="K13" s="40" t="s">
        <v>213</v>
      </c>
      <c r="L13" s="40" t="s">
        <v>214</v>
      </c>
      <c r="M13" s="40" t="s">
        <v>215</v>
      </c>
      <c r="N13" s="40" t="s">
        <v>216</v>
      </c>
      <c r="O13" s="40" t="s">
        <v>217</v>
      </c>
      <c r="P13" s="40" t="s">
        <v>218</v>
      </c>
      <c r="Q13" s="40" t="s">
        <v>218</v>
      </c>
      <c r="R13" s="97"/>
      <c r="S13" s="45"/>
      <c r="T13" s="45"/>
      <c r="U13" s="45"/>
    </row>
    <row r="14" spans="1:21" s="28" customFormat="1" ht="13.5">
      <c r="A14" s="98"/>
      <c r="B14" s="146"/>
      <c r="C14" s="44"/>
      <c r="D14" s="44"/>
      <c r="E14" s="44"/>
      <c r="F14" s="44"/>
      <c r="G14" s="44"/>
      <c r="H14" s="44"/>
      <c r="I14" s="44"/>
      <c r="J14" s="44"/>
      <c r="K14" s="44"/>
      <c r="L14" s="44"/>
      <c r="M14" s="147"/>
      <c r="N14" s="46"/>
      <c r="O14" s="44"/>
      <c r="P14" s="44"/>
      <c r="Q14" s="44"/>
      <c r="R14" s="100"/>
      <c r="S14" s="61"/>
      <c r="T14" s="61"/>
      <c r="U14" s="45"/>
    </row>
    <row r="15" spans="1:21" s="56" customFormat="1" ht="13.5">
      <c r="A15" s="148" t="s">
        <v>120</v>
      </c>
      <c r="B15" s="149">
        <v>265259031</v>
      </c>
      <c r="C15" s="103">
        <v>334799</v>
      </c>
      <c r="D15" s="104">
        <v>3526306</v>
      </c>
      <c r="E15" s="104">
        <v>413531671</v>
      </c>
      <c r="F15" s="104">
        <v>1137859</v>
      </c>
      <c r="G15" s="104">
        <v>7579363</v>
      </c>
      <c r="H15" s="104">
        <v>134705448</v>
      </c>
      <c r="I15" s="103">
        <v>575860</v>
      </c>
      <c r="J15" s="104">
        <v>121455109</v>
      </c>
      <c r="K15" s="103">
        <v>284964</v>
      </c>
      <c r="L15" s="104">
        <v>185549594</v>
      </c>
      <c r="M15" s="150">
        <v>1207866.9</v>
      </c>
      <c r="N15" s="102">
        <v>26.8</v>
      </c>
      <c r="O15" s="104">
        <v>78660773</v>
      </c>
      <c r="P15" s="104">
        <v>5972665</v>
      </c>
      <c r="Q15" s="104">
        <v>4137911</v>
      </c>
      <c r="R15" s="105" t="s">
        <v>120</v>
      </c>
      <c r="S15" s="62"/>
      <c r="T15" s="62"/>
      <c r="U15" s="65"/>
    </row>
    <row r="16" spans="1:21" s="28" customFormat="1" ht="13.5">
      <c r="A16" s="151"/>
      <c r="B16" s="152"/>
      <c r="C16" s="108"/>
      <c r="D16" s="153"/>
      <c r="E16" s="109"/>
      <c r="F16" s="109"/>
      <c r="G16" s="153"/>
      <c r="H16" s="109"/>
      <c r="I16" s="153"/>
      <c r="J16" s="154"/>
      <c r="K16" s="154"/>
      <c r="L16" s="154"/>
      <c r="M16" s="155"/>
      <c r="N16" s="112"/>
      <c r="O16" s="153"/>
      <c r="P16" s="109"/>
      <c r="Q16" s="109"/>
      <c r="R16" s="110"/>
      <c r="S16" s="61"/>
      <c r="T16" s="61"/>
      <c r="U16" s="45"/>
    </row>
    <row r="17" spans="1:21" s="28" customFormat="1" ht="13.5">
      <c r="A17" s="151"/>
      <c r="B17" s="152"/>
      <c r="C17" s="108"/>
      <c r="D17" s="109"/>
      <c r="E17" s="109"/>
      <c r="F17" s="109"/>
      <c r="G17" s="109"/>
      <c r="H17" s="109"/>
      <c r="I17" s="108"/>
      <c r="J17" s="153"/>
      <c r="K17" s="156"/>
      <c r="L17" s="109"/>
      <c r="M17" s="157"/>
      <c r="N17" s="111"/>
      <c r="O17" s="109"/>
      <c r="P17" s="109"/>
      <c r="Q17" s="109"/>
      <c r="R17" s="110"/>
      <c r="S17" s="61"/>
      <c r="T17" s="61"/>
      <c r="U17" s="45"/>
    </row>
    <row r="18" spans="1:21" s="28" customFormat="1" ht="13.5">
      <c r="A18" s="158" t="s">
        <v>219</v>
      </c>
      <c r="B18" s="152">
        <v>5202551</v>
      </c>
      <c r="C18" s="108">
        <v>13687</v>
      </c>
      <c r="D18" s="109">
        <v>125636</v>
      </c>
      <c r="E18" s="109">
        <v>11662826</v>
      </c>
      <c r="F18" s="109">
        <v>44549</v>
      </c>
      <c r="G18" s="109">
        <v>338157</v>
      </c>
      <c r="H18" s="109">
        <v>6156539</v>
      </c>
      <c r="I18" s="108">
        <v>27305</v>
      </c>
      <c r="J18" s="109">
        <v>4494863</v>
      </c>
      <c r="K18" s="108">
        <v>11875</v>
      </c>
      <c r="L18" s="109">
        <v>12102792</v>
      </c>
      <c r="M18" s="159">
        <f>84077.4+5623.2</f>
        <v>89700.59999999999</v>
      </c>
      <c r="N18" s="112">
        <f>((20037.9+1201.3)/M18)*100</f>
        <v>23.677879523659822</v>
      </c>
      <c r="O18" s="109">
        <v>3641066</v>
      </c>
      <c r="P18" s="109">
        <v>138014</v>
      </c>
      <c r="Q18" s="109">
        <v>92986</v>
      </c>
      <c r="R18" s="25" t="s">
        <v>219</v>
      </c>
      <c r="S18" s="61"/>
      <c r="T18" s="61"/>
      <c r="U18" s="45"/>
    </row>
    <row r="19" spans="1:21" s="28" customFormat="1" ht="13.5">
      <c r="A19" s="158" t="s">
        <v>220</v>
      </c>
      <c r="B19" s="152">
        <v>1457403</v>
      </c>
      <c r="C19" s="108">
        <v>3517</v>
      </c>
      <c r="D19" s="109">
        <v>30891</v>
      </c>
      <c r="E19" s="109">
        <v>1870352</v>
      </c>
      <c r="F19" s="109">
        <v>15155</v>
      </c>
      <c r="G19" s="109">
        <v>88330</v>
      </c>
      <c r="H19" s="109">
        <v>1439959</v>
      </c>
      <c r="I19" s="108">
        <v>5808</v>
      </c>
      <c r="J19" s="109">
        <v>1107326</v>
      </c>
      <c r="K19" s="108">
        <v>2870</v>
      </c>
      <c r="L19" s="109">
        <v>2214705</v>
      </c>
      <c r="M19" s="159">
        <v>19625.1</v>
      </c>
      <c r="N19" s="112">
        <v>32</v>
      </c>
      <c r="O19" s="109">
        <v>979632</v>
      </c>
      <c r="P19" s="109">
        <v>36491</v>
      </c>
      <c r="Q19" s="109">
        <v>22194</v>
      </c>
      <c r="R19" s="25" t="s">
        <v>220</v>
      </c>
      <c r="S19" s="61"/>
      <c r="T19" s="61"/>
      <c r="U19" s="45"/>
    </row>
    <row r="20" spans="1:21" s="28" customFormat="1" ht="13.5">
      <c r="A20" s="158" t="s">
        <v>124</v>
      </c>
      <c r="B20" s="152">
        <v>2010170</v>
      </c>
      <c r="C20" s="108">
        <v>3201</v>
      </c>
      <c r="D20" s="109">
        <v>27335</v>
      </c>
      <c r="E20" s="109">
        <v>1868268</v>
      </c>
      <c r="F20" s="109">
        <v>14721</v>
      </c>
      <c r="G20" s="109">
        <v>82746</v>
      </c>
      <c r="H20" s="109">
        <v>1319816</v>
      </c>
      <c r="I20" s="108">
        <v>5495</v>
      </c>
      <c r="J20" s="109">
        <v>1144076</v>
      </c>
      <c r="K20" s="108">
        <v>2877</v>
      </c>
      <c r="L20" s="109">
        <v>1793355</v>
      </c>
      <c r="M20" s="159">
        <v>33076.2</v>
      </c>
      <c r="N20" s="112">
        <v>17.7</v>
      </c>
      <c r="O20" s="109">
        <v>978655</v>
      </c>
      <c r="P20" s="109">
        <v>37290</v>
      </c>
      <c r="Q20" s="109">
        <v>19732</v>
      </c>
      <c r="R20" s="25" t="s">
        <v>124</v>
      </c>
      <c r="S20" s="61"/>
      <c r="T20" s="61"/>
      <c r="U20" s="45"/>
    </row>
    <row r="21" spans="1:21" s="28" customFormat="1" ht="13.5">
      <c r="A21" s="158" t="s">
        <v>125</v>
      </c>
      <c r="B21" s="152">
        <v>2944135</v>
      </c>
      <c r="C21" s="108">
        <v>7442</v>
      </c>
      <c r="D21" s="109">
        <v>74521</v>
      </c>
      <c r="E21" s="109">
        <v>8069598</v>
      </c>
      <c r="F21" s="109">
        <v>22056</v>
      </c>
      <c r="G21" s="109">
        <v>155875</v>
      </c>
      <c r="H21" s="109">
        <v>2531787</v>
      </c>
      <c r="I21" s="108">
        <v>10139</v>
      </c>
      <c r="J21" s="109">
        <v>2227705</v>
      </c>
      <c r="K21" s="108">
        <v>4972</v>
      </c>
      <c r="L21" s="109">
        <v>3571770</v>
      </c>
      <c r="M21" s="159">
        <f>21162.8+3450</f>
        <v>24612.8</v>
      </c>
      <c r="N21" s="112">
        <f>((5820.4+1659.2)/M21)*100</f>
        <v>30.38906585191445</v>
      </c>
      <c r="O21" s="109">
        <v>1565545</v>
      </c>
      <c r="P21" s="109">
        <v>78075</v>
      </c>
      <c r="Q21" s="109">
        <v>48965</v>
      </c>
      <c r="R21" s="25" t="s">
        <v>125</v>
      </c>
      <c r="S21" s="61"/>
      <c r="T21" s="61"/>
      <c r="U21" s="45"/>
    </row>
    <row r="22" spans="1:21" s="28" customFormat="1" ht="13.5">
      <c r="A22" s="18" t="s">
        <v>126</v>
      </c>
      <c r="B22" s="109">
        <v>1184799</v>
      </c>
      <c r="C22" s="108">
        <v>2656</v>
      </c>
      <c r="D22" s="109">
        <v>20867</v>
      </c>
      <c r="E22" s="109">
        <v>1330364</v>
      </c>
      <c r="F22" s="109">
        <v>13009</v>
      </c>
      <c r="G22" s="109">
        <v>72091</v>
      </c>
      <c r="H22" s="109">
        <v>1140430</v>
      </c>
      <c r="I22" s="108">
        <v>4374</v>
      </c>
      <c r="J22" s="109">
        <v>881337</v>
      </c>
      <c r="K22" s="108">
        <v>2326</v>
      </c>
      <c r="L22" s="109">
        <v>1573554</v>
      </c>
      <c r="M22" s="159">
        <v>23767.7</v>
      </c>
      <c r="N22" s="112">
        <v>18.4</v>
      </c>
      <c r="O22" s="109">
        <v>810484</v>
      </c>
      <c r="P22" s="109">
        <v>32074</v>
      </c>
      <c r="Q22" s="109">
        <v>17673</v>
      </c>
      <c r="R22" s="25" t="s">
        <v>126</v>
      </c>
      <c r="S22" s="61"/>
      <c r="T22" s="61"/>
      <c r="U22" s="45"/>
    </row>
    <row r="23" spans="1:21" s="28" customFormat="1" ht="13.5">
      <c r="A23" s="18"/>
      <c r="B23" s="109"/>
      <c r="C23" s="108"/>
      <c r="D23" s="109"/>
      <c r="E23" s="109"/>
      <c r="F23" s="109"/>
      <c r="G23" s="109"/>
      <c r="H23" s="109"/>
      <c r="I23" s="108"/>
      <c r="J23" s="109"/>
      <c r="K23" s="108" t="s">
        <v>127</v>
      </c>
      <c r="L23" s="109"/>
      <c r="M23" s="159"/>
      <c r="N23" s="112" t="s">
        <v>127</v>
      </c>
      <c r="O23" s="109"/>
      <c r="P23" s="109"/>
      <c r="Q23" s="109"/>
      <c r="R23" s="25"/>
      <c r="S23" s="61"/>
      <c r="T23" s="61"/>
      <c r="U23" s="45"/>
    </row>
    <row r="24" spans="1:21" s="28" customFormat="1" ht="13.5">
      <c r="A24" s="18" t="s">
        <v>128</v>
      </c>
      <c r="B24" s="109">
        <v>2391489</v>
      </c>
      <c r="C24" s="108">
        <v>3196</v>
      </c>
      <c r="D24" s="109">
        <v>24681</v>
      </c>
      <c r="E24" s="109">
        <v>1480549</v>
      </c>
      <c r="F24" s="109">
        <v>13710</v>
      </c>
      <c r="G24" s="109">
        <v>74401</v>
      </c>
      <c r="H24" s="109">
        <v>1222199</v>
      </c>
      <c r="I24" s="108">
        <v>4327</v>
      </c>
      <c r="J24" s="109">
        <v>1004321</v>
      </c>
      <c r="K24" s="108">
        <v>2528</v>
      </c>
      <c r="L24" s="109">
        <v>1364924</v>
      </c>
      <c r="M24" s="159">
        <v>16430.4</v>
      </c>
      <c r="N24" s="112">
        <v>25.7</v>
      </c>
      <c r="O24" s="109">
        <v>913507</v>
      </c>
      <c r="P24" s="109">
        <v>35399</v>
      </c>
      <c r="Q24" s="109">
        <v>20820</v>
      </c>
      <c r="R24" s="25" t="s">
        <v>128</v>
      </c>
      <c r="S24" s="61"/>
      <c r="T24" s="61"/>
      <c r="U24" s="45"/>
    </row>
    <row r="25" spans="1:21" s="28" customFormat="1" ht="13.5">
      <c r="A25" s="18" t="s">
        <v>129</v>
      </c>
      <c r="B25" s="109">
        <v>4724529</v>
      </c>
      <c r="C25" s="108">
        <v>4869</v>
      </c>
      <c r="D25" s="109">
        <v>39146</v>
      </c>
      <c r="E25" s="109">
        <v>2631244</v>
      </c>
      <c r="F25" s="109">
        <v>21255</v>
      </c>
      <c r="G25" s="109">
        <v>125606</v>
      </c>
      <c r="H25" s="109">
        <v>2038908</v>
      </c>
      <c r="I25" s="108">
        <v>8082</v>
      </c>
      <c r="J25" s="109">
        <v>1677487</v>
      </c>
      <c r="K25" s="108">
        <v>4302</v>
      </c>
      <c r="L25" s="109">
        <v>3181343</v>
      </c>
      <c r="M25" s="160">
        <v>38960.4</v>
      </c>
      <c r="N25" s="112">
        <v>18.4</v>
      </c>
      <c r="O25" s="109">
        <v>1567029</v>
      </c>
      <c r="P25" s="109">
        <v>48952</v>
      </c>
      <c r="Q25" s="109">
        <v>28465</v>
      </c>
      <c r="R25" s="25" t="s">
        <v>129</v>
      </c>
      <c r="S25" s="61"/>
      <c r="T25" s="61"/>
      <c r="U25" s="45"/>
    </row>
    <row r="26" spans="1:21" s="28" customFormat="1" ht="13.5">
      <c r="A26" s="18" t="s">
        <v>130</v>
      </c>
      <c r="B26" s="109">
        <v>9779425</v>
      </c>
      <c r="C26" s="108">
        <v>5834</v>
      </c>
      <c r="D26" s="109">
        <v>48525</v>
      </c>
      <c r="E26" s="109">
        <v>3911079</v>
      </c>
      <c r="F26" s="109">
        <v>25414</v>
      </c>
      <c r="G26" s="109">
        <v>166200</v>
      </c>
      <c r="H26" s="109">
        <v>2958758</v>
      </c>
      <c r="I26" s="108">
        <v>12238</v>
      </c>
      <c r="J26" s="109">
        <v>3190592</v>
      </c>
      <c r="K26" s="108">
        <v>6301</v>
      </c>
      <c r="L26" s="109">
        <v>8316330</v>
      </c>
      <c r="M26" s="159">
        <v>56110.4</v>
      </c>
      <c r="N26" s="112">
        <v>13.5</v>
      </c>
      <c r="O26" s="109">
        <v>2463202</v>
      </c>
      <c r="P26" s="109">
        <v>94872</v>
      </c>
      <c r="Q26" s="109">
        <v>51191</v>
      </c>
      <c r="R26" s="25" t="s">
        <v>130</v>
      </c>
      <c r="S26" s="61"/>
      <c r="T26" s="61"/>
      <c r="U26" s="45"/>
    </row>
    <row r="27" spans="1:21" s="28" customFormat="1" ht="13.5">
      <c r="A27" s="18" t="s">
        <v>131</v>
      </c>
      <c r="B27" s="109">
        <v>7679672</v>
      </c>
      <c r="C27" s="108">
        <v>4975</v>
      </c>
      <c r="D27" s="109">
        <v>40452</v>
      </c>
      <c r="E27" s="109">
        <v>3514104</v>
      </c>
      <c r="F27" s="109">
        <v>19016</v>
      </c>
      <c r="G27" s="109">
        <v>119457</v>
      </c>
      <c r="H27" s="109">
        <v>2136204</v>
      </c>
      <c r="I27" s="108">
        <v>8399</v>
      </c>
      <c r="J27" s="109">
        <v>2171913</v>
      </c>
      <c r="K27" s="108">
        <v>4381</v>
      </c>
      <c r="L27" s="109">
        <v>2399233</v>
      </c>
      <c r="M27" s="159">
        <v>24840.7</v>
      </c>
      <c r="N27" s="112">
        <v>23.6</v>
      </c>
      <c r="O27" s="109">
        <v>1652324</v>
      </c>
      <c r="P27" s="109">
        <v>68224</v>
      </c>
      <c r="Q27" s="109">
        <v>40298</v>
      </c>
      <c r="R27" s="25" t="s">
        <v>131</v>
      </c>
      <c r="S27" s="61"/>
      <c r="T27" s="61"/>
      <c r="U27" s="45"/>
    </row>
    <row r="28" spans="1:21" s="28" customFormat="1" ht="13.5">
      <c r="A28" s="18" t="s">
        <v>132</v>
      </c>
      <c r="B28" s="109">
        <v>6706669</v>
      </c>
      <c r="C28" s="108">
        <v>5118</v>
      </c>
      <c r="D28" s="109">
        <v>46395</v>
      </c>
      <c r="E28" s="109">
        <v>4704270</v>
      </c>
      <c r="F28" s="109">
        <v>19653</v>
      </c>
      <c r="G28" s="109">
        <v>123501</v>
      </c>
      <c r="H28" s="109">
        <v>2125778</v>
      </c>
      <c r="I28" s="108">
        <v>8558</v>
      </c>
      <c r="J28" s="109">
        <v>2224550</v>
      </c>
      <c r="K28" s="108">
        <v>4506</v>
      </c>
      <c r="L28" s="109">
        <v>2382112</v>
      </c>
      <c r="M28" s="159">
        <v>34988.4</v>
      </c>
      <c r="N28" s="112">
        <v>17.7</v>
      </c>
      <c r="O28" s="109">
        <v>1729013</v>
      </c>
      <c r="P28" s="109">
        <v>65276</v>
      </c>
      <c r="Q28" s="109">
        <v>34386</v>
      </c>
      <c r="R28" s="25" t="s">
        <v>132</v>
      </c>
      <c r="S28" s="61"/>
      <c r="T28" s="61"/>
      <c r="U28" s="45"/>
    </row>
    <row r="29" spans="1:21" s="28" customFormat="1" ht="13.5">
      <c r="A29" s="18"/>
      <c r="B29" s="109"/>
      <c r="C29" s="108"/>
      <c r="D29" s="109"/>
      <c r="E29" s="109"/>
      <c r="F29" s="109"/>
      <c r="G29" s="109"/>
      <c r="H29" s="109"/>
      <c r="I29" s="108"/>
      <c r="J29" s="109"/>
      <c r="K29" s="108" t="s">
        <v>127</v>
      </c>
      <c r="L29" s="109"/>
      <c r="M29" s="159" t="s">
        <v>221</v>
      </c>
      <c r="N29" s="112"/>
      <c r="O29" s="109"/>
      <c r="P29" s="109"/>
      <c r="Q29" s="109"/>
      <c r="R29" s="25"/>
      <c r="S29" s="61"/>
      <c r="T29" s="61"/>
      <c r="U29" s="45"/>
    </row>
    <row r="30" spans="1:21" s="28" customFormat="1" ht="13.5">
      <c r="A30" s="18" t="s">
        <v>133</v>
      </c>
      <c r="B30" s="109">
        <v>11774761</v>
      </c>
      <c r="C30" s="108">
        <v>11854</v>
      </c>
      <c r="D30" s="109">
        <v>109799</v>
      </c>
      <c r="E30" s="109">
        <v>8816010</v>
      </c>
      <c r="F30" s="109">
        <v>44573</v>
      </c>
      <c r="G30" s="109">
        <v>357223</v>
      </c>
      <c r="H30" s="109">
        <v>6337840</v>
      </c>
      <c r="I30" s="108">
        <v>30290</v>
      </c>
      <c r="J30" s="109">
        <v>7055854</v>
      </c>
      <c r="K30" s="108">
        <v>14621</v>
      </c>
      <c r="L30" s="109">
        <v>4708891</v>
      </c>
      <c r="M30" s="159">
        <f>42519.4+4193</f>
        <v>46712.4</v>
      </c>
      <c r="N30" s="112">
        <f>((7348.2+651.4)/M30)*100</f>
        <v>17.125217287058682</v>
      </c>
      <c r="O30" s="109">
        <v>3913007</v>
      </c>
      <c r="P30" s="109">
        <v>246818</v>
      </c>
      <c r="Q30" s="109">
        <v>137784</v>
      </c>
      <c r="R30" s="25" t="s">
        <v>133</v>
      </c>
      <c r="S30" s="61"/>
      <c r="T30" s="61"/>
      <c r="U30" s="45"/>
    </row>
    <row r="31" spans="1:21" s="28" customFormat="1" ht="13.5">
      <c r="A31" s="18" t="s">
        <v>134</v>
      </c>
      <c r="B31" s="109">
        <v>12345845</v>
      </c>
      <c r="C31" s="108">
        <v>8993</v>
      </c>
      <c r="D31" s="109">
        <v>83986</v>
      </c>
      <c r="E31" s="109">
        <v>6567201</v>
      </c>
      <c r="F31" s="109">
        <v>39603</v>
      </c>
      <c r="G31" s="109">
        <v>330640</v>
      </c>
      <c r="H31" s="109">
        <v>5754991</v>
      </c>
      <c r="I31" s="108">
        <v>27177</v>
      </c>
      <c r="J31" s="109">
        <v>5976468</v>
      </c>
      <c r="K31" s="108">
        <v>12683</v>
      </c>
      <c r="L31" s="109">
        <v>17412484</v>
      </c>
      <c r="M31" s="159">
        <f>36857.7+3341.1</f>
        <v>40198.799999999996</v>
      </c>
      <c r="N31" s="112">
        <f>((9259.2+988.3)/M31)*100</f>
        <v>25.492054489188735</v>
      </c>
      <c r="O31" s="109">
        <v>3468653</v>
      </c>
      <c r="P31" s="109">
        <v>235595</v>
      </c>
      <c r="Q31" s="109">
        <v>119016</v>
      </c>
      <c r="R31" s="25" t="s">
        <v>134</v>
      </c>
      <c r="S31" s="61"/>
      <c r="T31" s="61"/>
      <c r="U31" s="45"/>
    </row>
    <row r="32" spans="1:21" s="28" customFormat="1" ht="13.5">
      <c r="A32" s="18" t="s">
        <v>135</v>
      </c>
      <c r="B32" s="109">
        <v>8023647</v>
      </c>
      <c r="C32" s="108">
        <v>47270</v>
      </c>
      <c r="D32" s="109">
        <v>795902</v>
      </c>
      <c r="E32" s="109">
        <v>164932421</v>
      </c>
      <c r="F32" s="109">
        <v>102695</v>
      </c>
      <c r="G32" s="109">
        <v>778118</v>
      </c>
      <c r="H32" s="109">
        <v>17278905</v>
      </c>
      <c r="I32" s="108">
        <v>67805</v>
      </c>
      <c r="J32" s="109">
        <v>14095589</v>
      </c>
      <c r="K32" s="108">
        <v>30355</v>
      </c>
      <c r="L32" s="109">
        <v>21012209</v>
      </c>
      <c r="M32" s="159">
        <v>24042.3</v>
      </c>
      <c r="N32" s="112">
        <v>62.2</v>
      </c>
      <c r="O32" s="109">
        <v>4430557</v>
      </c>
      <c r="P32" s="109">
        <v>1785394</v>
      </c>
      <c r="Q32" s="109">
        <v>1694426</v>
      </c>
      <c r="R32" s="25" t="s">
        <v>135</v>
      </c>
      <c r="S32" s="61"/>
      <c r="T32" s="61"/>
      <c r="U32" s="45"/>
    </row>
    <row r="33" spans="1:21" s="28" customFormat="1" ht="13.5">
      <c r="A33" s="18" t="s">
        <v>136</v>
      </c>
      <c r="B33" s="109">
        <v>14868385</v>
      </c>
      <c r="C33" s="108">
        <v>12824</v>
      </c>
      <c r="D33" s="109">
        <v>141461</v>
      </c>
      <c r="E33" s="109">
        <v>12398845</v>
      </c>
      <c r="F33" s="109">
        <v>54892</v>
      </c>
      <c r="G33" s="109">
        <v>464156</v>
      </c>
      <c r="H33" s="109">
        <v>8548105</v>
      </c>
      <c r="I33" s="108">
        <v>40678</v>
      </c>
      <c r="J33" s="109">
        <v>8124360</v>
      </c>
      <c r="K33" s="108">
        <v>18378</v>
      </c>
      <c r="L33" s="109">
        <v>10191270</v>
      </c>
      <c r="M33" s="159">
        <f>15103.9+7658.8+2505.5</f>
        <v>25268.2</v>
      </c>
      <c r="N33" s="112">
        <f>((5833.4+6463.6+2006.3)/M33)*100</f>
        <v>56.605931566158254</v>
      </c>
      <c r="O33" s="109">
        <v>3941894</v>
      </c>
      <c r="P33" s="109">
        <v>344254</v>
      </c>
      <c r="Q33" s="109">
        <v>176190</v>
      </c>
      <c r="R33" s="25" t="s">
        <v>136</v>
      </c>
      <c r="S33" s="61"/>
      <c r="T33" s="61"/>
      <c r="U33" s="45"/>
    </row>
    <row r="34" spans="1:21" s="28" customFormat="1" ht="13.5">
      <c r="A34" s="18" t="s">
        <v>137</v>
      </c>
      <c r="B34" s="109">
        <v>4144795</v>
      </c>
      <c r="C34" s="108">
        <v>7304</v>
      </c>
      <c r="D34" s="109">
        <v>65483</v>
      </c>
      <c r="E34" s="109">
        <v>4608546</v>
      </c>
      <c r="F34" s="109">
        <v>26783</v>
      </c>
      <c r="G34" s="109">
        <v>148673</v>
      </c>
      <c r="H34" s="109">
        <v>2576649</v>
      </c>
      <c r="I34" s="108">
        <v>9297</v>
      </c>
      <c r="J34" s="109">
        <v>2285224</v>
      </c>
      <c r="K34" s="108">
        <v>5161</v>
      </c>
      <c r="L34" s="109">
        <v>3256767</v>
      </c>
      <c r="M34" s="159">
        <f>30466.3+6867.2</f>
        <v>37333.5</v>
      </c>
      <c r="N34" s="112">
        <f>((6988.7+949.2)/M34)*100</f>
        <v>21.262137222601684</v>
      </c>
      <c r="O34" s="109">
        <v>1805354</v>
      </c>
      <c r="P34" s="109">
        <v>78007</v>
      </c>
      <c r="Q34" s="109">
        <v>43289</v>
      </c>
      <c r="R34" s="25" t="s">
        <v>137</v>
      </c>
      <c r="S34" s="61"/>
      <c r="T34" s="61"/>
      <c r="U34" s="45"/>
    </row>
    <row r="35" spans="1:21" s="28" customFormat="1" ht="13.5">
      <c r="A35" s="18"/>
      <c r="B35" s="109"/>
      <c r="C35" s="108"/>
      <c r="D35" s="109"/>
      <c r="E35" s="109"/>
      <c r="F35" s="109"/>
      <c r="G35" s="109"/>
      <c r="H35" s="109"/>
      <c r="I35" s="108"/>
      <c r="J35" s="109"/>
      <c r="K35" s="108"/>
      <c r="L35" s="109"/>
      <c r="M35" s="159"/>
      <c r="N35" s="112"/>
      <c r="O35" s="109"/>
      <c r="P35" s="109"/>
      <c r="Q35" s="109"/>
      <c r="R35" s="25"/>
      <c r="S35" s="61"/>
      <c r="T35" s="61"/>
      <c r="U35" s="45"/>
    </row>
    <row r="36" spans="1:21" s="28" customFormat="1" ht="13.5">
      <c r="A36" s="18" t="s">
        <v>138</v>
      </c>
      <c r="B36" s="109">
        <v>2868220</v>
      </c>
      <c r="C36" s="108">
        <v>3330</v>
      </c>
      <c r="D36" s="109">
        <v>28361</v>
      </c>
      <c r="E36" s="109">
        <v>2122552</v>
      </c>
      <c r="F36" s="109">
        <v>13079</v>
      </c>
      <c r="G36" s="109">
        <v>69253</v>
      </c>
      <c r="H36" s="109">
        <v>1175444</v>
      </c>
      <c r="I36" s="108">
        <v>4243</v>
      </c>
      <c r="J36" s="109">
        <v>1206464</v>
      </c>
      <c r="K36" s="108">
        <v>2861</v>
      </c>
      <c r="L36" s="109">
        <v>1704885</v>
      </c>
      <c r="M36" s="159">
        <v>13720.7</v>
      </c>
      <c r="N36" s="112">
        <v>40.1</v>
      </c>
      <c r="O36" s="109">
        <v>876190</v>
      </c>
      <c r="P36" s="109">
        <v>44930</v>
      </c>
      <c r="Q36" s="109">
        <v>27428</v>
      </c>
      <c r="R36" s="25" t="s">
        <v>138</v>
      </c>
      <c r="S36" s="61"/>
      <c r="T36" s="61"/>
      <c r="U36" s="45"/>
    </row>
    <row r="37" spans="1:21" s="28" customFormat="1" ht="13.5">
      <c r="A37" s="18" t="s">
        <v>139</v>
      </c>
      <c r="B37" s="109">
        <v>2049140</v>
      </c>
      <c r="C37" s="108">
        <v>3932</v>
      </c>
      <c r="D37" s="109">
        <v>34496</v>
      </c>
      <c r="E37" s="109">
        <v>2818190</v>
      </c>
      <c r="F37" s="109">
        <v>12632</v>
      </c>
      <c r="G37" s="109">
        <v>73503</v>
      </c>
      <c r="H37" s="109">
        <v>1339428</v>
      </c>
      <c r="I37" s="108">
        <v>4980</v>
      </c>
      <c r="J37" s="109">
        <v>1170803</v>
      </c>
      <c r="K37" s="108">
        <v>3104</v>
      </c>
      <c r="L37" s="109">
        <v>1595990</v>
      </c>
      <c r="M37" s="159">
        <v>13053.4</v>
      </c>
      <c r="N37" s="112">
        <v>30.2</v>
      </c>
      <c r="O37" s="109">
        <v>870758</v>
      </c>
      <c r="P37" s="109">
        <v>41950</v>
      </c>
      <c r="Q37" s="109">
        <v>25794</v>
      </c>
      <c r="R37" s="25" t="s">
        <v>139</v>
      </c>
      <c r="S37" s="61"/>
      <c r="T37" s="61"/>
      <c r="U37" s="45"/>
    </row>
    <row r="38" spans="1:21" s="28" customFormat="1" ht="13.5">
      <c r="A38" s="18" t="s">
        <v>140</v>
      </c>
      <c r="B38" s="109">
        <v>1673401</v>
      </c>
      <c r="C38" s="108">
        <v>2641</v>
      </c>
      <c r="D38" s="109">
        <v>21814</v>
      </c>
      <c r="E38" s="109">
        <v>1325605</v>
      </c>
      <c r="F38" s="109">
        <v>9380</v>
      </c>
      <c r="G38" s="109">
        <v>51937</v>
      </c>
      <c r="H38" s="109">
        <v>904694</v>
      </c>
      <c r="I38" s="108">
        <v>3087</v>
      </c>
      <c r="J38" s="109">
        <v>872693</v>
      </c>
      <c r="K38" s="108">
        <v>2236</v>
      </c>
      <c r="L38" s="109">
        <v>1026349</v>
      </c>
      <c r="M38" s="159">
        <v>10752.3</v>
      </c>
      <c r="N38" s="112">
        <v>33</v>
      </c>
      <c r="O38" s="109">
        <v>643130</v>
      </c>
      <c r="P38" s="109">
        <v>28249</v>
      </c>
      <c r="Q38" s="109">
        <v>16718</v>
      </c>
      <c r="R38" s="25" t="s">
        <v>140</v>
      </c>
      <c r="S38" s="61"/>
      <c r="T38" s="61"/>
      <c r="U38" s="45"/>
    </row>
    <row r="39" spans="1:21" s="28" customFormat="1" ht="13.5">
      <c r="A39" s="18" t="s">
        <v>141</v>
      </c>
      <c r="B39" s="109">
        <v>1900013</v>
      </c>
      <c r="C39" s="108">
        <v>2252</v>
      </c>
      <c r="D39" s="109">
        <v>17077</v>
      </c>
      <c r="E39" s="109">
        <v>1026267</v>
      </c>
      <c r="F39" s="109">
        <v>9028</v>
      </c>
      <c r="G39" s="109">
        <v>51503</v>
      </c>
      <c r="H39" s="109">
        <v>873456</v>
      </c>
      <c r="I39" s="108">
        <v>3983</v>
      </c>
      <c r="J39" s="109">
        <v>904327</v>
      </c>
      <c r="K39" s="108">
        <v>2020</v>
      </c>
      <c r="L39" s="109">
        <v>861114</v>
      </c>
      <c r="M39" s="159">
        <v>11101.4</v>
      </c>
      <c r="N39" s="112">
        <v>28.2</v>
      </c>
      <c r="O39" s="109">
        <v>727683</v>
      </c>
      <c r="P39" s="109">
        <v>24370</v>
      </c>
      <c r="Q39" s="109">
        <v>11614</v>
      </c>
      <c r="R39" s="25" t="s">
        <v>141</v>
      </c>
      <c r="S39" s="61"/>
      <c r="T39" s="61"/>
      <c r="U39" s="45"/>
    </row>
    <row r="40" spans="1:21" s="28" customFormat="1" ht="13.5">
      <c r="A40" s="18" t="s">
        <v>142</v>
      </c>
      <c r="B40" s="109">
        <v>4983927</v>
      </c>
      <c r="C40" s="108">
        <v>5651</v>
      </c>
      <c r="D40" s="109">
        <v>48115</v>
      </c>
      <c r="E40" s="109">
        <v>3458611</v>
      </c>
      <c r="F40" s="109">
        <v>21711</v>
      </c>
      <c r="G40" s="109">
        <v>135704</v>
      </c>
      <c r="H40" s="109">
        <v>2373576</v>
      </c>
      <c r="I40" s="108">
        <v>9463</v>
      </c>
      <c r="J40" s="109">
        <v>1880909</v>
      </c>
      <c r="K40" s="108">
        <v>5022</v>
      </c>
      <c r="L40" s="109">
        <v>2626684</v>
      </c>
      <c r="M40" s="160">
        <v>47859.1</v>
      </c>
      <c r="N40" s="112">
        <v>14</v>
      </c>
      <c r="O40" s="109">
        <v>1846565</v>
      </c>
      <c r="P40" s="109">
        <v>66614</v>
      </c>
      <c r="Q40" s="109">
        <v>31726</v>
      </c>
      <c r="R40" s="25" t="s">
        <v>142</v>
      </c>
      <c r="S40" s="61"/>
      <c r="T40" s="61"/>
      <c r="U40" s="45"/>
    </row>
    <row r="41" spans="1:21" s="28" customFormat="1" ht="13.5">
      <c r="A41" s="18"/>
      <c r="B41" s="109"/>
      <c r="C41" s="108"/>
      <c r="D41" s="109"/>
      <c r="E41" s="109"/>
      <c r="F41" s="109"/>
      <c r="G41" s="109"/>
      <c r="H41" s="109"/>
      <c r="I41" s="108"/>
      <c r="J41" s="109"/>
      <c r="K41" s="108"/>
      <c r="L41" s="109" t="s">
        <v>127</v>
      </c>
      <c r="M41" s="159"/>
      <c r="N41" s="112"/>
      <c r="O41" s="109"/>
      <c r="P41" s="109"/>
      <c r="Q41" s="109"/>
      <c r="R41" s="25"/>
      <c r="S41" s="61"/>
      <c r="T41" s="61"/>
      <c r="U41" s="45"/>
    </row>
    <row r="42" spans="1:21" s="28" customFormat="1" ht="13.5">
      <c r="A42" s="18" t="s">
        <v>143</v>
      </c>
      <c r="B42" s="109">
        <v>4569082</v>
      </c>
      <c r="C42" s="108">
        <v>6171</v>
      </c>
      <c r="D42" s="109">
        <v>48331</v>
      </c>
      <c r="E42" s="109">
        <v>2648467</v>
      </c>
      <c r="F42" s="109">
        <v>20835</v>
      </c>
      <c r="G42" s="109">
        <v>128392</v>
      </c>
      <c r="H42" s="109">
        <v>2112133</v>
      </c>
      <c r="I42" s="108">
        <v>8357</v>
      </c>
      <c r="J42" s="109">
        <v>1985882</v>
      </c>
      <c r="K42" s="108">
        <v>4601</v>
      </c>
      <c r="L42" s="109">
        <v>1923499</v>
      </c>
      <c r="M42" s="159">
        <v>30497.4</v>
      </c>
      <c r="N42" s="112">
        <v>21.8</v>
      </c>
      <c r="O42" s="109">
        <v>1649384</v>
      </c>
      <c r="P42" s="109">
        <v>63537</v>
      </c>
      <c r="Q42" s="109">
        <v>37427</v>
      </c>
      <c r="R42" s="25" t="s">
        <v>143</v>
      </c>
      <c r="S42" s="61"/>
      <c r="T42" s="61"/>
      <c r="U42" s="45"/>
    </row>
    <row r="43" spans="1:21" s="28" customFormat="1" ht="13.5">
      <c r="A43" s="18" t="s">
        <v>144</v>
      </c>
      <c r="B43" s="109">
        <v>15050953</v>
      </c>
      <c r="C43" s="108">
        <v>10608</v>
      </c>
      <c r="D43" s="109">
        <v>86647</v>
      </c>
      <c r="E43" s="109">
        <v>6976433</v>
      </c>
      <c r="F43" s="109">
        <v>36786</v>
      </c>
      <c r="G43" s="109">
        <v>230445</v>
      </c>
      <c r="H43" s="109">
        <v>4078182</v>
      </c>
      <c r="I43" s="108">
        <v>15979</v>
      </c>
      <c r="J43" s="109">
        <v>4179432</v>
      </c>
      <c r="K43" s="108">
        <v>8335</v>
      </c>
      <c r="L43" s="109">
        <v>4305931</v>
      </c>
      <c r="M43" s="160">
        <f>24813.1+3229.7+8411.2</f>
        <v>36454</v>
      </c>
      <c r="N43" s="112">
        <f>((7068.7+1344.4+1518.9)/M43)*100</f>
        <v>27.245295440829537</v>
      </c>
      <c r="O43" s="109">
        <v>2807428</v>
      </c>
      <c r="P43" s="109">
        <v>118761</v>
      </c>
      <c r="Q43" s="109">
        <v>88139</v>
      </c>
      <c r="R43" s="25" t="s">
        <v>144</v>
      </c>
      <c r="S43" s="61"/>
      <c r="T43" s="61"/>
      <c r="U43" s="45"/>
    </row>
    <row r="44" spans="1:21" s="28" customFormat="1" ht="13.5">
      <c r="A44" s="18" t="s">
        <v>145</v>
      </c>
      <c r="B44" s="109">
        <v>34431322</v>
      </c>
      <c r="C44" s="108">
        <v>22848</v>
      </c>
      <c r="D44" s="109">
        <v>258318</v>
      </c>
      <c r="E44" s="109">
        <v>35151716</v>
      </c>
      <c r="F44" s="109">
        <v>57153</v>
      </c>
      <c r="G44" s="109">
        <v>436194</v>
      </c>
      <c r="H44" s="109">
        <v>8291533</v>
      </c>
      <c r="I44" s="108">
        <v>31329</v>
      </c>
      <c r="J44" s="109">
        <v>8182731</v>
      </c>
      <c r="K44" s="108">
        <v>15854</v>
      </c>
      <c r="L44" s="109">
        <v>8496227</v>
      </c>
      <c r="M44" s="159">
        <f>43389.4+6373.7</f>
        <v>49763.1</v>
      </c>
      <c r="N44" s="112">
        <f>((14549.1+2295.6)/M44)*100</f>
        <v>33.84978025886652</v>
      </c>
      <c r="O44" s="109">
        <v>4959294</v>
      </c>
      <c r="P44" s="109">
        <v>313845</v>
      </c>
      <c r="Q44" s="109">
        <v>158791</v>
      </c>
      <c r="R44" s="25" t="s">
        <v>145</v>
      </c>
      <c r="S44" s="61"/>
      <c r="T44" s="61"/>
      <c r="U44" s="45"/>
    </row>
    <row r="45" spans="1:21" s="28" customFormat="1" ht="13.5">
      <c r="A45" s="18" t="s">
        <v>146</v>
      </c>
      <c r="B45" s="109">
        <v>9374584</v>
      </c>
      <c r="C45" s="108">
        <v>4136</v>
      </c>
      <c r="D45" s="109">
        <v>32446</v>
      </c>
      <c r="E45" s="109">
        <v>2007855</v>
      </c>
      <c r="F45" s="109">
        <v>17466</v>
      </c>
      <c r="G45" s="109">
        <v>112723</v>
      </c>
      <c r="H45" s="109">
        <v>1932530</v>
      </c>
      <c r="I45" s="108">
        <v>7910</v>
      </c>
      <c r="J45" s="109">
        <v>2024826</v>
      </c>
      <c r="K45" s="108">
        <v>4192</v>
      </c>
      <c r="L45" s="109">
        <v>5928989</v>
      </c>
      <c r="M45" s="159">
        <v>24886.9</v>
      </c>
      <c r="N45" s="112">
        <v>21.6</v>
      </c>
      <c r="O45" s="109">
        <v>1462885</v>
      </c>
      <c r="P45" s="109">
        <v>68552</v>
      </c>
      <c r="Q45" s="109">
        <v>33066</v>
      </c>
      <c r="R45" s="25" t="s">
        <v>146</v>
      </c>
      <c r="S45" s="61"/>
      <c r="T45" s="61"/>
      <c r="U45" s="45"/>
    </row>
    <row r="46" spans="1:21" s="28" customFormat="1" ht="13.5">
      <c r="A46" s="18" t="s">
        <v>147</v>
      </c>
      <c r="B46" s="109">
        <v>6115968</v>
      </c>
      <c r="C46" s="108">
        <v>2374</v>
      </c>
      <c r="D46" s="109">
        <v>18196</v>
      </c>
      <c r="E46" s="109">
        <v>1155801</v>
      </c>
      <c r="F46" s="109">
        <v>11634</v>
      </c>
      <c r="G46" s="109">
        <v>84942</v>
      </c>
      <c r="H46" s="109">
        <v>1360774</v>
      </c>
      <c r="I46" s="108">
        <v>5676</v>
      </c>
      <c r="J46" s="109">
        <v>1607224</v>
      </c>
      <c r="K46" s="108">
        <v>3340</v>
      </c>
      <c r="L46" s="109">
        <v>1256654</v>
      </c>
      <c r="M46" s="159">
        <v>12265.8</v>
      </c>
      <c r="N46" s="112">
        <v>31</v>
      </c>
      <c r="O46" s="109">
        <v>977264</v>
      </c>
      <c r="P46" s="109">
        <v>48114</v>
      </c>
      <c r="Q46" s="109">
        <v>27668</v>
      </c>
      <c r="R46" s="25" t="s">
        <v>147</v>
      </c>
      <c r="S46" s="61"/>
      <c r="T46" s="61"/>
      <c r="U46" s="45"/>
    </row>
    <row r="47" spans="1:21" s="28" customFormat="1" ht="13.5">
      <c r="A47" s="18"/>
      <c r="B47" s="109"/>
      <c r="C47" s="108"/>
      <c r="D47" s="109"/>
      <c r="E47" s="109"/>
      <c r="F47" s="109"/>
      <c r="G47" s="109"/>
      <c r="H47" s="109"/>
      <c r="I47" s="108"/>
      <c r="J47" s="109"/>
      <c r="K47" s="108"/>
      <c r="L47" s="109"/>
      <c r="M47" s="159"/>
      <c r="N47" s="112"/>
      <c r="O47" s="109"/>
      <c r="P47" s="109"/>
      <c r="Q47" s="109"/>
      <c r="R47" s="25"/>
      <c r="S47" s="61"/>
      <c r="T47" s="61"/>
      <c r="U47" s="45"/>
    </row>
    <row r="48" spans="1:21" s="28" customFormat="1" ht="13.5">
      <c r="A48" s="18" t="s">
        <v>148</v>
      </c>
      <c r="B48" s="109">
        <v>4675054</v>
      </c>
      <c r="C48" s="108">
        <v>7803</v>
      </c>
      <c r="D48" s="109">
        <v>72292</v>
      </c>
      <c r="E48" s="109">
        <v>4373672</v>
      </c>
      <c r="F48" s="109">
        <v>26964</v>
      </c>
      <c r="G48" s="109">
        <v>177376</v>
      </c>
      <c r="H48" s="109">
        <v>3022498</v>
      </c>
      <c r="I48" s="108">
        <v>12702</v>
      </c>
      <c r="J48" s="109">
        <v>2069209</v>
      </c>
      <c r="K48" s="108">
        <v>6295</v>
      </c>
      <c r="L48" s="109">
        <v>1473911</v>
      </c>
      <c r="M48" s="159">
        <f>11746.9+3557</f>
        <v>15303.9</v>
      </c>
      <c r="N48" s="112">
        <f>((3658.2+2063.4)/M48)*100</f>
        <v>37.386548526846106</v>
      </c>
      <c r="O48" s="109">
        <v>1326722</v>
      </c>
      <c r="P48" s="109">
        <v>110573</v>
      </c>
      <c r="Q48" s="109">
        <v>57711</v>
      </c>
      <c r="R48" s="25" t="s">
        <v>148</v>
      </c>
      <c r="S48" s="61"/>
      <c r="T48" s="61"/>
      <c r="U48" s="45"/>
    </row>
    <row r="49" spans="1:21" s="28" customFormat="1" ht="13.5">
      <c r="A49" s="18" t="s">
        <v>149</v>
      </c>
      <c r="B49" s="109">
        <v>14806158</v>
      </c>
      <c r="C49" s="108">
        <v>32985</v>
      </c>
      <c r="D49" s="109">
        <v>403270</v>
      </c>
      <c r="E49" s="109">
        <v>52009668</v>
      </c>
      <c r="F49" s="109">
        <v>74665</v>
      </c>
      <c r="G49" s="109">
        <v>509947</v>
      </c>
      <c r="H49" s="109">
        <v>9650541</v>
      </c>
      <c r="I49" s="108">
        <v>43460</v>
      </c>
      <c r="J49" s="109">
        <v>8075675</v>
      </c>
      <c r="K49" s="108">
        <v>20157</v>
      </c>
      <c r="L49" s="109">
        <v>7845481</v>
      </c>
      <c r="M49" s="159">
        <f>13235.1+3950+2018.4</f>
        <v>19203.5</v>
      </c>
      <c r="N49" s="112">
        <f>((8664.2+3543.2+2000)/M49)*100</f>
        <v>73.98338844481475</v>
      </c>
      <c r="O49" s="109">
        <v>3685474</v>
      </c>
      <c r="P49" s="109">
        <v>562001</v>
      </c>
      <c r="Q49" s="109">
        <v>369673</v>
      </c>
      <c r="R49" s="25" t="s">
        <v>149</v>
      </c>
      <c r="S49" s="61"/>
      <c r="T49" s="61"/>
      <c r="U49" s="45"/>
    </row>
    <row r="50" spans="1:21" s="28" customFormat="1" ht="13.5">
      <c r="A50" s="18" t="s">
        <v>150</v>
      </c>
      <c r="B50" s="109">
        <v>13423028</v>
      </c>
      <c r="C50" s="108">
        <v>12094</v>
      </c>
      <c r="D50" s="109">
        <v>107552</v>
      </c>
      <c r="E50" s="109">
        <v>7781958</v>
      </c>
      <c r="F50" s="109">
        <v>49503</v>
      </c>
      <c r="G50" s="109">
        <v>326731</v>
      </c>
      <c r="H50" s="109">
        <v>5487306</v>
      </c>
      <c r="I50" s="108">
        <v>25207</v>
      </c>
      <c r="J50" s="109">
        <v>4834563</v>
      </c>
      <c r="K50" s="108">
        <v>12824</v>
      </c>
      <c r="L50" s="109">
        <v>4488886</v>
      </c>
      <c r="M50" s="159">
        <f>30200.1+5915.4</f>
        <v>36115.5</v>
      </c>
      <c r="N50" s="112">
        <f>((10393.5+3349.6)/M50)*100</f>
        <v>38.05319045839044</v>
      </c>
      <c r="O50" s="109">
        <v>2947615</v>
      </c>
      <c r="P50" s="109">
        <v>193331</v>
      </c>
      <c r="Q50" s="109">
        <v>98509</v>
      </c>
      <c r="R50" s="25" t="s">
        <v>150</v>
      </c>
      <c r="S50" s="61"/>
      <c r="T50" s="61"/>
      <c r="U50" s="45"/>
    </row>
    <row r="51" spans="1:21" s="28" customFormat="1" ht="13.5">
      <c r="A51" s="18" t="s">
        <v>151</v>
      </c>
      <c r="B51" s="109">
        <v>1984809</v>
      </c>
      <c r="C51" s="108">
        <v>1928</v>
      </c>
      <c r="D51" s="109">
        <v>15517</v>
      </c>
      <c r="E51" s="109">
        <v>875957</v>
      </c>
      <c r="F51" s="109">
        <v>11532</v>
      </c>
      <c r="G51" s="109">
        <v>77843</v>
      </c>
      <c r="H51" s="109">
        <v>1250277</v>
      </c>
      <c r="I51" s="108">
        <v>5926</v>
      </c>
      <c r="J51" s="109">
        <v>926937</v>
      </c>
      <c r="K51" s="108">
        <v>3224</v>
      </c>
      <c r="L51" s="109">
        <v>697939</v>
      </c>
      <c r="M51" s="159">
        <v>12542.8</v>
      </c>
      <c r="N51" s="112">
        <v>29.7</v>
      </c>
      <c r="O51" s="109">
        <v>820265</v>
      </c>
      <c r="P51" s="109">
        <v>58395</v>
      </c>
      <c r="Q51" s="109">
        <v>23857</v>
      </c>
      <c r="R51" s="25" t="s">
        <v>151</v>
      </c>
      <c r="S51" s="61"/>
      <c r="T51" s="61"/>
      <c r="U51" s="45"/>
    </row>
    <row r="52" spans="1:21" s="28" customFormat="1" ht="13.5">
      <c r="A52" s="18" t="s">
        <v>152</v>
      </c>
      <c r="B52" s="109">
        <v>2414808</v>
      </c>
      <c r="C52" s="108">
        <v>2673</v>
      </c>
      <c r="D52" s="109">
        <v>19454</v>
      </c>
      <c r="E52" s="109">
        <v>931346</v>
      </c>
      <c r="F52" s="109">
        <v>12198</v>
      </c>
      <c r="G52" s="109">
        <v>63100</v>
      </c>
      <c r="H52" s="109">
        <v>934755</v>
      </c>
      <c r="I52" s="108">
        <v>4679</v>
      </c>
      <c r="J52" s="109">
        <v>972463</v>
      </c>
      <c r="K52" s="108">
        <v>2666</v>
      </c>
      <c r="L52" s="109">
        <v>827579</v>
      </c>
      <c r="M52" s="159">
        <v>13339.1</v>
      </c>
      <c r="N52" s="112">
        <v>51.2</v>
      </c>
      <c r="O52" s="109">
        <v>739024</v>
      </c>
      <c r="P52" s="109">
        <v>36891</v>
      </c>
      <c r="Q52" s="109">
        <v>15214</v>
      </c>
      <c r="R52" s="25" t="s">
        <v>152</v>
      </c>
      <c r="S52" s="61"/>
      <c r="T52" s="61"/>
      <c r="U52" s="45"/>
    </row>
    <row r="53" spans="1:21" s="28" customFormat="1" ht="13.5">
      <c r="A53" s="18"/>
      <c r="B53" s="109"/>
      <c r="C53" s="108"/>
      <c r="D53" s="109"/>
      <c r="E53" s="109"/>
      <c r="F53" s="109"/>
      <c r="G53" s="109"/>
      <c r="H53" s="109"/>
      <c r="I53" s="108"/>
      <c r="J53" s="109"/>
      <c r="K53" s="108"/>
      <c r="L53" s="109"/>
      <c r="M53" s="159"/>
      <c r="N53" s="112"/>
      <c r="O53" s="109"/>
      <c r="P53" s="109"/>
      <c r="Q53" s="109"/>
      <c r="R53" s="25"/>
      <c r="S53" s="61"/>
      <c r="T53" s="61"/>
      <c r="U53" s="45"/>
    </row>
    <row r="54" spans="1:21" s="28" customFormat="1" ht="13.5">
      <c r="A54" s="18" t="s">
        <v>153</v>
      </c>
      <c r="B54" s="109">
        <v>853198</v>
      </c>
      <c r="C54" s="108">
        <v>1520</v>
      </c>
      <c r="D54" s="109">
        <v>13189</v>
      </c>
      <c r="E54" s="109">
        <v>712542</v>
      </c>
      <c r="F54" s="109">
        <v>6250</v>
      </c>
      <c r="G54" s="109">
        <v>36841</v>
      </c>
      <c r="H54" s="109">
        <v>635614</v>
      </c>
      <c r="I54" s="108">
        <v>2472</v>
      </c>
      <c r="J54" s="109">
        <v>396016</v>
      </c>
      <c r="K54" s="108">
        <v>1412</v>
      </c>
      <c r="L54" s="109">
        <v>706483</v>
      </c>
      <c r="M54" s="159">
        <v>8731.1</v>
      </c>
      <c r="N54" s="112">
        <v>33.6</v>
      </c>
      <c r="O54" s="109">
        <v>452979</v>
      </c>
      <c r="P54" s="109">
        <v>19934</v>
      </c>
      <c r="Q54" s="109">
        <v>11482</v>
      </c>
      <c r="R54" s="25" t="s">
        <v>153</v>
      </c>
      <c r="S54" s="61"/>
      <c r="T54" s="61"/>
      <c r="U54" s="45"/>
    </row>
    <row r="55" spans="1:21" s="28" customFormat="1" ht="13.5">
      <c r="A55" s="18" t="s">
        <v>154</v>
      </c>
      <c r="B55" s="109">
        <v>873181</v>
      </c>
      <c r="C55" s="108">
        <v>1830</v>
      </c>
      <c r="D55" s="109">
        <v>14165</v>
      </c>
      <c r="E55" s="109">
        <v>689624</v>
      </c>
      <c r="F55" s="109">
        <v>8952</v>
      </c>
      <c r="G55" s="109">
        <v>45628</v>
      </c>
      <c r="H55" s="109">
        <v>731753</v>
      </c>
      <c r="I55" s="108">
        <v>2958</v>
      </c>
      <c r="J55" s="109">
        <v>527789</v>
      </c>
      <c r="K55" s="108">
        <v>1764</v>
      </c>
      <c r="L55" s="109">
        <v>779215</v>
      </c>
      <c r="M55" s="159">
        <v>18116.5</v>
      </c>
      <c r="N55" s="112">
        <v>19.6</v>
      </c>
      <c r="O55" s="109">
        <v>540274</v>
      </c>
      <c r="P55" s="109">
        <v>21317</v>
      </c>
      <c r="Q55" s="109">
        <v>9982</v>
      </c>
      <c r="R55" s="25" t="s">
        <v>154</v>
      </c>
      <c r="S55" s="61"/>
      <c r="T55" s="61"/>
      <c r="U55" s="45"/>
    </row>
    <row r="56" spans="1:21" s="28" customFormat="1" ht="13.5">
      <c r="A56" s="18" t="s">
        <v>155</v>
      </c>
      <c r="B56" s="109">
        <v>6611585</v>
      </c>
      <c r="C56" s="108">
        <v>4707</v>
      </c>
      <c r="D56" s="109">
        <v>44831</v>
      </c>
      <c r="E56" s="109">
        <v>3137878</v>
      </c>
      <c r="F56" s="109">
        <v>18390</v>
      </c>
      <c r="G56" s="109">
        <v>116070</v>
      </c>
      <c r="H56" s="109">
        <v>2043853</v>
      </c>
      <c r="I56" s="108">
        <v>8666</v>
      </c>
      <c r="J56" s="109">
        <v>1567698</v>
      </c>
      <c r="K56" s="108">
        <v>4767</v>
      </c>
      <c r="L56" s="109">
        <v>7998400</v>
      </c>
      <c r="M56" s="160">
        <f>25405.4+6548.5</f>
        <v>31953.9</v>
      </c>
      <c r="N56" s="112">
        <f>((4883.5+1217.6)/M56)*100</f>
        <v>19.09344399275206</v>
      </c>
      <c r="O56" s="109">
        <v>1480053</v>
      </c>
      <c r="P56" s="109">
        <v>66478</v>
      </c>
      <c r="Q56" s="109">
        <v>39190</v>
      </c>
      <c r="R56" s="25" t="s">
        <v>155</v>
      </c>
      <c r="S56" s="61"/>
      <c r="T56" s="61"/>
      <c r="U56" s="45"/>
    </row>
    <row r="57" spans="1:21" s="28" customFormat="1" ht="13.5">
      <c r="A57" s="18" t="s">
        <v>156</v>
      </c>
      <c r="B57" s="109">
        <v>7917797</v>
      </c>
      <c r="C57" s="108">
        <v>8804</v>
      </c>
      <c r="D57" s="109">
        <v>85583</v>
      </c>
      <c r="E57" s="109">
        <v>8753388</v>
      </c>
      <c r="F57" s="109">
        <v>27035</v>
      </c>
      <c r="G57" s="109">
        <v>177092</v>
      </c>
      <c r="H57" s="109">
        <v>3115061</v>
      </c>
      <c r="I57" s="108">
        <v>13562</v>
      </c>
      <c r="J57" s="109">
        <v>2282377</v>
      </c>
      <c r="K57" s="108">
        <v>6923</v>
      </c>
      <c r="L57" s="109">
        <v>3365015</v>
      </c>
      <c r="M57" s="159">
        <f>24259+4345.5</f>
        <v>28604.5</v>
      </c>
      <c r="N57" s="112">
        <f>((7190.6+2002.2)/M57)*100</f>
        <v>32.137600727158315</v>
      </c>
      <c r="O57" s="109">
        <v>1829747</v>
      </c>
      <c r="P57" s="109">
        <v>107463</v>
      </c>
      <c r="Q57" s="109">
        <v>74945</v>
      </c>
      <c r="R57" s="25" t="s">
        <v>156</v>
      </c>
      <c r="S57" s="61"/>
      <c r="T57" s="61"/>
      <c r="U57" s="45"/>
    </row>
    <row r="58" spans="1:21" s="68" customFormat="1" ht="13.5">
      <c r="A58" s="47" t="s">
        <v>157</v>
      </c>
      <c r="B58" s="116">
        <v>5412904</v>
      </c>
      <c r="C58" s="115">
        <v>3864</v>
      </c>
      <c r="D58" s="116">
        <v>30479</v>
      </c>
      <c r="E58" s="116">
        <v>2063072</v>
      </c>
      <c r="F58" s="116">
        <v>16146</v>
      </c>
      <c r="G58" s="116">
        <v>94093</v>
      </c>
      <c r="H58" s="116">
        <v>1485591</v>
      </c>
      <c r="I58" s="115">
        <v>6916</v>
      </c>
      <c r="J58" s="116">
        <v>1144562</v>
      </c>
      <c r="K58" s="115">
        <v>3505</v>
      </c>
      <c r="L58" s="116">
        <v>6058604</v>
      </c>
      <c r="M58" s="161">
        <v>16446.2</v>
      </c>
      <c r="N58" s="114">
        <v>32.4</v>
      </c>
      <c r="O58" s="116">
        <v>1052137</v>
      </c>
      <c r="P58" s="116">
        <v>51457</v>
      </c>
      <c r="Q58" s="116">
        <v>27433</v>
      </c>
      <c r="R58" s="105" t="s">
        <v>157</v>
      </c>
      <c r="S58" s="62"/>
      <c r="T58" s="62"/>
      <c r="U58" s="65"/>
    </row>
    <row r="59" spans="1:21" s="28" customFormat="1" ht="13.5">
      <c r="A59" s="42"/>
      <c r="B59" s="109"/>
      <c r="C59" s="108"/>
      <c r="D59" s="109"/>
      <c r="E59" s="109"/>
      <c r="F59" s="109"/>
      <c r="G59" s="109"/>
      <c r="H59" s="109"/>
      <c r="I59" s="108"/>
      <c r="J59" s="109"/>
      <c r="K59" s="108" t="s">
        <v>221</v>
      </c>
      <c r="L59" s="109"/>
      <c r="M59" s="159"/>
      <c r="N59" s="112"/>
      <c r="O59" s="109"/>
      <c r="P59" s="109"/>
      <c r="Q59" s="109"/>
      <c r="R59" s="110"/>
      <c r="S59" s="61"/>
      <c r="T59" s="61"/>
      <c r="U59" s="45"/>
    </row>
    <row r="60" spans="1:21" s="28" customFormat="1" ht="13.5">
      <c r="A60" s="18" t="s">
        <v>158</v>
      </c>
      <c r="B60" s="109">
        <v>1570055</v>
      </c>
      <c r="C60" s="108">
        <v>1981</v>
      </c>
      <c r="D60" s="109">
        <v>16291</v>
      </c>
      <c r="E60" s="109">
        <v>929526</v>
      </c>
      <c r="F60" s="109">
        <v>9001</v>
      </c>
      <c r="G60" s="109">
        <v>46534</v>
      </c>
      <c r="H60" s="109">
        <v>732009</v>
      </c>
      <c r="I60" s="108">
        <v>3556</v>
      </c>
      <c r="J60" s="109">
        <v>829778</v>
      </c>
      <c r="K60" s="108">
        <v>1965</v>
      </c>
      <c r="L60" s="109">
        <v>815563</v>
      </c>
      <c r="M60" s="159">
        <v>15049.2</v>
      </c>
      <c r="N60" s="112">
        <v>22</v>
      </c>
      <c r="O60" s="109">
        <v>607835</v>
      </c>
      <c r="P60" s="109">
        <v>39387</v>
      </c>
      <c r="Q60" s="109">
        <v>18390</v>
      </c>
      <c r="R60" s="25" t="s">
        <v>158</v>
      </c>
      <c r="S60" s="61"/>
      <c r="T60" s="61"/>
      <c r="U60" s="45"/>
    </row>
    <row r="61" spans="1:21" s="28" customFormat="1" ht="13.5">
      <c r="A61" s="18" t="s">
        <v>159</v>
      </c>
      <c r="B61" s="109">
        <v>2493885</v>
      </c>
      <c r="C61" s="108">
        <v>3396</v>
      </c>
      <c r="D61" s="109">
        <v>30191</v>
      </c>
      <c r="E61" s="109">
        <v>2873177</v>
      </c>
      <c r="F61" s="109">
        <v>10587</v>
      </c>
      <c r="G61" s="109">
        <v>62981</v>
      </c>
      <c r="H61" s="109">
        <v>1107342</v>
      </c>
      <c r="I61" s="108">
        <v>4464</v>
      </c>
      <c r="J61" s="109">
        <v>1016550</v>
      </c>
      <c r="K61" s="108">
        <v>2472</v>
      </c>
      <c r="L61" s="109">
        <v>1804734</v>
      </c>
      <c r="M61" s="159">
        <v>10228.5</v>
      </c>
      <c r="N61" s="112">
        <v>28.6</v>
      </c>
      <c r="O61" s="109">
        <v>756868</v>
      </c>
      <c r="P61" s="109">
        <v>46424</v>
      </c>
      <c r="Q61" s="109">
        <v>23947</v>
      </c>
      <c r="R61" s="25" t="s">
        <v>159</v>
      </c>
      <c r="S61" s="61"/>
      <c r="T61" s="61"/>
      <c r="U61" s="45"/>
    </row>
    <row r="62" spans="1:21" s="28" customFormat="1" ht="13.5">
      <c r="A62" s="18" t="s">
        <v>160</v>
      </c>
      <c r="B62" s="109">
        <v>3581581</v>
      </c>
      <c r="C62" s="108">
        <v>4131</v>
      </c>
      <c r="D62" s="109">
        <v>34035</v>
      </c>
      <c r="E62" s="109">
        <v>2172001</v>
      </c>
      <c r="F62" s="109">
        <v>15469</v>
      </c>
      <c r="G62" s="109">
        <v>85939</v>
      </c>
      <c r="H62" s="109">
        <v>1365415</v>
      </c>
      <c r="I62" s="108">
        <v>6811</v>
      </c>
      <c r="J62" s="109">
        <v>1376839</v>
      </c>
      <c r="K62" s="108">
        <v>3402</v>
      </c>
      <c r="L62" s="109">
        <v>4287207</v>
      </c>
      <c r="M62" s="159">
        <v>18046.5</v>
      </c>
      <c r="N62" s="112">
        <v>22.1</v>
      </c>
      <c r="O62" s="109">
        <v>995467</v>
      </c>
      <c r="P62" s="109">
        <v>59942</v>
      </c>
      <c r="Q62" s="109">
        <v>48932</v>
      </c>
      <c r="R62" s="25" t="s">
        <v>160</v>
      </c>
      <c r="S62" s="61"/>
      <c r="T62" s="61"/>
      <c r="U62" s="45"/>
    </row>
    <row r="63" spans="1:21" s="28" customFormat="1" ht="13.5">
      <c r="A63" s="18" t="s">
        <v>161</v>
      </c>
      <c r="B63" s="109">
        <v>490881</v>
      </c>
      <c r="C63" s="108">
        <v>1924</v>
      </c>
      <c r="D63" s="109">
        <v>15213</v>
      </c>
      <c r="E63" s="109">
        <v>843794</v>
      </c>
      <c r="F63" s="109">
        <v>9778</v>
      </c>
      <c r="G63" s="109">
        <v>50849</v>
      </c>
      <c r="H63" s="109">
        <v>749359</v>
      </c>
      <c r="I63" s="108">
        <v>3777</v>
      </c>
      <c r="J63" s="109">
        <v>498092</v>
      </c>
      <c r="K63" s="108">
        <v>1799</v>
      </c>
      <c r="L63" s="109">
        <v>679898</v>
      </c>
      <c r="M63" s="159">
        <v>13795</v>
      </c>
      <c r="N63" s="112">
        <v>21.2</v>
      </c>
      <c r="O63" s="109">
        <v>553148</v>
      </c>
      <c r="P63" s="109">
        <v>24837</v>
      </c>
      <c r="Q63" s="109">
        <v>14803</v>
      </c>
      <c r="R63" s="25" t="s">
        <v>161</v>
      </c>
      <c r="S63" s="61"/>
      <c r="T63" s="61"/>
      <c r="U63" s="45"/>
    </row>
    <row r="64" spans="1:21" s="28" customFormat="1" ht="13.5">
      <c r="A64" s="18" t="s">
        <v>162</v>
      </c>
      <c r="B64" s="109">
        <v>7767530</v>
      </c>
      <c r="C64" s="108">
        <v>15385</v>
      </c>
      <c r="D64" s="109">
        <v>162624</v>
      </c>
      <c r="E64" s="109">
        <v>16770215</v>
      </c>
      <c r="F64" s="109">
        <v>48658</v>
      </c>
      <c r="G64" s="109">
        <v>316586</v>
      </c>
      <c r="H64" s="109">
        <v>5356185</v>
      </c>
      <c r="I64" s="108">
        <v>23748</v>
      </c>
      <c r="J64" s="109">
        <v>4433792</v>
      </c>
      <c r="K64" s="108">
        <v>11226</v>
      </c>
      <c r="L64" s="109">
        <v>5457033</v>
      </c>
      <c r="M64" s="159">
        <f>28952.7+4223.3+3903.9</f>
        <v>37079.9</v>
      </c>
      <c r="N64" s="112">
        <f>((3668.6+1502.5+1120.6)/M64)*100</f>
        <v>16.96795298800698</v>
      </c>
      <c r="O64" s="109">
        <v>3202804</v>
      </c>
      <c r="P64" s="109">
        <v>182734</v>
      </c>
      <c r="Q64" s="109">
        <v>140249</v>
      </c>
      <c r="R64" s="25" t="s">
        <v>162</v>
      </c>
      <c r="S64" s="61"/>
      <c r="T64" s="61"/>
      <c r="U64" s="45"/>
    </row>
    <row r="65" spans="1:21" s="28" customFormat="1" ht="13.5">
      <c r="A65" s="18"/>
      <c r="B65" s="109"/>
      <c r="C65" s="108"/>
      <c r="D65" s="109"/>
      <c r="E65" s="109"/>
      <c r="F65" s="109"/>
      <c r="G65" s="109"/>
      <c r="H65" s="109"/>
      <c r="I65" s="108"/>
      <c r="J65" s="109"/>
      <c r="K65" s="108" t="s">
        <v>221</v>
      </c>
      <c r="L65" s="109" t="s">
        <v>127</v>
      </c>
      <c r="M65" s="159"/>
      <c r="N65" s="112"/>
      <c r="O65" s="109"/>
      <c r="P65" s="109"/>
      <c r="Q65" s="109"/>
      <c r="R65" s="25"/>
      <c r="S65" s="61"/>
      <c r="T65" s="61"/>
      <c r="U65" s="45"/>
    </row>
    <row r="66" spans="1:21" s="28" customFormat="1" ht="13.5">
      <c r="A66" s="18" t="s">
        <v>163</v>
      </c>
      <c r="B66" s="109">
        <v>1553500</v>
      </c>
      <c r="C66" s="108">
        <v>2198</v>
      </c>
      <c r="D66" s="109">
        <v>17054</v>
      </c>
      <c r="E66" s="109">
        <v>1017817</v>
      </c>
      <c r="F66" s="109">
        <v>9771</v>
      </c>
      <c r="G66" s="109">
        <v>54167</v>
      </c>
      <c r="H66" s="109">
        <v>818094</v>
      </c>
      <c r="I66" s="108">
        <v>3229</v>
      </c>
      <c r="J66" s="109">
        <v>870588</v>
      </c>
      <c r="K66" s="108">
        <v>1912</v>
      </c>
      <c r="L66" s="109">
        <v>837201</v>
      </c>
      <c r="M66" s="159">
        <v>10749.1</v>
      </c>
      <c r="N66" s="112">
        <v>26.1</v>
      </c>
      <c r="O66" s="109">
        <v>649949</v>
      </c>
      <c r="P66" s="109">
        <v>21401</v>
      </c>
      <c r="Q66" s="109">
        <v>11321</v>
      </c>
      <c r="R66" s="25" t="s">
        <v>163</v>
      </c>
      <c r="S66" s="61"/>
      <c r="T66" s="61"/>
      <c r="U66" s="45"/>
    </row>
    <row r="67" spans="1:21" s="28" customFormat="1" ht="13.5">
      <c r="A67" s="18" t="s">
        <v>164</v>
      </c>
      <c r="B67" s="109">
        <v>1675555</v>
      </c>
      <c r="C67" s="108">
        <v>3707</v>
      </c>
      <c r="D67" s="109">
        <v>29899</v>
      </c>
      <c r="E67" s="109">
        <v>1636930</v>
      </c>
      <c r="F67" s="109">
        <v>16706</v>
      </c>
      <c r="G67" s="109">
        <v>88973</v>
      </c>
      <c r="H67" s="109">
        <v>1387391</v>
      </c>
      <c r="I67" s="108">
        <v>6311</v>
      </c>
      <c r="J67" s="109">
        <v>919262</v>
      </c>
      <c r="K67" s="108">
        <v>3134</v>
      </c>
      <c r="L67" s="109">
        <v>1522850</v>
      </c>
      <c r="M67" s="159">
        <v>17917.7</v>
      </c>
      <c r="N67" s="112">
        <v>35.3</v>
      </c>
      <c r="O67" s="109">
        <v>917336</v>
      </c>
      <c r="P67" s="109">
        <v>42499</v>
      </c>
      <c r="Q67" s="109">
        <v>23225</v>
      </c>
      <c r="R67" s="25" t="s">
        <v>164</v>
      </c>
      <c r="S67" s="61"/>
      <c r="T67" s="61"/>
      <c r="U67" s="45"/>
    </row>
    <row r="68" spans="1:21" s="28" customFormat="1" ht="13.5">
      <c r="A68" s="18" t="s">
        <v>165</v>
      </c>
      <c r="B68" s="109">
        <v>2321415</v>
      </c>
      <c r="C68" s="108">
        <v>4170</v>
      </c>
      <c r="D68" s="109">
        <v>36478</v>
      </c>
      <c r="E68" s="109">
        <v>2197646</v>
      </c>
      <c r="F68" s="109">
        <v>18806</v>
      </c>
      <c r="G68" s="109">
        <v>113657</v>
      </c>
      <c r="H68" s="109">
        <v>1752693</v>
      </c>
      <c r="I68" s="108">
        <v>7695</v>
      </c>
      <c r="J68" s="109">
        <v>1759778</v>
      </c>
      <c r="K68" s="108">
        <v>3960</v>
      </c>
      <c r="L68" s="109">
        <v>1465256</v>
      </c>
      <c r="M68" s="159">
        <v>25668.3</v>
      </c>
      <c r="N68" s="112">
        <v>24.6</v>
      </c>
      <c r="O68" s="109">
        <v>1315789</v>
      </c>
      <c r="P68" s="109">
        <v>50722</v>
      </c>
      <c r="Q68" s="109">
        <v>30481</v>
      </c>
      <c r="R68" s="25" t="s">
        <v>165</v>
      </c>
      <c r="S68" s="61"/>
      <c r="T68" s="61"/>
      <c r="U68" s="45"/>
    </row>
    <row r="69" spans="1:21" s="28" customFormat="1" ht="13.5">
      <c r="A69" s="18" t="s">
        <v>166</v>
      </c>
      <c r="B69" s="109">
        <v>3084425</v>
      </c>
      <c r="C69" s="108">
        <v>3010</v>
      </c>
      <c r="D69" s="109">
        <v>23405</v>
      </c>
      <c r="E69" s="109">
        <v>1347606</v>
      </c>
      <c r="F69" s="109">
        <v>13208</v>
      </c>
      <c r="G69" s="109">
        <v>77246</v>
      </c>
      <c r="H69" s="109">
        <v>1209421</v>
      </c>
      <c r="I69" s="108">
        <v>5465</v>
      </c>
      <c r="J69" s="109">
        <v>1112174</v>
      </c>
      <c r="K69" s="108">
        <v>2754</v>
      </c>
      <c r="L69" s="109">
        <v>3280454</v>
      </c>
      <c r="M69" s="159">
        <v>18129.9</v>
      </c>
      <c r="N69" s="112">
        <v>35</v>
      </c>
      <c r="O69" s="109">
        <v>892163</v>
      </c>
      <c r="P69" s="109">
        <v>32876</v>
      </c>
      <c r="Q69" s="109">
        <v>21108</v>
      </c>
      <c r="R69" s="25" t="s">
        <v>166</v>
      </c>
      <c r="S69" s="61"/>
      <c r="T69" s="61"/>
      <c r="U69" s="45"/>
    </row>
    <row r="70" spans="1:21" s="28" customFormat="1" ht="13.5">
      <c r="A70" s="18" t="s">
        <v>167</v>
      </c>
      <c r="B70" s="109">
        <v>1229519</v>
      </c>
      <c r="C70" s="108">
        <v>2940</v>
      </c>
      <c r="D70" s="109">
        <v>23529</v>
      </c>
      <c r="E70" s="109">
        <v>1439112</v>
      </c>
      <c r="F70" s="109">
        <v>12734</v>
      </c>
      <c r="G70" s="109">
        <v>72410</v>
      </c>
      <c r="H70" s="109">
        <v>1147321</v>
      </c>
      <c r="I70" s="108">
        <v>5096</v>
      </c>
      <c r="J70" s="109">
        <v>1075476</v>
      </c>
      <c r="K70" s="108">
        <v>2480</v>
      </c>
      <c r="L70" s="109">
        <v>1302669</v>
      </c>
      <c r="M70" s="159">
        <v>19924.8</v>
      </c>
      <c r="N70" s="112">
        <v>22.8</v>
      </c>
      <c r="O70" s="109">
        <v>911522</v>
      </c>
      <c r="P70" s="109">
        <v>24854</v>
      </c>
      <c r="Q70" s="109">
        <v>17279</v>
      </c>
      <c r="R70" s="25" t="s">
        <v>167</v>
      </c>
      <c r="S70" s="61"/>
      <c r="T70" s="61"/>
      <c r="U70" s="45"/>
    </row>
    <row r="71" spans="1:21" s="28" customFormat="1" ht="13.5">
      <c r="A71" s="18"/>
      <c r="B71" s="109"/>
      <c r="C71" s="108"/>
      <c r="D71" s="109"/>
      <c r="E71" s="109"/>
      <c r="F71" s="109"/>
      <c r="G71" s="109"/>
      <c r="H71" s="109"/>
      <c r="I71" s="108"/>
      <c r="J71" s="109"/>
      <c r="K71" s="108" t="s">
        <v>221</v>
      </c>
      <c r="L71" s="109"/>
      <c r="M71" s="159"/>
      <c r="N71" s="112"/>
      <c r="O71" s="109"/>
      <c r="P71" s="109"/>
      <c r="Q71" s="109"/>
      <c r="R71" s="25"/>
      <c r="S71" s="61"/>
      <c r="T71" s="61"/>
      <c r="U71" s="45"/>
    </row>
    <row r="72" spans="1:21" s="28" customFormat="1" ht="13.5">
      <c r="A72" s="18" t="s">
        <v>168</v>
      </c>
      <c r="B72" s="109">
        <v>1715169</v>
      </c>
      <c r="C72" s="108">
        <v>4110</v>
      </c>
      <c r="D72" s="109">
        <v>34804</v>
      </c>
      <c r="E72" s="109">
        <v>2420157</v>
      </c>
      <c r="F72" s="109">
        <v>19748</v>
      </c>
      <c r="G72" s="109">
        <v>105477</v>
      </c>
      <c r="H72" s="109">
        <v>1606508</v>
      </c>
      <c r="I72" s="108">
        <v>8513</v>
      </c>
      <c r="J72" s="109">
        <v>1458017</v>
      </c>
      <c r="K72" s="108">
        <v>3706</v>
      </c>
      <c r="L72" s="109">
        <v>2447974</v>
      </c>
      <c r="M72" s="159">
        <v>26922.5</v>
      </c>
      <c r="N72" s="112">
        <v>20.5</v>
      </c>
      <c r="O72" s="109">
        <v>1313047</v>
      </c>
      <c r="P72" s="109">
        <v>38325</v>
      </c>
      <c r="Q72" s="109">
        <v>27144</v>
      </c>
      <c r="R72" s="25" t="s">
        <v>168</v>
      </c>
      <c r="S72" s="61"/>
      <c r="T72" s="61"/>
      <c r="U72" s="45"/>
    </row>
    <row r="73" spans="1:21" s="28" customFormat="1" ht="13.5">
      <c r="A73" s="18" t="s">
        <v>169</v>
      </c>
      <c r="B73" s="109">
        <v>548107</v>
      </c>
      <c r="C73" s="108">
        <v>2956</v>
      </c>
      <c r="D73" s="109">
        <v>27570</v>
      </c>
      <c r="E73" s="109">
        <v>1497409</v>
      </c>
      <c r="F73" s="109">
        <v>14970</v>
      </c>
      <c r="G73" s="109">
        <v>80053</v>
      </c>
      <c r="H73" s="109">
        <v>1107843</v>
      </c>
      <c r="I73" s="108">
        <v>5665</v>
      </c>
      <c r="J73" s="109">
        <v>1630518</v>
      </c>
      <c r="K73" s="108">
        <v>2916</v>
      </c>
      <c r="L73" s="109">
        <v>2199131</v>
      </c>
      <c r="M73" s="159">
        <v>7976.2</v>
      </c>
      <c r="N73" s="112">
        <v>49.2</v>
      </c>
      <c r="O73" s="109">
        <v>990052</v>
      </c>
      <c r="P73" s="109">
        <v>37145</v>
      </c>
      <c r="Q73" s="109">
        <v>27226</v>
      </c>
      <c r="R73" s="25" t="s">
        <v>169</v>
      </c>
      <c r="S73" s="61"/>
      <c r="T73" s="61"/>
      <c r="U73" s="45"/>
    </row>
    <row r="74" spans="1:21" s="28" customFormat="1" ht="13.5">
      <c r="A74" s="31"/>
      <c r="B74" s="121"/>
      <c r="C74" s="120"/>
      <c r="D74" s="121"/>
      <c r="E74" s="121"/>
      <c r="F74" s="121"/>
      <c r="G74" s="121"/>
      <c r="H74" s="121"/>
      <c r="I74" s="120"/>
      <c r="J74" s="121"/>
      <c r="K74" s="120"/>
      <c r="L74" s="121"/>
      <c r="M74" s="162"/>
      <c r="N74" s="119"/>
      <c r="O74" s="121"/>
      <c r="P74" s="121"/>
      <c r="Q74" s="121"/>
      <c r="R74" s="38"/>
      <c r="S74" s="61"/>
      <c r="T74" s="61"/>
      <c r="U74" s="45"/>
    </row>
    <row r="75" spans="1:21" s="28" customFormat="1" ht="13.5">
      <c r="A75" s="61"/>
      <c r="B75" s="45"/>
      <c r="C75" s="45"/>
      <c r="D75" s="45"/>
      <c r="E75" s="45"/>
      <c r="F75" s="45"/>
      <c r="G75" s="45"/>
      <c r="H75" s="45"/>
      <c r="I75" s="45"/>
      <c r="J75" s="122" t="s">
        <v>222</v>
      </c>
      <c r="K75" s="44"/>
      <c r="L75" s="44"/>
      <c r="M75" s="147"/>
      <c r="N75" s="46"/>
      <c r="O75" s="44"/>
      <c r="P75" s="44"/>
      <c r="Q75" s="44"/>
      <c r="R75" s="61"/>
      <c r="S75" s="45"/>
      <c r="T75" s="45"/>
      <c r="U75" s="45"/>
    </row>
    <row r="76" spans="1:21" s="28" customFormat="1" ht="13.5">
      <c r="A76" s="45"/>
      <c r="B76" s="45"/>
      <c r="C76" s="45"/>
      <c r="D76" s="45"/>
      <c r="E76" s="45"/>
      <c r="F76" s="45"/>
      <c r="G76" s="45"/>
      <c r="H76" s="45"/>
      <c r="I76" s="45"/>
      <c r="J76" s="61"/>
      <c r="K76" s="61"/>
      <c r="L76" s="44"/>
      <c r="M76" s="147"/>
      <c r="N76" s="46"/>
      <c r="O76" s="61"/>
      <c r="P76" s="61"/>
      <c r="Q76" s="44"/>
      <c r="R76" s="45"/>
      <c r="S76" s="45"/>
      <c r="T76" s="45"/>
      <c r="U76" s="45"/>
    </row>
    <row r="77" spans="1:21" s="28" customFormat="1" ht="13.5">
      <c r="A77" s="45"/>
      <c r="B77" s="45"/>
      <c r="C77" s="45"/>
      <c r="D77" s="45"/>
      <c r="E77" s="45"/>
      <c r="F77" s="45"/>
      <c r="G77" s="45"/>
      <c r="H77" s="45"/>
      <c r="I77" s="45"/>
      <c r="J77" s="45"/>
      <c r="K77" s="45"/>
      <c r="L77" s="44"/>
      <c r="M77" s="147"/>
      <c r="N77" s="46"/>
      <c r="O77" s="45"/>
      <c r="P77" s="45"/>
      <c r="Q77" s="44"/>
      <c r="R77" s="45"/>
      <c r="S77" s="45"/>
      <c r="T77" s="45"/>
      <c r="U77" s="45"/>
    </row>
  </sheetData>
  <sheetProtection/>
  <mergeCells count="1">
    <mergeCell ref="C9:H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T193"/>
  <sheetViews>
    <sheetView showGridLines="0" zoomScalePageLayoutView="0" workbookViewId="0" topLeftCell="A2">
      <pane xSplit="1" ySplit="11" topLeftCell="B13" activePane="bottomRight" state="frozen"/>
      <selection pane="topLeft" activeCell="A2" sqref="A2"/>
      <selection pane="topRight" activeCell="B2" sqref="B2"/>
      <selection pane="bottomLeft" activeCell="A13" sqref="A13"/>
      <selection pane="bottomRight" activeCell="B21" sqref="B21"/>
    </sheetView>
  </sheetViews>
  <sheetFormatPr defaultColWidth="9.140625" defaultRowHeight="15"/>
  <cols>
    <col min="1" max="1" width="10.8515625" style="45" customWidth="1"/>
    <col min="2" max="8" width="14.8515625" style="45" customWidth="1"/>
    <col min="9" max="16" width="12.57421875" style="45" customWidth="1"/>
    <col min="17" max="17" width="10.8515625" style="45" customWidth="1"/>
    <col min="18" max="20" width="10.7109375" style="45" customWidth="1"/>
    <col min="21" max="16384" width="9.00390625" style="6" customWidth="1"/>
  </cols>
  <sheetData>
    <row r="1" spans="1:19" ht="17.25">
      <c r="A1" s="4"/>
      <c r="B1" s="3" t="s">
        <v>75</v>
      </c>
      <c r="C1" s="4"/>
      <c r="D1" s="4"/>
      <c r="E1" s="4"/>
      <c r="F1" s="4"/>
      <c r="G1" s="4"/>
      <c r="H1" s="4"/>
      <c r="I1" s="4"/>
      <c r="J1" s="4"/>
      <c r="K1" s="4"/>
      <c r="L1" s="4"/>
      <c r="M1" s="2"/>
      <c r="N1" s="4"/>
      <c r="O1" s="4"/>
      <c r="P1" s="4"/>
      <c r="Q1" s="4"/>
      <c r="R1" s="61"/>
      <c r="S1" s="61"/>
    </row>
    <row r="2" spans="1:19" ht="13.5">
      <c r="A2" s="2"/>
      <c r="B2" s="2"/>
      <c r="C2" s="2"/>
      <c r="D2" s="2"/>
      <c r="E2" s="2"/>
      <c r="F2" s="2"/>
      <c r="G2" s="2"/>
      <c r="H2" s="2"/>
      <c r="I2" s="2"/>
      <c r="J2" s="2"/>
      <c r="K2" s="2"/>
      <c r="L2" s="2"/>
      <c r="M2" s="2"/>
      <c r="N2" s="2"/>
      <c r="O2" s="2"/>
      <c r="P2" s="2"/>
      <c r="Q2" s="2"/>
      <c r="R2" s="61"/>
      <c r="S2" s="61"/>
    </row>
    <row r="3" spans="1:17" ht="13.5">
      <c r="A3" s="4"/>
      <c r="B3" s="8" t="s">
        <v>76</v>
      </c>
      <c r="C3" s="8"/>
      <c r="D3" s="2"/>
      <c r="E3" s="2"/>
      <c r="F3" s="2"/>
      <c r="G3" s="2"/>
      <c r="H3" s="2"/>
      <c r="I3" s="8" t="s">
        <v>77</v>
      </c>
      <c r="J3" s="4"/>
      <c r="K3" s="4"/>
      <c r="L3" s="4"/>
      <c r="M3" s="4"/>
      <c r="N3" s="4"/>
      <c r="O3" s="4"/>
      <c r="P3" s="4"/>
      <c r="Q3" s="4"/>
    </row>
    <row r="4" spans="1:20" s="10" customFormat="1" ht="12.75" customHeight="1">
      <c r="A4" s="4"/>
      <c r="B4" s="8" t="s">
        <v>78</v>
      </c>
      <c r="C4" s="8"/>
      <c r="D4" s="2"/>
      <c r="E4" s="2"/>
      <c r="F4" s="2"/>
      <c r="G4" s="2"/>
      <c r="H4" s="2"/>
      <c r="I4" s="8" t="s">
        <v>79</v>
      </c>
      <c r="J4" s="4"/>
      <c r="K4" s="4"/>
      <c r="L4" s="4"/>
      <c r="M4" s="4"/>
      <c r="N4" s="4"/>
      <c r="O4" s="4"/>
      <c r="P4" s="4"/>
      <c r="Q4" s="4"/>
      <c r="R4" s="45"/>
      <c r="S4" s="45"/>
      <c r="T4" s="45"/>
    </row>
    <row r="5" spans="1:20" s="10" customFormat="1" ht="12.75" customHeight="1">
      <c r="A5" s="4"/>
      <c r="B5" s="8" t="s">
        <v>80</v>
      </c>
      <c r="C5" s="11"/>
      <c r="D5" s="2"/>
      <c r="E5" s="2"/>
      <c r="F5" s="2"/>
      <c r="G5" s="2"/>
      <c r="H5" s="2"/>
      <c r="I5" s="8"/>
      <c r="J5" s="4"/>
      <c r="K5" s="4"/>
      <c r="L5" s="4"/>
      <c r="M5" s="4"/>
      <c r="N5" s="4"/>
      <c r="O5" s="4"/>
      <c r="P5" s="4"/>
      <c r="Q5" s="4"/>
      <c r="R5" s="45"/>
      <c r="S5" s="45"/>
      <c r="T5" s="45"/>
    </row>
    <row r="6" spans="1:20" s="10" customFormat="1" ht="12.75" customHeight="1">
      <c r="A6" s="4"/>
      <c r="B6" s="8" t="s">
        <v>81</v>
      </c>
      <c r="C6" s="4"/>
      <c r="D6" s="2"/>
      <c r="E6" s="2"/>
      <c r="F6" s="2"/>
      <c r="G6" s="2"/>
      <c r="H6" s="2"/>
      <c r="I6" s="8"/>
      <c r="J6" s="4"/>
      <c r="K6" s="4"/>
      <c r="L6" s="4"/>
      <c r="M6" s="4"/>
      <c r="N6" s="4"/>
      <c r="O6" s="4"/>
      <c r="P6" s="4"/>
      <c r="Q6" s="4"/>
      <c r="R6" s="45"/>
      <c r="S6" s="45"/>
      <c r="T6" s="45"/>
    </row>
    <row r="7" spans="1:20" s="10" customFormat="1" ht="12.75" customHeight="1">
      <c r="A7" s="4"/>
      <c r="B7" s="8" t="s">
        <v>82</v>
      </c>
      <c r="C7" s="4"/>
      <c r="D7" s="2"/>
      <c r="E7" s="2"/>
      <c r="F7" s="2"/>
      <c r="G7" s="2"/>
      <c r="H7" s="2"/>
      <c r="I7" s="8"/>
      <c r="J7" s="4"/>
      <c r="K7" s="4"/>
      <c r="L7" s="4"/>
      <c r="M7" s="4"/>
      <c r="N7" s="4"/>
      <c r="O7" s="4"/>
      <c r="P7" s="4"/>
      <c r="Q7" s="4"/>
      <c r="R7" s="45"/>
      <c r="S7" s="45"/>
      <c r="T7" s="45"/>
    </row>
    <row r="8" spans="1:20" s="10" customFormat="1" ht="12.75" customHeight="1" thickBot="1">
      <c r="A8" s="78"/>
      <c r="B8" s="79"/>
      <c r="C8" s="78"/>
      <c r="D8" s="78"/>
      <c r="E8" s="78"/>
      <c r="F8" s="78"/>
      <c r="G8" s="78"/>
      <c r="H8" s="78"/>
      <c r="I8" s="79"/>
      <c r="J8" s="78"/>
      <c r="K8" s="78"/>
      <c r="L8" s="78"/>
      <c r="M8" s="78"/>
      <c r="N8" s="78"/>
      <c r="O8" s="78"/>
      <c r="P8" s="78"/>
      <c r="Q8" s="78"/>
      <c r="R8" s="45"/>
      <c r="S8" s="45"/>
      <c r="T8" s="45"/>
    </row>
    <row r="9" spans="1:20" s="9" customFormat="1" ht="12.75" customHeight="1" thickTop="1">
      <c r="A9" s="20"/>
      <c r="B9" s="25" t="s">
        <v>83</v>
      </c>
      <c r="C9" s="80" t="s">
        <v>84</v>
      </c>
      <c r="D9" s="81" t="s">
        <v>85</v>
      </c>
      <c r="E9" s="34" t="s">
        <v>86</v>
      </c>
      <c r="F9" s="82"/>
      <c r="G9" s="29" t="s">
        <v>87</v>
      </c>
      <c r="H9" s="83"/>
      <c r="I9" s="13" t="s">
        <v>88</v>
      </c>
      <c r="J9" s="84"/>
      <c r="K9" s="21" t="s">
        <v>89</v>
      </c>
      <c r="L9" s="84"/>
      <c r="M9" s="21" t="s">
        <v>90</v>
      </c>
      <c r="N9" s="84"/>
      <c r="O9" s="21" t="s">
        <v>91</v>
      </c>
      <c r="P9" s="84"/>
      <c r="Q9" s="85"/>
      <c r="S9" s="45"/>
      <c r="T9" s="45"/>
    </row>
    <row r="10" spans="1:19" ht="13.5">
      <c r="A10" s="86"/>
      <c r="B10" s="25" t="s">
        <v>92</v>
      </c>
      <c r="C10" s="80" t="s">
        <v>93</v>
      </c>
      <c r="D10" s="81" t="s">
        <v>94</v>
      </c>
      <c r="E10" s="29"/>
      <c r="F10" s="87"/>
      <c r="G10" s="25" t="s">
        <v>95</v>
      </c>
      <c r="H10" s="87"/>
      <c r="I10" s="21" t="s">
        <v>96</v>
      </c>
      <c r="J10" s="84"/>
      <c r="K10" s="21" t="s">
        <v>97</v>
      </c>
      <c r="L10" s="84"/>
      <c r="M10" s="21" t="s">
        <v>97</v>
      </c>
      <c r="N10" s="84"/>
      <c r="O10" s="21" t="s">
        <v>97</v>
      </c>
      <c r="P10" s="84"/>
      <c r="Q10" s="29"/>
      <c r="R10" s="61"/>
      <c r="S10" s="61"/>
    </row>
    <row r="11" spans="1:20" s="28" customFormat="1" ht="13.5">
      <c r="A11" s="86" t="s">
        <v>14</v>
      </c>
      <c r="B11" s="25" t="s">
        <v>98</v>
      </c>
      <c r="C11" s="80" t="s">
        <v>98</v>
      </c>
      <c r="D11" s="81" t="s">
        <v>99</v>
      </c>
      <c r="E11" s="25" t="s">
        <v>100</v>
      </c>
      <c r="F11" s="80" t="s">
        <v>101</v>
      </c>
      <c r="G11" s="25" t="s">
        <v>102</v>
      </c>
      <c r="H11" s="80" t="s">
        <v>103</v>
      </c>
      <c r="I11" s="88" t="s">
        <v>104</v>
      </c>
      <c r="J11" s="88" t="s">
        <v>105</v>
      </c>
      <c r="K11" s="88" t="s">
        <v>106</v>
      </c>
      <c r="L11" s="88" t="s">
        <v>107</v>
      </c>
      <c r="M11" s="88" t="s">
        <v>106</v>
      </c>
      <c r="N11" s="88" t="s">
        <v>108</v>
      </c>
      <c r="O11" s="88" t="s">
        <v>106</v>
      </c>
      <c r="P11" s="88" t="s">
        <v>108</v>
      </c>
      <c r="Q11" s="29" t="s">
        <v>14</v>
      </c>
      <c r="R11" s="61"/>
      <c r="S11" s="61"/>
      <c r="T11" s="45"/>
    </row>
    <row r="12" spans="1:20" s="28" customFormat="1" ht="13.5">
      <c r="A12" s="89"/>
      <c r="B12" s="38" t="s">
        <v>109</v>
      </c>
      <c r="C12" s="90" t="s">
        <v>110</v>
      </c>
      <c r="D12" s="91" t="s">
        <v>109</v>
      </c>
      <c r="E12" s="92"/>
      <c r="F12" s="90" t="s">
        <v>111</v>
      </c>
      <c r="G12" s="38" t="s">
        <v>96</v>
      </c>
      <c r="H12" s="90"/>
      <c r="I12" s="93"/>
      <c r="J12" s="93"/>
      <c r="K12" s="90" t="s">
        <v>112</v>
      </c>
      <c r="L12" s="90"/>
      <c r="M12" s="90" t="s">
        <v>112</v>
      </c>
      <c r="N12" s="90"/>
      <c r="O12" s="94" t="s">
        <v>113</v>
      </c>
      <c r="P12" s="90"/>
      <c r="Q12" s="92"/>
      <c r="R12" s="45"/>
      <c r="S12" s="61"/>
      <c r="T12" s="45"/>
    </row>
    <row r="13" spans="1:20" s="28" customFormat="1" ht="13.5">
      <c r="A13" s="95"/>
      <c r="B13" s="96" t="s">
        <v>114</v>
      </c>
      <c r="C13" s="1" t="s">
        <v>115</v>
      </c>
      <c r="D13" s="40" t="s">
        <v>116</v>
      </c>
      <c r="E13" s="40" t="s">
        <v>117</v>
      </c>
      <c r="F13" s="40" t="s">
        <v>118</v>
      </c>
      <c r="G13" s="40" t="s">
        <v>117</v>
      </c>
      <c r="H13" s="40" t="s">
        <v>117</v>
      </c>
      <c r="I13" s="40" t="s">
        <v>117</v>
      </c>
      <c r="J13" s="40" t="s">
        <v>117</v>
      </c>
      <c r="K13" s="4"/>
      <c r="L13" s="40" t="s">
        <v>119</v>
      </c>
      <c r="M13" s="4"/>
      <c r="N13" s="40" t="s">
        <v>119</v>
      </c>
      <c r="O13" s="4"/>
      <c r="P13" s="40" t="s">
        <v>119</v>
      </c>
      <c r="Q13" s="97"/>
      <c r="R13" s="45"/>
      <c r="S13" s="45"/>
      <c r="T13" s="45"/>
    </row>
    <row r="14" spans="1:20" s="28" customFormat="1" ht="13.5">
      <c r="A14" s="98"/>
      <c r="B14" s="99"/>
      <c r="C14" s="44"/>
      <c r="D14" s="44"/>
      <c r="E14" s="44"/>
      <c r="F14" s="44"/>
      <c r="G14" s="44"/>
      <c r="H14" s="44"/>
      <c r="I14" s="44"/>
      <c r="J14" s="44"/>
      <c r="K14" s="61"/>
      <c r="L14" s="61"/>
      <c r="M14" s="61"/>
      <c r="N14" s="61"/>
      <c r="O14" s="61"/>
      <c r="P14" s="61"/>
      <c r="Q14" s="100"/>
      <c r="R14" s="61"/>
      <c r="S14" s="61"/>
      <c r="T14" s="45"/>
    </row>
    <row r="15" spans="1:20" s="56" customFormat="1" ht="13.5">
      <c r="A15" s="47" t="s">
        <v>120</v>
      </c>
      <c r="B15" s="101">
        <v>99.6</v>
      </c>
      <c r="C15" s="102">
        <v>100</v>
      </c>
      <c r="D15" s="103">
        <v>317321</v>
      </c>
      <c r="E15" s="104">
        <v>372297277</v>
      </c>
      <c r="F15" s="103">
        <v>2916</v>
      </c>
      <c r="G15" s="104">
        <v>50968200</v>
      </c>
      <c r="H15" s="104">
        <v>16508841</v>
      </c>
      <c r="I15" s="104">
        <v>52941010</v>
      </c>
      <c r="J15" s="104">
        <v>51491850</v>
      </c>
      <c r="K15" s="103">
        <v>22000</v>
      </c>
      <c r="L15" s="104">
        <v>6993376</v>
      </c>
      <c r="M15" s="103">
        <v>10815</v>
      </c>
      <c r="N15" s="104">
        <v>3558166</v>
      </c>
      <c r="O15" s="103">
        <v>5116</v>
      </c>
      <c r="P15" s="104">
        <v>3368693</v>
      </c>
      <c r="Q15" s="105" t="s">
        <v>121</v>
      </c>
      <c r="R15" s="62"/>
      <c r="S15" s="62"/>
      <c r="T15" s="65"/>
    </row>
    <row r="16" spans="1:20" s="28" customFormat="1" ht="13.5">
      <c r="A16" s="42"/>
      <c r="B16" s="106"/>
      <c r="C16" s="107"/>
      <c r="D16" s="108"/>
      <c r="E16" s="109"/>
      <c r="F16" s="108"/>
      <c r="G16" s="109"/>
      <c r="H16" s="109"/>
      <c r="I16" s="109"/>
      <c r="J16" s="109"/>
      <c r="K16" s="108"/>
      <c r="L16" s="109"/>
      <c r="M16" s="108"/>
      <c r="N16" s="109"/>
      <c r="O16" s="108"/>
      <c r="P16" s="109"/>
      <c r="Q16" s="110"/>
      <c r="R16" s="61"/>
      <c r="S16" s="61"/>
      <c r="T16" s="45"/>
    </row>
    <row r="17" spans="1:20" s="28" customFormat="1" ht="13.5">
      <c r="A17" s="42"/>
      <c r="B17" s="106"/>
      <c r="C17" s="111"/>
      <c r="D17" s="108"/>
      <c r="E17" s="109"/>
      <c r="F17" s="108"/>
      <c r="G17" s="109"/>
      <c r="H17" s="109"/>
      <c r="I17" s="109"/>
      <c r="J17" s="109"/>
      <c r="K17" s="108"/>
      <c r="L17" s="109"/>
      <c r="M17" s="108"/>
      <c r="N17" s="109"/>
      <c r="O17" s="108"/>
      <c r="P17" s="109"/>
      <c r="Q17" s="110"/>
      <c r="R17" s="61"/>
      <c r="S17" s="61"/>
      <c r="T17" s="45"/>
    </row>
    <row r="18" spans="1:20" s="28" customFormat="1" ht="13.5">
      <c r="A18" s="18" t="s">
        <v>122</v>
      </c>
      <c r="B18" s="106">
        <v>99.1</v>
      </c>
      <c r="C18" s="112">
        <v>103.2</v>
      </c>
      <c r="D18" s="108">
        <v>276272</v>
      </c>
      <c r="E18" s="109">
        <v>13222059</v>
      </c>
      <c r="F18" s="108">
        <v>2389</v>
      </c>
      <c r="G18" s="109">
        <v>2729635</v>
      </c>
      <c r="H18" s="109">
        <v>563053</v>
      </c>
      <c r="I18" s="109">
        <v>2980969</v>
      </c>
      <c r="J18" s="109">
        <v>2936675</v>
      </c>
      <c r="K18" s="108">
        <v>1248</v>
      </c>
      <c r="L18" s="109">
        <v>274624</v>
      </c>
      <c r="M18" s="108">
        <v>677</v>
      </c>
      <c r="N18" s="109">
        <v>145609</v>
      </c>
      <c r="O18" s="108">
        <v>309</v>
      </c>
      <c r="P18" s="109">
        <v>144222</v>
      </c>
      <c r="Q18" s="25" t="s">
        <v>122</v>
      </c>
      <c r="R18" s="61"/>
      <c r="S18" s="61"/>
      <c r="T18" s="45"/>
    </row>
    <row r="19" spans="1:20" s="28" customFormat="1" ht="13.5">
      <c r="A19" s="18" t="s">
        <v>123</v>
      </c>
      <c r="B19" s="106">
        <v>99.9</v>
      </c>
      <c r="C19" s="112">
        <v>100.7</v>
      </c>
      <c r="D19" s="108">
        <v>259231</v>
      </c>
      <c r="E19" s="109">
        <v>3297757</v>
      </c>
      <c r="F19" s="108">
        <v>2369</v>
      </c>
      <c r="G19" s="109">
        <v>745537</v>
      </c>
      <c r="H19" s="109">
        <v>138068</v>
      </c>
      <c r="I19" s="109">
        <v>675459</v>
      </c>
      <c r="J19" s="109">
        <v>660582</v>
      </c>
      <c r="K19" s="108">
        <v>347</v>
      </c>
      <c r="L19" s="109">
        <v>74754</v>
      </c>
      <c r="M19" s="108">
        <v>174</v>
      </c>
      <c r="N19" s="109">
        <v>41203</v>
      </c>
      <c r="O19" s="108">
        <v>86</v>
      </c>
      <c r="P19" s="109">
        <v>41639</v>
      </c>
      <c r="Q19" s="25" t="s">
        <v>123</v>
      </c>
      <c r="R19" s="61"/>
      <c r="S19" s="61"/>
      <c r="T19" s="45"/>
    </row>
    <row r="20" spans="1:20" s="28" customFormat="1" ht="13.5">
      <c r="A20" s="18" t="s">
        <v>124</v>
      </c>
      <c r="B20" s="106">
        <v>99.2</v>
      </c>
      <c r="C20" s="112">
        <v>102.2</v>
      </c>
      <c r="D20" s="108">
        <v>269859</v>
      </c>
      <c r="E20" s="109">
        <v>3064314</v>
      </c>
      <c r="F20" s="108">
        <v>2267</v>
      </c>
      <c r="G20" s="109">
        <v>741843</v>
      </c>
      <c r="H20" s="109">
        <v>119675</v>
      </c>
      <c r="I20" s="109">
        <v>627395</v>
      </c>
      <c r="J20" s="109">
        <v>608791</v>
      </c>
      <c r="K20" s="108">
        <v>394</v>
      </c>
      <c r="L20" s="109">
        <v>71949</v>
      </c>
      <c r="M20" s="108">
        <v>193</v>
      </c>
      <c r="N20" s="109">
        <v>38010</v>
      </c>
      <c r="O20" s="108">
        <v>82</v>
      </c>
      <c r="P20" s="109">
        <v>39350</v>
      </c>
      <c r="Q20" s="25" t="s">
        <v>124</v>
      </c>
      <c r="R20" s="61"/>
      <c r="S20" s="61"/>
      <c r="T20" s="45"/>
    </row>
    <row r="21" spans="1:20" s="28" customFormat="1" ht="13.5">
      <c r="A21" s="18" t="s">
        <v>125</v>
      </c>
      <c r="B21" s="106">
        <v>99.1</v>
      </c>
      <c r="C21" s="112">
        <v>99.5</v>
      </c>
      <c r="D21" s="108">
        <v>288879</v>
      </c>
      <c r="E21" s="109">
        <v>5788351</v>
      </c>
      <c r="F21" s="108">
        <v>2473</v>
      </c>
      <c r="G21" s="109">
        <v>873281</v>
      </c>
      <c r="H21" s="109">
        <v>254819</v>
      </c>
      <c r="I21" s="109">
        <v>964835</v>
      </c>
      <c r="J21" s="109">
        <v>945401</v>
      </c>
      <c r="K21" s="108">
        <v>455</v>
      </c>
      <c r="L21" s="109">
        <v>128901</v>
      </c>
      <c r="M21" s="108">
        <v>224</v>
      </c>
      <c r="N21" s="109">
        <v>65480</v>
      </c>
      <c r="O21" s="108">
        <v>102</v>
      </c>
      <c r="P21" s="109">
        <v>63447</v>
      </c>
      <c r="Q21" s="25" t="s">
        <v>125</v>
      </c>
      <c r="R21" s="61"/>
      <c r="S21" s="61"/>
      <c r="T21" s="45"/>
    </row>
    <row r="22" spans="1:20" s="28" customFormat="1" ht="13.5">
      <c r="A22" s="18" t="s">
        <v>126</v>
      </c>
      <c r="B22" s="106">
        <v>98.1</v>
      </c>
      <c r="C22" s="112">
        <v>97.5</v>
      </c>
      <c r="D22" s="108">
        <v>262213</v>
      </c>
      <c r="E22" s="109">
        <v>2544724</v>
      </c>
      <c r="F22" s="108">
        <v>2297</v>
      </c>
      <c r="G22" s="109">
        <v>669555</v>
      </c>
      <c r="H22" s="109">
        <v>94393</v>
      </c>
      <c r="I22" s="109">
        <v>550787</v>
      </c>
      <c r="J22" s="109">
        <v>535399</v>
      </c>
      <c r="K22" s="108">
        <v>253</v>
      </c>
      <c r="L22" s="109">
        <v>52503</v>
      </c>
      <c r="M22" s="108">
        <v>132</v>
      </c>
      <c r="N22" s="109">
        <v>29411</v>
      </c>
      <c r="O22" s="108">
        <v>63</v>
      </c>
      <c r="P22" s="109">
        <v>30048</v>
      </c>
      <c r="Q22" s="25" t="s">
        <v>126</v>
      </c>
      <c r="R22" s="61"/>
      <c r="S22" s="61"/>
      <c r="T22" s="45"/>
    </row>
    <row r="23" spans="1:20" s="28" customFormat="1" ht="13.5">
      <c r="A23" s="18"/>
      <c r="B23" s="106"/>
      <c r="C23" s="112"/>
      <c r="D23" s="108"/>
      <c r="E23" s="109"/>
      <c r="F23" s="108"/>
      <c r="G23" s="109"/>
      <c r="H23" s="109"/>
      <c r="I23" s="109"/>
      <c r="J23" s="109"/>
      <c r="K23" s="108" t="s">
        <v>127</v>
      </c>
      <c r="L23" s="109"/>
      <c r="M23" s="108" t="s">
        <v>127</v>
      </c>
      <c r="N23" s="109"/>
      <c r="O23" s="108"/>
      <c r="P23" s="109"/>
      <c r="Q23" s="25"/>
      <c r="R23" s="61"/>
      <c r="S23" s="61"/>
      <c r="T23" s="45"/>
    </row>
    <row r="24" spans="1:20" s="28" customFormat="1" ht="13.5">
      <c r="A24" s="18" t="s">
        <v>128</v>
      </c>
      <c r="B24" s="106">
        <v>99.6</v>
      </c>
      <c r="C24" s="112">
        <v>102.6</v>
      </c>
      <c r="D24" s="108">
        <v>273747</v>
      </c>
      <c r="E24" s="109">
        <v>2764732</v>
      </c>
      <c r="F24" s="108">
        <v>2327</v>
      </c>
      <c r="G24" s="109">
        <v>619768</v>
      </c>
      <c r="H24" s="109">
        <v>103998</v>
      </c>
      <c r="I24" s="109">
        <v>502245</v>
      </c>
      <c r="J24" s="109">
        <v>484428</v>
      </c>
      <c r="K24" s="108">
        <v>332</v>
      </c>
      <c r="L24" s="109">
        <v>62972</v>
      </c>
      <c r="M24" s="108">
        <v>120</v>
      </c>
      <c r="N24" s="109">
        <v>33642</v>
      </c>
      <c r="O24" s="108">
        <v>68</v>
      </c>
      <c r="P24" s="109">
        <v>34642</v>
      </c>
      <c r="Q24" s="25" t="s">
        <v>128</v>
      </c>
      <c r="R24" s="61"/>
      <c r="S24" s="61"/>
      <c r="T24" s="45"/>
    </row>
    <row r="25" spans="1:20" s="28" customFormat="1" ht="13.5">
      <c r="A25" s="18" t="s">
        <v>129</v>
      </c>
      <c r="B25" s="106">
        <v>99.7</v>
      </c>
      <c r="C25" s="112">
        <v>101.5</v>
      </c>
      <c r="D25" s="108">
        <v>278023</v>
      </c>
      <c r="E25" s="109">
        <v>5629701</v>
      </c>
      <c r="F25" s="108">
        <v>2743</v>
      </c>
      <c r="G25" s="109">
        <v>898246</v>
      </c>
      <c r="H25" s="109">
        <v>214147</v>
      </c>
      <c r="I25" s="109">
        <v>846884</v>
      </c>
      <c r="J25" s="109">
        <v>809506</v>
      </c>
      <c r="K25" s="108">
        <v>513</v>
      </c>
      <c r="L25" s="109">
        <v>117668</v>
      </c>
      <c r="M25" s="108">
        <v>246</v>
      </c>
      <c r="N25" s="109">
        <v>61866</v>
      </c>
      <c r="O25" s="108">
        <v>113</v>
      </c>
      <c r="P25" s="109">
        <v>61219</v>
      </c>
      <c r="Q25" s="25" t="s">
        <v>129</v>
      </c>
      <c r="R25" s="61"/>
      <c r="S25" s="61"/>
      <c r="T25" s="45"/>
    </row>
    <row r="26" spans="1:20" s="28" customFormat="1" ht="13.5">
      <c r="A26" s="18" t="s">
        <v>130</v>
      </c>
      <c r="B26" s="106">
        <v>100.5</v>
      </c>
      <c r="C26" s="112">
        <v>100.6</v>
      </c>
      <c r="D26" s="108">
        <v>295398</v>
      </c>
      <c r="E26" s="109">
        <v>8723545</v>
      </c>
      <c r="F26" s="108">
        <v>2943</v>
      </c>
      <c r="G26" s="109">
        <v>1165231</v>
      </c>
      <c r="H26" s="109">
        <v>338910</v>
      </c>
      <c r="I26" s="109">
        <v>1069889</v>
      </c>
      <c r="J26" s="109">
        <v>1027121</v>
      </c>
      <c r="K26" s="108">
        <v>570</v>
      </c>
      <c r="L26" s="109">
        <v>167945</v>
      </c>
      <c r="M26" s="108">
        <v>244</v>
      </c>
      <c r="N26" s="109">
        <v>85938</v>
      </c>
      <c r="O26" s="108">
        <v>131</v>
      </c>
      <c r="P26" s="109">
        <v>81626</v>
      </c>
      <c r="Q26" s="25" t="s">
        <v>130</v>
      </c>
      <c r="R26" s="61"/>
      <c r="S26" s="61"/>
      <c r="T26" s="45"/>
    </row>
    <row r="27" spans="1:20" s="28" customFormat="1" ht="13.5">
      <c r="A27" s="18" t="s">
        <v>131</v>
      </c>
      <c r="B27" s="106">
        <v>99.7</v>
      </c>
      <c r="C27" s="112">
        <v>103.4</v>
      </c>
      <c r="D27" s="108">
        <v>313206</v>
      </c>
      <c r="E27" s="109">
        <v>5866672</v>
      </c>
      <c r="F27" s="108">
        <v>2917</v>
      </c>
      <c r="G27" s="109">
        <v>810448</v>
      </c>
      <c r="H27" s="109">
        <v>234609</v>
      </c>
      <c r="I27" s="109">
        <v>760682</v>
      </c>
      <c r="J27" s="109">
        <v>729448</v>
      </c>
      <c r="K27" s="108">
        <v>396</v>
      </c>
      <c r="L27" s="109">
        <v>112449</v>
      </c>
      <c r="M27" s="108">
        <v>175</v>
      </c>
      <c r="N27" s="109">
        <v>56769</v>
      </c>
      <c r="O27" s="108">
        <v>80</v>
      </c>
      <c r="P27" s="109">
        <v>56136</v>
      </c>
      <c r="Q27" s="25" t="s">
        <v>131</v>
      </c>
      <c r="R27" s="61"/>
      <c r="S27" s="61"/>
      <c r="T27" s="45"/>
    </row>
    <row r="28" spans="1:20" s="28" customFormat="1" ht="13.5">
      <c r="A28" s="18" t="s">
        <v>132</v>
      </c>
      <c r="B28" s="106">
        <v>98.5</v>
      </c>
      <c r="C28" s="112">
        <v>98.8</v>
      </c>
      <c r="D28" s="108">
        <v>298503</v>
      </c>
      <c r="E28" s="109">
        <v>5418468</v>
      </c>
      <c r="F28" s="108">
        <v>2693</v>
      </c>
      <c r="G28" s="109">
        <v>855040</v>
      </c>
      <c r="H28" s="109">
        <v>218381</v>
      </c>
      <c r="I28" s="109">
        <v>815573</v>
      </c>
      <c r="J28" s="109">
        <v>787697</v>
      </c>
      <c r="K28" s="108">
        <v>343</v>
      </c>
      <c r="L28" s="109">
        <v>115864</v>
      </c>
      <c r="M28" s="108">
        <v>178</v>
      </c>
      <c r="N28" s="109">
        <v>58748</v>
      </c>
      <c r="O28" s="108">
        <v>81</v>
      </c>
      <c r="P28" s="109">
        <v>53939</v>
      </c>
      <c r="Q28" s="25" t="s">
        <v>132</v>
      </c>
      <c r="R28" s="61"/>
      <c r="S28" s="61"/>
      <c r="T28" s="45"/>
    </row>
    <row r="29" spans="1:20" s="28" customFormat="1" ht="13.5">
      <c r="A29" s="18"/>
      <c r="B29" s="106"/>
      <c r="C29" s="112"/>
      <c r="D29" s="108"/>
      <c r="E29" s="109"/>
      <c r="F29" s="108"/>
      <c r="G29" s="109"/>
      <c r="H29" s="109"/>
      <c r="I29" s="109"/>
      <c r="J29" s="109"/>
      <c r="K29" s="108"/>
      <c r="L29" s="109"/>
      <c r="M29" s="108"/>
      <c r="N29" s="109"/>
      <c r="O29" s="108"/>
      <c r="P29" s="109"/>
      <c r="Q29" s="25"/>
      <c r="R29" s="61"/>
      <c r="S29" s="61"/>
      <c r="T29" s="45"/>
    </row>
    <row r="30" spans="1:20" s="28" customFormat="1" ht="13.5">
      <c r="A30" s="18" t="s">
        <v>133</v>
      </c>
      <c r="B30" s="106">
        <v>99.2</v>
      </c>
      <c r="C30" s="112">
        <v>104.5</v>
      </c>
      <c r="D30" s="108">
        <v>285468</v>
      </c>
      <c r="E30" s="109">
        <v>20864515</v>
      </c>
      <c r="F30" s="108">
        <v>2933</v>
      </c>
      <c r="G30" s="109">
        <v>1672454</v>
      </c>
      <c r="H30" s="109">
        <v>731248</v>
      </c>
      <c r="I30" s="109">
        <v>2222923</v>
      </c>
      <c r="J30" s="109">
        <v>2133042</v>
      </c>
      <c r="K30" s="108">
        <v>828</v>
      </c>
      <c r="L30" s="109">
        <v>394644</v>
      </c>
      <c r="M30" s="108">
        <v>449</v>
      </c>
      <c r="N30" s="109">
        <v>196241</v>
      </c>
      <c r="O30" s="108">
        <v>200</v>
      </c>
      <c r="P30" s="109">
        <v>175332</v>
      </c>
      <c r="Q30" s="25" t="s">
        <v>133</v>
      </c>
      <c r="R30" s="61"/>
      <c r="S30" s="61"/>
      <c r="T30" s="45"/>
    </row>
    <row r="31" spans="1:20" s="28" customFormat="1" ht="13.5">
      <c r="A31" s="18" t="s">
        <v>134</v>
      </c>
      <c r="B31" s="106">
        <v>99.3</v>
      </c>
      <c r="C31" s="112">
        <v>101.6</v>
      </c>
      <c r="D31" s="108">
        <v>284377</v>
      </c>
      <c r="E31" s="109">
        <v>18221391</v>
      </c>
      <c r="F31" s="108">
        <v>2976</v>
      </c>
      <c r="G31" s="109">
        <v>1608611</v>
      </c>
      <c r="H31" s="109">
        <v>660232</v>
      </c>
      <c r="I31" s="109">
        <v>1977991</v>
      </c>
      <c r="J31" s="109">
        <v>1908632</v>
      </c>
      <c r="K31" s="108">
        <v>857</v>
      </c>
      <c r="L31" s="109">
        <v>337351</v>
      </c>
      <c r="M31" s="108">
        <v>406</v>
      </c>
      <c r="N31" s="109">
        <v>164064</v>
      </c>
      <c r="O31" s="108">
        <v>189</v>
      </c>
      <c r="P31" s="109">
        <v>147820</v>
      </c>
      <c r="Q31" s="25" t="s">
        <v>134</v>
      </c>
      <c r="R31" s="61"/>
      <c r="S31" s="61"/>
      <c r="T31" s="45"/>
    </row>
    <row r="32" spans="1:20" s="28" customFormat="1" ht="13.5">
      <c r="A32" s="18" t="s">
        <v>135</v>
      </c>
      <c r="B32" s="106">
        <v>99</v>
      </c>
      <c r="C32" s="112">
        <v>110</v>
      </c>
      <c r="D32" s="108">
        <v>414539</v>
      </c>
      <c r="E32" s="109">
        <v>53349583</v>
      </c>
      <c r="F32" s="108">
        <v>4155</v>
      </c>
      <c r="G32" s="109">
        <v>6658296</v>
      </c>
      <c r="H32" s="109">
        <v>4256072</v>
      </c>
      <c r="I32" s="109">
        <v>4750287</v>
      </c>
      <c r="J32" s="109">
        <v>4577706</v>
      </c>
      <c r="K32" s="108">
        <v>1370</v>
      </c>
      <c r="L32" s="109">
        <v>595669</v>
      </c>
      <c r="M32" s="108">
        <v>822</v>
      </c>
      <c r="N32" s="109">
        <v>309247</v>
      </c>
      <c r="O32" s="108">
        <v>435</v>
      </c>
      <c r="P32" s="109">
        <v>313280</v>
      </c>
      <c r="Q32" s="25" t="s">
        <v>135</v>
      </c>
      <c r="R32" s="61"/>
      <c r="S32" s="61"/>
      <c r="T32" s="45"/>
    </row>
    <row r="33" spans="1:20" s="28" customFormat="1" ht="13.5">
      <c r="A33" s="18" t="s">
        <v>136</v>
      </c>
      <c r="B33" s="106">
        <v>100.2</v>
      </c>
      <c r="C33" s="112">
        <v>110.2</v>
      </c>
      <c r="D33" s="108">
        <v>328012</v>
      </c>
      <c r="E33" s="109">
        <v>28514955</v>
      </c>
      <c r="F33" s="108">
        <v>3198</v>
      </c>
      <c r="G33" s="109">
        <v>1883049</v>
      </c>
      <c r="H33" s="109">
        <v>1044774</v>
      </c>
      <c r="I33" s="109">
        <v>3382859</v>
      </c>
      <c r="J33" s="109">
        <v>3303270</v>
      </c>
      <c r="K33" s="108">
        <v>893</v>
      </c>
      <c r="L33" s="109">
        <v>486659</v>
      </c>
      <c r="M33" s="108">
        <v>479</v>
      </c>
      <c r="N33" s="109">
        <v>231291</v>
      </c>
      <c r="O33" s="108">
        <v>236</v>
      </c>
      <c r="P33" s="109">
        <v>195761</v>
      </c>
      <c r="Q33" s="25" t="s">
        <v>136</v>
      </c>
      <c r="R33" s="61"/>
      <c r="S33" s="61"/>
      <c r="T33" s="45"/>
    </row>
    <row r="34" spans="1:20" s="28" customFormat="1" ht="13.5">
      <c r="A34" s="18" t="s">
        <v>137</v>
      </c>
      <c r="B34" s="106">
        <v>99</v>
      </c>
      <c r="C34" s="112">
        <v>102</v>
      </c>
      <c r="D34" s="108">
        <v>279964</v>
      </c>
      <c r="E34" s="109">
        <v>6260158</v>
      </c>
      <c r="F34" s="108">
        <v>2618</v>
      </c>
      <c r="G34" s="109">
        <v>1186269</v>
      </c>
      <c r="H34" s="109">
        <v>247755</v>
      </c>
      <c r="I34" s="109">
        <v>1251803</v>
      </c>
      <c r="J34" s="109">
        <v>1219662</v>
      </c>
      <c r="K34" s="108">
        <v>534</v>
      </c>
      <c r="L34" s="109">
        <v>126465</v>
      </c>
      <c r="M34" s="108">
        <v>242</v>
      </c>
      <c r="N34" s="109">
        <v>65834</v>
      </c>
      <c r="O34" s="108">
        <v>107</v>
      </c>
      <c r="P34" s="109">
        <v>66163</v>
      </c>
      <c r="Q34" s="25" t="s">
        <v>137</v>
      </c>
      <c r="R34" s="61"/>
      <c r="S34" s="61"/>
      <c r="T34" s="45"/>
    </row>
    <row r="35" spans="1:20" s="28" customFormat="1" ht="13.5">
      <c r="A35" s="18"/>
      <c r="B35" s="106"/>
      <c r="C35" s="112"/>
      <c r="D35" s="108"/>
      <c r="E35" s="109"/>
      <c r="F35" s="108"/>
      <c r="G35" s="109"/>
      <c r="H35" s="109"/>
      <c r="I35" s="109"/>
      <c r="J35" s="109"/>
      <c r="K35" s="108"/>
      <c r="L35" s="109" t="s">
        <v>127</v>
      </c>
      <c r="M35" s="108"/>
      <c r="N35" s="109"/>
      <c r="O35" s="108"/>
      <c r="P35" s="109"/>
      <c r="Q35" s="25"/>
      <c r="R35" s="61"/>
      <c r="S35" s="61"/>
      <c r="T35" s="45"/>
    </row>
    <row r="36" spans="1:20" s="28" customFormat="1" ht="13.5">
      <c r="A36" s="18" t="s">
        <v>138</v>
      </c>
      <c r="B36" s="106">
        <v>98.5</v>
      </c>
      <c r="C36" s="112">
        <v>101.6</v>
      </c>
      <c r="D36" s="108">
        <v>288438</v>
      </c>
      <c r="E36" s="109">
        <v>3247442</v>
      </c>
      <c r="F36" s="108">
        <v>2949</v>
      </c>
      <c r="G36" s="109">
        <v>586343</v>
      </c>
      <c r="H36" s="109">
        <v>120383</v>
      </c>
      <c r="I36" s="109">
        <v>477389</v>
      </c>
      <c r="J36" s="109">
        <v>465220</v>
      </c>
      <c r="K36" s="108">
        <v>203</v>
      </c>
      <c r="L36" s="109">
        <v>59870</v>
      </c>
      <c r="M36" s="108">
        <v>83</v>
      </c>
      <c r="N36" s="109">
        <v>30448</v>
      </c>
      <c r="O36" s="108">
        <v>61</v>
      </c>
      <c r="P36" s="109">
        <v>28613</v>
      </c>
      <c r="Q36" s="25" t="s">
        <v>138</v>
      </c>
      <c r="R36" s="61"/>
      <c r="S36" s="61"/>
      <c r="T36" s="45"/>
    </row>
    <row r="37" spans="1:20" s="28" customFormat="1" ht="13.5">
      <c r="A37" s="18" t="s">
        <v>139</v>
      </c>
      <c r="B37" s="106">
        <v>99.8</v>
      </c>
      <c r="C37" s="112">
        <v>105.3</v>
      </c>
      <c r="D37" s="108">
        <v>289413</v>
      </c>
      <c r="E37" s="109">
        <v>3291341</v>
      </c>
      <c r="F37" s="108">
        <v>2818</v>
      </c>
      <c r="G37" s="109">
        <v>557586</v>
      </c>
      <c r="H37" s="109">
        <v>130817</v>
      </c>
      <c r="I37" s="109">
        <v>514087</v>
      </c>
      <c r="J37" s="109">
        <v>504200</v>
      </c>
      <c r="K37" s="108">
        <v>233</v>
      </c>
      <c r="L37" s="109">
        <v>66761</v>
      </c>
      <c r="M37" s="108">
        <v>102</v>
      </c>
      <c r="N37" s="109">
        <v>33476</v>
      </c>
      <c r="O37" s="108">
        <v>60</v>
      </c>
      <c r="P37" s="109">
        <v>32452</v>
      </c>
      <c r="Q37" s="25" t="s">
        <v>139</v>
      </c>
      <c r="R37" s="61"/>
      <c r="S37" s="61"/>
      <c r="T37" s="45"/>
    </row>
    <row r="38" spans="1:20" s="28" customFormat="1" ht="13.5">
      <c r="A38" s="18" t="s">
        <v>140</v>
      </c>
      <c r="B38" s="106">
        <v>99.1</v>
      </c>
      <c r="C38" s="112">
        <v>102.5</v>
      </c>
      <c r="D38" s="108">
        <v>293479</v>
      </c>
      <c r="E38" s="109">
        <v>2212948</v>
      </c>
      <c r="F38" s="108">
        <v>2724</v>
      </c>
      <c r="G38" s="109">
        <v>506185</v>
      </c>
      <c r="H38" s="109">
        <v>98019</v>
      </c>
      <c r="I38" s="109">
        <v>360109</v>
      </c>
      <c r="J38" s="109">
        <v>347800</v>
      </c>
      <c r="K38" s="108">
        <v>210</v>
      </c>
      <c r="L38" s="109">
        <v>46764</v>
      </c>
      <c r="M38" s="108">
        <v>85</v>
      </c>
      <c r="N38" s="109">
        <v>24498</v>
      </c>
      <c r="O38" s="108">
        <v>39</v>
      </c>
      <c r="P38" s="109">
        <v>23895</v>
      </c>
      <c r="Q38" s="25" t="s">
        <v>140</v>
      </c>
      <c r="R38" s="61"/>
      <c r="S38" s="61"/>
      <c r="T38" s="45"/>
    </row>
    <row r="39" spans="1:20" s="28" customFormat="1" ht="13.5">
      <c r="A39" s="18" t="s">
        <v>141</v>
      </c>
      <c r="B39" s="106">
        <v>100.5</v>
      </c>
      <c r="C39" s="112">
        <v>102.7</v>
      </c>
      <c r="D39" s="108">
        <v>286047</v>
      </c>
      <c r="E39" s="109">
        <v>2375808</v>
      </c>
      <c r="F39" s="108">
        <v>2729</v>
      </c>
      <c r="G39" s="109">
        <v>499356</v>
      </c>
      <c r="H39" s="109">
        <v>92308</v>
      </c>
      <c r="I39" s="109">
        <v>392577</v>
      </c>
      <c r="J39" s="109">
        <v>376110</v>
      </c>
      <c r="K39" s="108">
        <v>211</v>
      </c>
      <c r="L39" s="109">
        <v>48628</v>
      </c>
      <c r="M39" s="108">
        <v>103</v>
      </c>
      <c r="N39" s="109">
        <v>26462</v>
      </c>
      <c r="O39" s="108">
        <v>46</v>
      </c>
      <c r="P39" s="109">
        <v>27581</v>
      </c>
      <c r="Q39" s="25" t="s">
        <v>141</v>
      </c>
      <c r="R39" s="61"/>
      <c r="S39" s="61"/>
      <c r="T39" s="45"/>
    </row>
    <row r="40" spans="1:20" s="28" customFormat="1" ht="13.5">
      <c r="A40" s="18" t="s">
        <v>142</v>
      </c>
      <c r="B40" s="106">
        <v>99.3</v>
      </c>
      <c r="C40" s="112">
        <v>101.1</v>
      </c>
      <c r="D40" s="108">
        <v>293349</v>
      </c>
      <c r="E40" s="109">
        <v>5897579</v>
      </c>
      <c r="F40" s="108">
        <v>2717</v>
      </c>
      <c r="G40" s="109">
        <v>893397</v>
      </c>
      <c r="H40" s="109">
        <v>222655</v>
      </c>
      <c r="I40" s="109">
        <v>1001341</v>
      </c>
      <c r="J40" s="109">
        <v>969006</v>
      </c>
      <c r="K40" s="108">
        <v>392</v>
      </c>
      <c r="L40" s="109">
        <v>124061</v>
      </c>
      <c r="M40" s="108">
        <v>199</v>
      </c>
      <c r="N40" s="109">
        <v>63682</v>
      </c>
      <c r="O40" s="108">
        <v>104</v>
      </c>
      <c r="P40" s="109">
        <v>60920</v>
      </c>
      <c r="Q40" s="25" t="s">
        <v>142</v>
      </c>
      <c r="R40" s="61"/>
      <c r="S40" s="61"/>
      <c r="T40" s="45"/>
    </row>
    <row r="41" spans="1:20" s="28" customFormat="1" ht="13.5">
      <c r="A41" s="18"/>
      <c r="B41" s="106"/>
      <c r="C41" s="112"/>
      <c r="D41" s="108"/>
      <c r="E41" s="109"/>
      <c r="F41" s="108"/>
      <c r="G41" s="109"/>
      <c r="H41" s="109"/>
      <c r="I41" s="109"/>
      <c r="J41" s="109"/>
      <c r="K41" s="108"/>
      <c r="L41" s="109"/>
      <c r="M41" s="108"/>
      <c r="N41" s="109"/>
      <c r="O41" s="108"/>
      <c r="P41" s="109"/>
      <c r="Q41" s="25"/>
      <c r="R41" s="61"/>
      <c r="S41" s="61"/>
      <c r="T41" s="45"/>
    </row>
    <row r="42" spans="1:20" s="28" customFormat="1" ht="13.5">
      <c r="A42" s="18" t="s">
        <v>143</v>
      </c>
      <c r="B42" s="106">
        <v>99.7</v>
      </c>
      <c r="C42" s="112">
        <v>100.5</v>
      </c>
      <c r="D42" s="108">
        <v>286196</v>
      </c>
      <c r="E42" s="109">
        <v>5581950</v>
      </c>
      <c r="F42" s="108">
        <v>2658</v>
      </c>
      <c r="G42" s="109">
        <v>826851</v>
      </c>
      <c r="H42" s="109">
        <v>221792</v>
      </c>
      <c r="I42" s="109">
        <v>857853</v>
      </c>
      <c r="J42" s="109">
        <v>811096</v>
      </c>
      <c r="K42" s="108">
        <v>379</v>
      </c>
      <c r="L42" s="109">
        <v>122507</v>
      </c>
      <c r="M42" s="108">
        <v>201</v>
      </c>
      <c r="N42" s="109">
        <v>62205</v>
      </c>
      <c r="O42" s="108">
        <v>82</v>
      </c>
      <c r="P42" s="109">
        <v>57373</v>
      </c>
      <c r="Q42" s="25" t="s">
        <v>143</v>
      </c>
      <c r="R42" s="61"/>
      <c r="S42" s="61"/>
      <c r="T42" s="45"/>
    </row>
    <row r="43" spans="1:20" s="28" customFormat="1" ht="13.5">
      <c r="A43" s="18" t="s">
        <v>144</v>
      </c>
      <c r="B43" s="106">
        <v>100</v>
      </c>
      <c r="C43" s="112">
        <v>105.5</v>
      </c>
      <c r="D43" s="108">
        <v>313044</v>
      </c>
      <c r="E43" s="109">
        <v>12216891</v>
      </c>
      <c r="F43" s="108">
        <v>3215</v>
      </c>
      <c r="G43" s="109">
        <v>1185992</v>
      </c>
      <c r="H43" s="109">
        <v>447914</v>
      </c>
      <c r="I43" s="109">
        <v>1429356</v>
      </c>
      <c r="J43" s="109">
        <v>1376078</v>
      </c>
      <c r="K43" s="108">
        <v>529</v>
      </c>
      <c r="L43" s="109">
        <v>211750</v>
      </c>
      <c r="M43" s="108">
        <v>294</v>
      </c>
      <c r="N43" s="109">
        <v>106622</v>
      </c>
      <c r="O43" s="108">
        <v>144</v>
      </c>
      <c r="P43" s="109">
        <v>102017</v>
      </c>
      <c r="Q43" s="25" t="s">
        <v>144</v>
      </c>
      <c r="R43" s="61"/>
      <c r="S43" s="61"/>
      <c r="T43" s="45"/>
    </row>
    <row r="44" spans="1:20" s="28" customFormat="1" ht="13.5">
      <c r="A44" s="18" t="s">
        <v>145</v>
      </c>
      <c r="B44" s="106">
        <v>99.4</v>
      </c>
      <c r="C44" s="112">
        <v>104.8</v>
      </c>
      <c r="D44" s="108">
        <v>330356</v>
      </c>
      <c r="E44" s="109">
        <v>23946324</v>
      </c>
      <c r="F44" s="108">
        <v>3234</v>
      </c>
      <c r="G44" s="109">
        <v>2325829</v>
      </c>
      <c r="H44" s="109">
        <v>964454</v>
      </c>
      <c r="I44" s="109">
        <v>2793458</v>
      </c>
      <c r="J44" s="109">
        <v>2710693</v>
      </c>
      <c r="K44" s="108">
        <v>983</v>
      </c>
      <c r="L44" s="109">
        <v>435821</v>
      </c>
      <c r="M44" s="108">
        <v>438</v>
      </c>
      <c r="N44" s="109">
        <v>215822</v>
      </c>
      <c r="O44" s="108">
        <v>222</v>
      </c>
      <c r="P44" s="109">
        <v>191707</v>
      </c>
      <c r="Q44" s="25" t="s">
        <v>145</v>
      </c>
      <c r="R44" s="61"/>
      <c r="S44" s="61"/>
      <c r="T44" s="45"/>
    </row>
    <row r="45" spans="1:20" s="28" customFormat="1" ht="13.5">
      <c r="A45" s="18" t="s">
        <v>146</v>
      </c>
      <c r="B45" s="106">
        <v>100.7</v>
      </c>
      <c r="C45" s="112">
        <v>102.1</v>
      </c>
      <c r="D45" s="108">
        <v>302737</v>
      </c>
      <c r="E45" s="109">
        <v>5306391</v>
      </c>
      <c r="F45" s="108">
        <v>2829</v>
      </c>
      <c r="G45" s="109">
        <v>727095</v>
      </c>
      <c r="H45" s="109">
        <v>207525</v>
      </c>
      <c r="I45" s="109">
        <v>709299</v>
      </c>
      <c r="J45" s="109">
        <v>687356</v>
      </c>
      <c r="K45" s="108">
        <v>423</v>
      </c>
      <c r="L45" s="109">
        <v>106337</v>
      </c>
      <c r="M45" s="108">
        <v>184</v>
      </c>
      <c r="N45" s="109">
        <v>54233</v>
      </c>
      <c r="O45" s="108">
        <v>77</v>
      </c>
      <c r="P45" s="109">
        <v>51359</v>
      </c>
      <c r="Q45" s="25" t="s">
        <v>146</v>
      </c>
      <c r="R45" s="61"/>
      <c r="S45" s="61"/>
      <c r="T45" s="45"/>
    </row>
    <row r="46" spans="1:20" s="28" customFormat="1" ht="13.5">
      <c r="A46" s="18" t="s">
        <v>147</v>
      </c>
      <c r="B46" s="106">
        <v>99.3</v>
      </c>
      <c r="C46" s="112">
        <v>101.9</v>
      </c>
      <c r="D46" s="108">
        <v>301290</v>
      </c>
      <c r="E46" s="109">
        <v>4183722</v>
      </c>
      <c r="F46" s="108">
        <v>2984</v>
      </c>
      <c r="G46" s="109">
        <v>527945</v>
      </c>
      <c r="H46" s="109">
        <v>148509</v>
      </c>
      <c r="I46" s="109">
        <v>539140</v>
      </c>
      <c r="J46" s="109">
        <v>523954</v>
      </c>
      <c r="K46" s="108">
        <v>236</v>
      </c>
      <c r="L46" s="109">
        <v>86907</v>
      </c>
      <c r="M46" s="108">
        <v>107</v>
      </c>
      <c r="N46" s="109">
        <v>42232</v>
      </c>
      <c r="O46" s="108">
        <v>58</v>
      </c>
      <c r="P46" s="109">
        <v>38706</v>
      </c>
      <c r="Q46" s="25" t="s">
        <v>147</v>
      </c>
      <c r="R46" s="61"/>
      <c r="S46" s="61"/>
      <c r="T46" s="45"/>
    </row>
    <row r="47" spans="1:20" s="28" customFormat="1" ht="13.5">
      <c r="A47" s="18"/>
      <c r="B47" s="106"/>
      <c r="C47" s="112"/>
      <c r="D47" s="108"/>
      <c r="E47" s="109"/>
      <c r="F47" s="108"/>
      <c r="G47" s="109"/>
      <c r="H47" s="109"/>
      <c r="I47" s="109"/>
      <c r="J47" s="109"/>
      <c r="K47" s="108"/>
      <c r="L47" s="109"/>
      <c r="M47" s="108"/>
      <c r="N47" s="109"/>
      <c r="O47" s="108"/>
      <c r="P47" s="109"/>
      <c r="Q47" s="25"/>
      <c r="R47" s="61"/>
      <c r="S47" s="61"/>
      <c r="T47" s="45"/>
    </row>
    <row r="48" spans="1:20" s="28" customFormat="1" ht="13.5">
      <c r="A48" s="18" t="s">
        <v>148</v>
      </c>
      <c r="B48" s="106">
        <v>99.1</v>
      </c>
      <c r="C48" s="112">
        <v>105.3</v>
      </c>
      <c r="D48" s="108">
        <v>302601</v>
      </c>
      <c r="E48" s="109">
        <v>7686332</v>
      </c>
      <c r="F48" s="108">
        <v>2924</v>
      </c>
      <c r="G48" s="109">
        <v>929329</v>
      </c>
      <c r="H48" s="109">
        <v>295660</v>
      </c>
      <c r="I48" s="109">
        <v>1231125</v>
      </c>
      <c r="J48" s="109">
        <v>1216139</v>
      </c>
      <c r="K48" s="108">
        <v>441</v>
      </c>
      <c r="L48" s="109">
        <v>139582</v>
      </c>
      <c r="M48" s="108">
        <v>204</v>
      </c>
      <c r="N48" s="109">
        <v>71378</v>
      </c>
      <c r="O48" s="108">
        <v>105</v>
      </c>
      <c r="P48" s="109">
        <v>71408</v>
      </c>
      <c r="Q48" s="25" t="s">
        <v>148</v>
      </c>
      <c r="R48" s="61"/>
      <c r="S48" s="61"/>
      <c r="T48" s="45"/>
    </row>
    <row r="49" spans="1:20" s="28" customFormat="1" ht="13.5">
      <c r="A49" s="18" t="s">
        <v>149</v>
      </c>
      <c r="B49" s="106">
        <v>97.9</v>
      </c>
      <c r="C49" s="112">
        <v>107.1</v>
      </c>
      <c r="D49" s="108">
        <v>341811</v>
      </c>
      <c r="E49" s="109">
        <v>26453657</v>
      </c>
      <c r="F49" s="108">
        <v>3004</v>
      </c>
      <c r="G49" s="109">
        <v>2990108</v>
      </c>
      <c r="H49" s="109">
        <v>1027000</v>
      </c>
      <c r="I49" s="109">
        <v>3755506</v>
      </c>
      <c r="J49" s="109">
        <v>3732511</v>
      </c>
      <c r="K49" s="108">
        <v>1043</v>
      </c>
      <c r="L49" s="109">
        <v>492154</v>
      </c>
      <c r="M49" s="108">
        <v>534</v>
      </c>
      <c r="N49" s="109">
        <v>248276</v>
      </c>
      <c r="O49" s="108">
        <v>265</v>
      </c>
      <c r="P49" s="109">
        <v>225421</v>
      </c>
      <c r="Q49" s="25" t="s">
        <v>149</v>
      </c>
      <c r="R49" s="61"/>
      <c r="S49" s="61"/>
      <c r="T49" s="45"/>
    </row>
    <row r="50" spans="1:20" s="28" customFormat="1" ht="13.5">
      <c r="A50" s="18" t="s">
        <v>150</v>
      </c>
      <c r="B50" s="106">
        <v>99.4</v>
      </c>
      <c r="C50" s="112">
        <v>103.5</v>
      </c>
      <c r="D50" s="108">
        <v>296581</v>
      </c>
      <c r="E50" s="109">
        <v>15307250</v>
      </c>
      <c r="F50" s="108">
        <v>2740</v>
      </c>
      <c r="G50" s="109">
        <v>2245679</v>
      </c>
      <c r="H50" s="109">
        <v>595590</v>
      </c>
      <c r="I50" s="109">
        <v>2406904</v>
      </c>
      <c r="J50" s="109">
        <v>2368159</v>
      </c>
      <c r="K50" s="108">
        <v>812</v>
      </c>
      <c r="L50" s="109">
        <v>321173</v>
      </c>
      <c r="M50" s="108">
        <v>397</v>
      </c>
      <c r="N50" s="109">
        <v>160222</v>
      </c>
      <c r="O50" s="108">
        <v>217</v>
      </c>
      <c r="P50" s="109">
        <v>143271</v>
      </c>
      <c r="Q50" s="25" t="s">
        <v>150</v>
      </c>
      <c r="R50" s="61"/>
      <c r="S50" s="61"/>
      <c r="T50" s="45"/>
    </row>
    <row r="51" spans="1:20" s="28" customFormat="1" ht="13.5">
      <c r="A51" s="18" t="s">
        <v>151</v>
      </c>
      <c r="B51" s="106">
        <v>98.4</v>
      </c>
      <c r="C51" s="112">
        <v>100.4</v>
      </c>
      <c r="D51" s="108">
        <v>280796</v>
      </c>
      <c r="E51" s="109">
        <v>3545899</v>
      </c>
      <c r="F51" s="108">
        <v>2526</v>
      </c>
      <c r="G51" s="109">
        <v>500658</v>
      </c>
      <c r="H51" s="109">
        <v>124246</v>
      </c>
      <c r="I51" s="109">
        <v>520130</v>
      </c>
      <c r="J51" s="109">
        <v>511760</v>
      </c>
      <c r="K51" s="108">
        <v>220</v>
      </c>
      <c r="L51" s="109">
        <v>78963</v>
      </c>
      <c r="M51" s="108">
        <v>119</v>
      </c>
      <c r="N51" s="109">
        <v>41546</v>
      </c>
      <c r="O51" s="108">
        <v>53</v>
      </c>
      <c r="P51" s="109">
        <v>38396</v>
      </c>
      <c r="Q51" s="25" t="s">
        <v>151</v>
      </c>
      <c r="R51" s="61"/>
      <c r="S51" s="61"/>
      <c r="T51" s="45"/>
    </row>
    <row r="52" spans="1:20" s="28" customFormat="1" ht="13.5">
      <c r="A52" s="18" t="s">
        <v>152</v>
      </c>
      <c r="B52" s="106">
        <v>101.8</v>
      </c>
      <c r="C52" s="112">
        <v>104</v>
      </c>
      <c r="D52" s="108">
        <v>288464</v>
      </c>
      <c r="E52" s="109">
        <v>2575448</v>
      </c>
      <c r="F52" s="108">
        <v>2546</v>
      </c>
      <c r="G52" s="109">
        <v>561669</v>
      </c>
      <c r="H52" s="109">
        <v>91274</v>
      </c>
      <c r="I52" s="109">
        <v>470593</v>
      </c>
      <c r="J52" s="109">
        <v>458391</v>
      </c>
      <c r="K52" s="108">
        <v>290</v>
      </c>
      <c r="L52" s="109">
        <v>55625</v>
      </c>
      <c r="M52" s="108">
        <v>142</v>
      </c>
      <c r="N52" s="109">
        <v>30296</v>
      </c>
      <c r="O52" s="108">
        <v>50</v>
      </c>
      <c r="P52" s="109">
        <v>29889</v>
      </c>
      <c r="Q52" s="25" t="s">
        <v>152</v>
      </c>
      <c r="R52" s="61"/>
      <c r="S52" s="61"/>
      <c r="T52" s="45"/>
    </row>
    <row r="53" spans="1:20" s="28" customFormat="1" ht="13.5">
      <c r="A53" s="18"/>
      <c r="B53" s="106"/>
      <c r="C53" s="112"/>
      <c r="D53" s="108"/>
      <c r="E53" s="109"/>
      <c r="F53" s="108"/>
      <c r="G53" s="109"/>
      <c r="H53" s="109"/>
      <c r="I53" s="109"/>
      <c r="J53" s="109"/>
      <c r="K53" s="108"/>
      <c r="L53" s="109"/>
      <c r="M53" s="108"/>
      <c r="N53" s="109" t="s">
        <v>127</v>
      </c>
      <c r="O53" s="108"/>
      <c r="P53" s="109"/>
      <c r="Q53" s="25"/>
      <c r="R53" s="61"/>
      <c r="S53" s="61"/>
      <c r="T53" s="45"/>
    </row>
    <row r="54" spans="1:20" s="28" customFormat="1" ht="13.5">
      <c r="A54" s="18" t="s">
        <v>153</v>
      </c>
      <c r="B54" s="106">
        <v>98.8</v>
      </c>
      <c r="C54" s="112">
        <v>100.5</v>
      </c>
      <c r="D54" s="108">
        <v>260192</v>
      </c>
      <c r="E54" s="109">
        <v>1371151</v>
      </c>
      <c r="F54" s="108">
        <v>2304</v>
      </c>
      <c r="G54" s="109">
        <v>381423</v>
      </c>
      <c r="H54" s="109">
        <v>53718</v>
      </c>
      <c r="I54" s="109">
        <v>282804</v>
      </c>
      <c r="J54" s="109">
        <v>275496</v>
      </c>
      <c r="K54" s="108">
        <v>147</v>
      </c>
      <c r="L54" s="109">
        <v>32588</v>
      </c>
      <c r="M54" s="108">
        <v>65</v>
      </c>
      <c r="N54" s="109">
        <v>16763</v>
      </c>
      <c r="O54" s="108">
        <v>31</v>
      </c>
      <c r="P54" s="109">
        <v>17172</v>
      </c>
      <c r="Q54" s="25" t="s">
        <v>153</v>
      </c>
      <c r="R54" s="61"/>
      <c r="S54" s="61"/>
      <c r="T54" s="45"/>
    </row>
    <row r="55" spans="1:20" s="28" customFormat="1" ht="13.5">
      <c r="A55" s="18" t="s">
        <v>154</v>
      </c>
      <c r="B55" s="106">
        <v>100.5</v>
      </c>
      <c r="C55" s="112">
        <v>102.5</v>
      </c>
      <c r="D55" s="108">
        <v>281360</v>
      </c>
      <c r="E55" s="109">
        <v>1624730</v>
      </c>
      <c r="F55" s="108">
        <v>2241</v>
      </c>
      <c r="G55" s="109">
        <v>586509</v>
      </c>
      <c r="H55" s="109">
        <v>66666</v>
      </c>
      <c r="I55" s="109">
        <v>445218</v>
      </c>
      <c r="J55" s="109">
        <v>438013</v>
      </c>
      <c r="K55" s="108">
        <v>246</v>
      </c>
      <c r="L55" s="109">
        <v>38409</v>
      </c>
      <c r="M55" s="108">
        <v>106</v>
      </c>
      <c r="N55" s="109">
        <v>20238</v>
      </c>
      <c r="O55" s="108">
        <v>50</v>
      </c>
      <c r="P55" s="109">
        <v>20216</v>
      </c>
      <c r="Q55" s="25" t="s">
        <v>154</v>
      </c>
      <c r="R55" s="61"/>
      <c r="S55" s="61"/>
      <c r="T55" s="45"/>
    </row>
    <row r="56" spans="1:20" s="28" customFormat="1" ht="13.5">
      <c r="A56" s="18" t="s">
        <v>155</v>
      </c>
      <c r="B56" s="106">
        <v>99.9</v>
      </c>
      <c r="C56" s="112">
        <v>104</v>
      </c>
      <c r="D56" s="108">
        <v>309339</v>
      </c>
      <c r="E56" s="109">
        <v>5186044</v>
      </c>
      <c r="F56" s="108">
        <v>2662</v>
      </c>
      <c r="G56" s="109">
        <v>754586</v>
      </c>
      <c r="H56" s="109">
        <v>201244</v>
      </c>
      <c r="I56" s="109">
        <v>810089</v>
      </c>
      <c r="J56" s="109">
        <v>781102</v>
      </c>
      <c r="K56" s="108">
        <v>428</v>
      </c>
      <c r="L56" s="109">
        <v>110660</v>
      </c>
      <c r="M56" s="108">
        <v>174</v>
      </c>
      <c r="N56" s="109">
        <v>56712</v>
      </c>
      <c r="O56" s="108">
        <v>91</v>
      </c>
      <c r="P56" s="109">
        <v>54833</v>
      </c>
      <c r="Q56" s="25" t="s">
        <v>155</v>
      </c>
      <c r="R56" s="61"/>
      <c r="S56" s="61"/>
      <c r="T56" s="45"/>
    </row>
    <row r="57" spans="1:20" s="28" customFormat="1" ht="13.5">
      <c r="A57" s="18" t="s">
        <v>156</v>
      </c>
      <c r="B57" s="106">
        <v>99.9</v>
      </c>
      <c r="C57" s="112">
        <v>102.5</v>
      </c>
      <c r="D57" s="108">
        <v>306530</v>
      </c>
      <c r="E57" s="109">
        <v>8128907</v>
      </c>
      <c r="F57" s="108">
        <v>2834</v>
      </c>
      <c r="G57" s="109">
        <v>970454</v>
      </c>
      <c r="H57" s="109">
        <v>315899</v>
      </c>
      <c r="I57" s="109">
        <v>1315686</v>
      </c>
      <c r="J57" s="109">
        <v>1294307</v>
      </c>
      <c r="K57" s="108">
        <v>574</v>
      </c>
      <c r="L57" s="109">
        <v>160310</v>
      </c>
      <c r="M57" s="108">
        <v>279</v>
      </c>
      <c r="N57" s="109">
        <v>81859</v>
      </c>
      <c r="O57" s="108">
        <v>133</v>
      </c>
      <c r="P57" s="109">
        <v>76032</v>
      </c>
      <c r="Q57" s="25" t="s">
        <v>156</v>
      </c>
      <c r="R57" s="61"/>
      <c r="S57" s="61"/>
      <c r="T57" s="45"/>
    </row>
    <row r="58" spans="1:20" s="68" customFormat="1" ht="13.5">
      <c r="A58" s="47" t="s">
        <v>157</v>
      </c>
      <c r="B58" s="113">
        <v>98.4</v>
      </c>
      <c r="C58" s="114">
        <v>101.8</v>
      </c>
      <c r="D58" s="115">
        <v>292585</v>
      </c>
      <c r="E58" s="116">
        <v>4159911</v>
      </c>
      <c r="F58" s="115">
        <v>2843</v>
      </c>
      <c r="G58" s="116">
        <v>733659</v>
      </c>
      <c r="H58" s="116">
        <v>148092</v>
      </c>
      <c r="I58" s="116">
        <v>647178</v>
      </c>
      <c r="J58" s="116">
        <v>628603</v>
      </c>
      <c r="K58" s="115">
        <v>347</v>
      </c>
      <c r="L58" s="116">
        <v>77062</v>
      </c>
      <c r="M58" s="115">
        <v>179</v>
      </c>
      <c r="N58" s="116">
        <v>39405</v>
      </c>
      <c r="O58" s="115">
        <v>83</v>
      </c>
      <c r="P58" s="116">
        <v>36796</v>
      </c>
      <c r="Q58" s="105" t="s">
        <v>157</v>
      </c>
      <c r="R58" s="62"/>
      <c r="S58" s="62"/>
      <c r="T58" s="65"/>
    </row>
    <row r="59" spans="1:20" s="28" customFormat="1" ht="13.5">
      <c r="A59" s="42"/>
      <c r="B59" s="106"/>
      <c r="C59" s="112"/>
      <c r="D59" s="108"/>
      <c r="E59" s="109"/>
      <c r="F59" s="108"/>
      <c r="G59" s="109"/>
      <c r="H59" s="109"/>
      <c r="I59" s="109"/>
      <c r="J59" s="109"/>
      <c r="K59" s="108"/>
      <c r="L59" s="109"/>
      <c r="M59" s="108"/>
      <c r="N59" s="109" t="s">
        <v>127</v>
      </c>
      <c r="O59" s="108"/>
      <c r="P59" s="109"/>
      <c r="Q59" s="110"/>
      <c r="R59" s="61"/>
      <c r="S59" s="61"/>
      <c r="T59" s="45"/>
    </row>
    <row r="60" spans="1:20" s="28" customFormat="1" ht="13.5">
      <c r="A60" s="18" t="s">
        <v>158</v>
      </c>
      <c r="B60" s="106">
        <v>100</v>
      </c>
      <c r="C60" s="112">
        <v>100.7</v>
      </c>
      <c r="D60" s="108">
        <v>278817</v>
      </c>
      <c r="E60" s="109">
        <v>2132059</v>
      </c>
      <c r="F60" s="108">
        <v>2685</v>
      </c>
      <c r="G60" s="109">
        <v>496408</v>
      </c>
      <c r="H60" s="109">
        <v>76518</v>
      </c>
      <c r="I60" s="109">
        <v>363523</v>
      </c>
      <c r="J60" s="109">
        <v>351524</v>
      </c>
      <c r="K60" s="108">
        <v>266</v>
      </c>
      <c r="L60" s="109">
        <v>41408</v>
      </c>
      <c r="M60" s="108">
        <v>97</v>
      </c>
      <c r="N60" s="109">
        <v>21575</v>
      </c>
      <c r="O60" s="108">
        <v>42</v>
      </c>
      <c r="P60" s="109">
        <v>21058</v>
      </c>
      <c r="Q60" s="25" t="s">
        <v>158</v>
      </c>
      <c r="R60" s="61"/>
      <c r="S60" s="61"/>
      <c r="T60" s="45"/>
    </row>
    <row r="61" spans="1:20" s="28" customFormat="1" ht="13.5">
      <c r="A61" s="18" t="s">
        <v>159</v>
      </c>
      <c r="B61" s="106">
        <v>99.4</v>
      </c>
      <c r="C61" s="112">
        <v>99.5</v>
      </c>
      <c r="D61" s="108">
        <v>300107</v>
      </c>
      <c r="E61" s="109">
        <v>2584629</v>
      </c>
      <c r="F61" s="108">
        <v>2578</v>
      </c>
      <c r="G61" s="109">
        <v>450833</v>
      </c>
      <c r="H61" s="109">
        <v>111473</v>
      </c>
      <c r="I61" s="109">
        <v>404400</v>
      </c>
      <c r="J61" s="109">
        <v>387839</v>
      </c>
      <c r="K61" s="108">
        <v>190</v>
      </c>
      <c r="L61" s="109">
        <v>56851</v>
      </c>
      <c r="M61" s="108">
        <v>84</v>
      </c>
      <c r="N61" s="109">
        <v>27844</v>
      </c>
      <c r="O61" s="108">
        <v>42</v>
      </c>
      <c r="P61" s="109">
        <v>26194</v>
      </c>
      <c r="Q61" s="25" t="s">
        <v>159</v>
      </c>
      <c r="R61" s="61"/>
      <c r="S61" s="61"/>
      <c r="T61" s="45"/>
    </row>
    <row r="62" spans="1:20" s="28" customFormat="1" ht="13.5">
      <c r="A62" s="18" t="s">
        <v>160</v>
      </c>
      <c r="B62" s="106">
        <v>99.7</v>
      </c>
      <c r="C62" s="112">
        <v>99.2</v>
      </c>
      <c r="D62" s="108">
        <v>265307</v>
      </c>
      <c r="E62" s="109">
        <v>3299449</v>
      </c>
      <c r="F62" s="108">
        <v>2285</v>
      </c>
      <c r="G62" s="109">
        <v>636280</v>
      </c>
      <c r="H62" s="109">
        <v>136059</v>
      </c>
      <c r="I62" s="109">
        <v>615453</v>
      </c>
      <c r="J62" s="109">
        <v>591033</v>
      </c>
      <c r="K62" s="108">
        <v>349</v>
      </c>
      <c r="L62" s="109">
        <v>77953</v>
      </c>
      <c r="M62" s="108">
        <v>143</v>
      </c>
      <c r="N62" s="109">
        <v>39348</v>
      </c>
      <c r="O62" s="108">
        <v>69</v>
      </c>
      <c r="P62" s="109">
        <v>37924</v>
      </c>
      <c r="Q62" s="25" t="s">
        <v>160</v>
      </c>
      <c r="R62" s="61"/>
      <c r="S62" s="61"/>
      <c r="T62" s="45"/>
    </row>
    <row r="63" spans="1:20" s="28" customFormat="1" ht="13.5">
      <c r="A63" s="18" t="s">
        <v>161</v>
      </c>
      <c r="B63" s="106">
        <v>99.5</v>
      </c>
      <c r="C63" s="112">
        <v>100.2</v>
      </c>
      <c r="D63" s="108">
        <v>265465</v>
      </c>
      <c r="E63" s="109">
        <v>1582366</v>
      </c>
      <c r="F63" s="108">
        <v>2046</v>
      </c>
      <c r="G63" s="109">
        <v>504177</v>
      </c>
      <c r="H63" s="109">
        <v>64091</v>
      </c>
      <c r="I63" s="109">
        <v>425032</v>
      </c>
      <c r="J63" s="109">
        <v>414849</v>
      </c>
      <c r="K63" s="108">
        <v>271</v>
      </c>
      <c r="L63" s="109">
        <v>39059</v>
      </c>
      <c r="M63" s="108">
        <v>137</v>
      </c>
      <c r="N63" s="109">
        <v>20933</v>
      </c>
      <c r="O63" s="108">
        <v>48</v>
      </c>
      <c r="P63" s="109">
        <v>21303</v>
      </c>
      <c r="Q63" s="25" t="s">
        <v>161</v>
      </c>
      <c r="R63" s="61"/>
      <c r="S63" s="61"/>
      <c r="T63" s="45"/>
    </row>
    <row r="64" spans="1:20" s="28" customFormat="1" ht="13.5">
      <c r="A64" s="18" t="s">
        <v>162</v>
      </c>
      <c r="B64" s="106">
        <v>98.9</v>
      </c>
      <c r="C64" s="112">
        <v>100</v>
      </c>
      <c r="D64" s="108">
        <v>305971</v>
      </c>
      <c r="E64" s="109">
        <v>13365656</v>
      </c>
      <c r="F64" s="108">
        <v>2644</v>
      </c>
      <c r="G64" s="109">
        <v>1692383</v>
      </c>
      <c r="H64" s="109">
        <v>515498</v>
      </c>
      <c r="I64" s="109">
        <v>2332512</v>
      </c>
      <c r="J64" s="109">
        <v>2285647</v>
      </c>
      <c r="K64" s="108">
        <v>771</v>
      </c>
      <c r="L64" s="109">
        <v>281109</v>
      </c>
      <c r="M64" s="108">
        <v>375</v>
      </c>
      <c r="N64" s="109">
        <v>143245</v>
      </c>
      <c r="O64" s="108">
        <v>165</v>
      </c>
      <c r="P64" s="109">
        <v>133930</v>
      </c>
      <c r="Q64" s="25" t="s">
        <v>162</v>
      </c>
      <c r="R64" s="61"/>
      <c r="S64" s="61"/>
      <c r="T64" s="45"/>
    </row>
    <row r="65" spans="1:20" s="28" customFormat="1" ht="13.5">
      <c r="A65" s="18"/>
      <c r="B65" s="106"/>
      <c r="C65" s="112"/>
      <c r="D65" s="108"/>
      <c r="E65" s="109"/>
      <c r="F65" s="108"/>
      <c r="G65" s="109"/>
      <c r="H65" s="109"/>
      <c r="I65" s="109"/>
      <c r="J65" s="109"/>
      <c r="K65" s="108"/>
      <c r="L65" s="109"/>
      <c r="M65" s="108"/>
      <c r="N65" s="109" t="s">
        <v>127</v>
      </c>
      <c r="O65" s="108"/>
      <c r="P65" s="109"/>
      <c r="Q65" s="25"/>
      <c r="R65" s="61"/>
      <c r="S65" s="61"/>
      <c r="T65" s="45"/>
    </row>
    <row r="66" spans="1:20" s="28" customFormat="1" ht="13.5">
      <c r="A66" s="18" t="s">
        <v>163</v>
      </c>
      <c r="B66" s="106">
        <v>99.3</v>
      </c>
      <c r="C66" s="112">
        <v>99.8</v>
      </c>
      <c r="D66" s="108">
        <v>258915</v>
      </c>
      <c r="E66" s="109">
        <v>2101356</v>
      </c>
      <c r="F66" s="108">
        <v>2455</v>
      </c>
      <c r="G66" s="109">
        <v>488234</v>
      </c>
      <c r="H66" s="109">
        <v>85025</v>
      </c>
      <c r="I66" s="109">
        <v>374398</v>
      </c>
      <c r="J66" s="109">
        <v>363808</v>
      </c>
      <c r="K66" s="108">
        <v>184</v>
      </c>
      <c r="L66" s="109">
        <v>51448</v>
      </c>
      <c r="M66" s="108">
        <v>103</v>
      </c>
      <c r="N66" s="109">
        <v>27474</v>
      </c>
      <c r="O66" s="108">
        <v>45</v>
      </c>
      <c r="P66" s="109">
        <v>27006</v>
      </c>
      <c r="Q66" s="25" t="s">
        <v>163</v>
      </c>
      <c r="R66" s="61"/>
      <c r="S66" s="61"/>
      <c r="T66" s="45"/>
    </row>
    <row r="67" spans="1:20" s="28" customFormat="1" ht="13.5">
      <c r="A67" s="18" t="s">
        <v>164</v>
      </c>
      <c r="B67" s="106">
        <v>99.2</v>
      </c>
      <c r="C67" s="112">
        <v>102.3</v>
      </c>
      <c r="D67" s="108">
        <v>282598</v>
      </c>
      <c r="E67" s="109">
        <v>3106980</v>
      </c>
      <c r="F67" s="108">
        <v>2157</v>
      </c>
      <c r="G67" s="109">
        <v>758781</v>
      </c>
      <c r="H67" s="109">
        <v>117252</v>
      </c>
      <c r="I67" s="109">
        <v>739831</v>
      </c>
      <c r="J67" s="109">
        <v>720075</v>
      </c>
      <c r="K67" s="108">
        <v>396</v>
      </c>
      <c r="L67" s="109">
        <v>81106</v>
      </c>
      <c r="M67" s="108">
        <v>210</v>
      </c>
      <c r="N67" s="109">
        <v>43728</v>
      </c>
      <c r="O67" s="108">
        <v>83</v>
      </c>
      <c r="P67" s="109">
        <v>44804</v>
      </c>
      <c r="Q67" s="25" t="s">
        <v>164</v>
      </c>
      <c r="R67" s="61"/>
      <c r="S67" s="61"/>
      <c r="T67" s="45"/>
    </row>
    <row r="68" spans="1:20" s="28" customFormat="1" ht="13.5">
      <c r="A68" s="18" t="s">
        <v>165</v>
      </c>
      <c r="B68" s="106">
        <v>100.1</v>
      </c>
      <c r="C68" s="112">
        <v>100.2</v>
      </c>
      <c r="D68" s="108">
        <v>270440</v>
      </c>
      <c r="E68" s="109">
        <v>4124964</v>
      </c>
      <c r="F68" s="108">
        <v>2265</v>
      </c>
      <c r="G68" s="109">
        <v>822357</v>
      </c>
      <c r="H68" s="109">
        <v>156385</v>
      </c>
      <c r="I68" s="109">
        <v>806539</v>
      </c>
      <c r="J68" s="109">
        <v>774967</v>
      </c>
      <c r="K68" s="108">
        <v>429</v>
      </c>
      <c r="L68" s="109">
        <v>102544</v>
      </c>
      <c r="M68" s="108">
        <v>190</v>
      </c>
      <c r="N68" s="109">
        <v>54026</v>
      </c>
      <c r="O68" s="108">
        <v>88</v>
      </c>
      <c r="P68" s="109">
        <v>52414</v>
      </c>
      <c r="Q68" s="25" t="s">
        <v>165</v>
      </c>
      <c r="R68" s="61"/>
      <c r="S68" s="61"/>
      <c r="T68" s="45"/>
    </row>
    <row r="69" spans="1:20" s="28" customFormat="1" ht="13.5">
      <c r="A69" s="18" t="s">
        <v>166</v>
      </c>
      <c r="B69" s="106">
        <v>99.8</v>
      </c>
      <c r="C69" s="112">
        <v>100.6</v>
      </c>
      <c r="D69" s="108">
        <v>266970</v>
      </c>
      <c r="E69" s="109">
        <v>3074446</v>
      </c>
      <c r="F69" s="108">
        <v>2562</v>
      </c>
      <c r="G69" s="109">
        <v>624395</v>
      </c>
      <c r="H69" s="109">
        <v>109329</v>
      </c>
      <c r="I69" s="109">
        <v>545471</v>
      </c>
      <c r="J69" s="109">
        <v>525521</v>
      </c>
      <c r="K69" s="108">
        <v>326</v>
      </c>
      <c r="L69" s="109">
        <v>64187</v>
      </c>
      <c r="M69" s="108">
        <v>142</v>
      </c>
      <c r="N69" s="109">
        <v>33610</v>
      </c>
      <c r="O69" s="108">
        <v>65</v>
      </c>
      <c r="P69" s="109">
        <v>34179</v>
      </c>
      <c r="Q69" s="25" t="s">
        <v>166</v>
      </c>
      <c r="R69" s="61"/>
      <c r="S69" s="61"/>
      <c r="T69" s="45"/>
    </row>
    <row r="70" spans="1:20" s="28" customFormat="1" ht="13.5">
      <c r="A70" s="18" t="s">
        <v>167</v>
      </c>
      <c r="B70" s="106">
        <v>98.4</v>
      </c>
      <c r="C70" s="112">
        <v>96.6</v>
      </c>
      <c r="D70" s="108">
        <v>250739</v>
      </c>
      <c r="E70" s="109">
        <v>2420144</v>
      </c>
      <c r="F70" s="108">
        <v>2130</v>
      </c>
      <c r="G70" s="109">
        <v>604578</v>
      </c>
      <c r="H70" s="109">
        <v>99443</v>
      </c>
      <c r="I70" s="109">
        <v>518668</v>
      </c>
      <c r="J70" s="109">
        <v>504050</v>
      </c>
      <c r="K70" s="108">
        <v>262</v>
      </c>
      <c r="L70" s="109">
        <v>65122</v>
      </c>
      <c r="M70" s="108">
        <v>148</v>
      </c>
      <c r="N70" s="109">
        <v>35057</v>
      </c>
      <c r="O70" s="108">
        <v>57</v>
      </c>
      <c r="P70" s="109">
        <v>34901</v>
      </c>
      <c r="Q70" s="25" t="s">
        <v>167</v>
      </c>
      <c r="R70" s="61"/>
      <c r="S70" s="61"/>
      <c r="T70" s="45"/>
    </row>
    <row r="71" spans="1:20" s="28" customFormat="1" ht="13.5">
      <c r="A71" s="18"/>
      <c r="B71" s="106"/>
      <c r="C71" s="112"/>
      <c r="D71" s="108"/>
      <c r="E71" s="109"/>
      <c r="F71" s="108"/>
      <c r="G71" s="109"/>
      <c r="H71" s="109"/>
      <c r="I71" s="109"/>
      <c r="J71" s="109"/>
      <c r="K71" s="108"/>
      <c r="L71" s="109"/>
      <c r="M71" s="108"/>
      <c r="N71" s="109" t="s">
        <v>127</v>
      </c>
      <c r="O71" s="108"/>
      <c r="P71" s="109"/>
      <c r="Q71" s="25"/>
      <c r="R71" s="61"/>
      <c r="S71" s="61"/>
      <c r="T71" s="45"/>
    </row>
    <row r="72" spans="1:20" s="28" customFormat="1" ht="13.5">
      <c r="A72" s="18" t="s">
        <v>168</v>
      </c>
      <c r="B72" s="106">
        <v>99.9</v>
      </c>
      <c r="C72" s="112">
        <v>101.4</v>
      </c>
      <c r="D72" s="108">
        <v>252245</v>
      </c>
      <c r="E72" s="109">
        <v>3868898</v>
      </c>
      <c r="F72" s="108">
        <v>2253</v>
      </c>
      <c r="G72" s="109">
        <v>848164</v>
      </c>
      <c r="H72" s="109">
        <v>139822</v>
      </c>
      <c r="I72" s="109">
        <v>847852</v>
      </c>
      <c r="J72" s="109">
        <v>820375</v>
      </c>
      <c r="K72" s="108">
        <v>596</v>
      </c>
      <c r="L72" s="109">
        <v>95583</v>
      </c>
      <c r="M72" s="108">
        <v>267</v>
      </c>
      <c r="N72" s="109">
        <v>50941</v>
      </c>
      <c r="O72" s="108">
        <v>95</v>
      </c>
      <c r="P72" s="109">
        <v>53211</v>
      </c>
      <c r="Q72" s="25" t="s">
        <v>168</v>
      </c>
      <c r="R72" s="61"/>
      <c r="S72" s="61"/>
      <c r="T72" s="45"/>
    </row>
    <row r="73" spans="1:20" s="28" customFormat="1" ht="13.5">
      <c r="A73" s="18" t="s">
        <v>169</v>
      </c>
      <c r="B73" s="106">
        <v>100.7</v>
      </c>
      <c r="C73" s="112">
        <v>97.8</v>
      </c>
      <c r="D73" s="108">
        <v>238346</v>
      </c>
      <c r="E73" s="109">
        <v>2805680</v>
      </c>
      <c r="F73" s="108">
        <v>2039</v>
      </c>
      <c r="G73" s="109">
        <v>633693</v>
      </c>
      <c r="H73" s="109">
        <v>104046</v>
      </c>
      <c r="I73" s="109">
        <v>626913</v>
      </c>
      <c r="J73" s="109">
        <v>606807</v>
      </c>
      <c r="K73" s="108">
        <v>280</v>
      </c>
      <c r="L73" s="109">
        <v>100657</v>
      </c>
      <c r="M73" s="108">
        <v>163</v>
      </c>
      <c r="N73" s="109">
        <v>50657</v>
      </c>
      <c r="O73" s="108">
        <v>64</v>
      </c>
      <c r="P73" s="109">
        <v>49088</v>
      </c>
      <c r="Q73" s="25" t="s">
        <v>169</v>
      </c>
      <c r="R73" s="61"/>
      <c r="S73" s="61"/>
      <c r="T73" s="45"/>
    </row>
    <row r="74" spans="1:20" s="28" customFormat="1" ht="13.5">
      <c r="A74" s="117"/>
      <c r="B74" s="118"/>
      <c r="C74" s="119"/>
      <c r="D74" s="120"/>
      <c r="E74" s="121"/>
      <c r="F74" s="120"/>
      <c r="G74" s="121"/>
      <c r="H74" s="121"/>
      <c r="I74" s="121"/>
      <c r="J74" s="121"/>
      <c r="K74" s="120"/>
      <c r="L74" s="121"/>
      <c r="M74" s="120"/>
      <c r="N74" s="121"/>
      <c r="O74" s="120"/>
      <c r="P74" s="121"/>
      <c r="Q74" s="92"/>
      <c r="R74" s="61"/>
      <c r="S74" s="61"/>
      <c r="T74" s="45"/>
    </row>
    <row r="75" spans="1:20" s="28" customFormat="1" ht="13.5">
      <c r="A75" s="122" t="s">
        <v>170</v>
      </c>
      <c r="B75" s="123"/>
      <c r="C75" s="44"/>
      <c r="D75" s="44"/>
      <c r="E75" s="44"/>
      <c r="F75" s="44"/>
      <c r="G75" s="44"/>
      <c r="H75" s="44"/>
      <c r="I75" s="123"/>
      <c r="J75" s="44"/>
      <c r="K75" s="44"/>
      <c r="L75" s="44"/>
      <c r="M75" s="44"/>
      <c r="N75" s="44"/>
      <c r="O75" s="44"/>
      <c r="P75" s="124"/>
      <c r="Q75" s="61"/>
      <c r="R75" s="45"/>
      <c r="S75" s="45"/>
      <c r="T75" s="45"/>
    </row>
    <row r="76" spans="1:20" s="28" customFormat="1" ht="13.5">
      <c r="A76" s="45"/>
      <c r="B76" s="61"/>
      <c r="C76" s="61"/>
      <c r="D76" s="61"/>
      <c r="E76" s="61"/>
      <c r="F76" s="61"/>
      <c r="G76" s="61"/>
      <c r="H76" s="61"/>
      <c r="I76" s="61"/>
      <c r="J76" s="61"/>
      <c r="K76" s="61"/>
      <c r="L76" s="61"/>
      <c r="M76" s="61"/>
      <c r="N76" s="61"/>
      <c r="O76" s="61"/>
      <c r="P76" s="61"/>
      <c r="Q76" s="45"/>
      <c r="R76" s="45"/>
      <c r="S76" s="45"/>
      <c r="T76" s="45"/>
    </row>
    <row r="77" spans="1:20" s="28" customFormat="1" ht="13.5">
      <c r="A77" s="45"/>
      <c r="B77" s="45"/>
      <c r="C77" s="45"/>
      <c r="D77" s="45"/>
      <c r="E77" s="45"/>
      <c r="F77" s="45"/>
      <c r="G77" s="61"/>
      <c r="H77" s="61"/>
      <c r="I77" s="45"/>
      <c r="J77" s="45"/>
      <c r="K77" s="45"/>
      <c r="L77" s="45"/>
      <c r="M77" s="45"/>
      <c r="N77" s="45"/>
      <c r="O77" s="45"/>
      <c r="P77" s="45"/>
      <c r="Q77" s="45"/>
      <c r="R77" s="45"/>
      <c r="S77" s="45"/>
      <c r="T77" s="45"/>
    </row>
    <row r="78" spans="7:8" ht="13.5">
      <c r="G78" s="61"/>
      <c r="H78" s="61"/>
    </row>
    <row r="79" spans="7:8" ht="13.5">
      <c r="G79" s="61"/>
      <c r="H79" s="61"/>
    </row>
    <row r="80" spans="7:8" ht="13.5">
      <c r="G80" s="61"/>
      <c r="H80" s="61"/>
    </row>
    <row r="81" spans="7:8" ht="13.5">
      <c r="G81" s="61"/>
      <c r="H81" s="61"/>
    </row>
    <row r="82" spans="7:8" ht="13.5">
      <c r="G82" s="61"/>
      <c r="H82" s="61"/>
    </row>
    <row r="83" spans="7:8" ht="13.5">
      <c r="G83" s="61"/>
      <c r="H83" s="61"/>
    </row>
    <row r="84" spans="7:8" ht="13.5">
      <c r="G84" s="61"/>
      <c r="H84" s="61"/>
    </row>
    <row r="85" spans="7:8" ht="13.5">
      <c r="G85" s="61"/>
      <c r="H85" s="61"/>
    </row>
    <row r="86" spans="7:8" ht="13.5">
      <c r="G86" s="61"/>
      <c r="H86" s="61"/>
    </row>
    <row r="87" spans="7:8" ht="13.5">
      <c r="G87" s="61"/>
      <c r="H87" s="61"/>
    </row>
    <row r="88" spans="7:8" ht="13.5">
      <c r="G88" s="61"/>
      <c r="H88" s="61"/>
    </row>
    <row r="89" spans="7:8" ht="13.5">
      <c r="G89" s="61"/>
      <c r="H89" s="61"/>
    </row>
    <row r="90" spans="7:8" ht="13.5">
      <c r="G90" s="61"/>
      <c r="H90" s="61"/>
    </row>
    <row r="91" spans="7:8" ht="13.5">
      <c r="G91" s="61"/>
      <c r="H91" s="61"/>
    </row>
    <row r="92" spans="7:8" ht="13.5">
      <c r="G92" s="61"/>
      <c r="H92" s="61"/>
    </row>
    <row r="93" spans="7:8" ht="13.5">
      <c r="G93" s="61"/>
      <c r="H93" s="61"/>
    </row>
    <row r="94" spans="7:8" ht="13.5">
      <c r="G94" s="61"/>
      <c r="H94" s="61"/>
    </row>
    <row r="95" spans="7:8" ht="13.5">
      <c r="G95" s="61"/>
      <c r="H95" s="61"/>
    </row>
    <row r="96" spans="7:8" ht="13.5">
      <c r="G96" s="61"/>
      <c r="H96" s="61"/>
    </row>
    <row r="97" spans="7:8" ht="13.5">
      <c r="G97" s="61"/>
      <c r="H97" s="61"/>
    </row>
    <row r="98" spans="7:8" ht="13.5">
      <c r="G98" s="61"/>
      <c r="H98" s="61"/>
    </row>
    <row r="99" spans="7:8" ht="13.5">
      <c r="G99" s="61"/>
      <c r="H99" s="61"/>
    </row>
    <row r="100" spans="7:8" ht="13.5">
      <c r="G100" s="61"/>
      <c r="H100" s="61"/>
    </row>
    <row r="101" spans="7:8" ht="13.5">
      <c r="G101" s="61"/>
      <c r="H101" s="61"/>
    </row>
    <row r="102" spans="7:8" ht="13.5">
      <c r="G102" s="61"/>
      <c r="H102" s="61"/>
    </row>
    <row r="103" spans="7:8" ht="13.5">
      <c r="G103" s="61"/>
      <c r="H103" s="61"/>
    </row>
    <row r="104" spans="7:8" ht="13.5">
      <c r="G104" s="61"/>
      <c r="H104" s="61"/>
    </row>
    <row r="105" spans="7:8" ht="13.5">
      <c r="G105" s="61"/>
      <c r="H105" s="61"/>
    </row>
    <row r="106" spans="7:8" ht="13.5">
      <c r="G106" s="61"/>
      <c r="H106" s="61"/>
    </row>
    <row r="107" spans="7:8" ht="13.5">
      <c r="G107" s="61"/>
      <c r="H107" s="61"/>
    </row>
    <row r="108" spans="7:8" ht="13.5">
      <c r="G108" s="61"/>
      <c r="H108" s="61"/>
    </row>
    <row r="109" spans="7:8" ht="13.5">
      <c r="G109" s="61"/>
      <c r="H109" s="61"/>
    </row>
    <row r="110" spans="7:8" ht="13.5">
      <c r="G110" s="61"/>
      <c r="H110" s="61"/>
    </row>
    <row r="111" spans="7:8" ht="13.5">
      <c r="G111" s="61"/>
      <c r="H111" s="61"/>
    </row>
    <row r="112" spans="7:8" ht="13.5">
      <c r="G112" s="61"/>
      <c r="H112" s="61"/>
    </row>
    <row r="113" spans="7:8" ht="13.5">
      <c r="G113" s="61"/>
      <c r="H113" s="61"/>
    </row>
    <row r="114" spans="7:8" ht="13.5">
      <c r="G114" s="61"/>
      <c r="H114" s="61"/>
    </row>
    <row r="115" spans="7:8" ht="13.5">
      <c r="G115" s="61"/>
      <c r="H115" s="61"/>
    </row>
    <row r="116" spans="7:8" ht="13.5">
      <c r="G116" s="61"/>
      <c r="H116" s="61"/>
    </row>
    <row r="117" spans="7:8" ht="13.5">
      <c r="G117" s="61"/>
      <c r="H117" s="61"/>
    </row>
    <row r="118" spans="7:8" ht="13.5">
      <c r="G118" s="61"/>
      <c r="H118" s="61"/>
    </row>
    <row r="119" spans="7:8" ht="13.5">
      <c r="G119" s="61"/>
      <c r="H119" s="61"/>
    </row>
    <row r="120" spans="7:8" ht="13.5">
      <c r="G120" s="61"/>
      <c r="H120" s="61"/>
    </row>
    <row r="121" spans="7:8" ht="13.5">
      <c r="G121" s="61"/>
      <c r="H121" s="61"/>
    </row>
    <row r="122" spans="7:8" ht="13.5">
      <c r="G122" s="61"/>
      <c r="H122" s="61"/>
    </row>
    <row r="123" spans="7:8" ht="13.5">
      <c r="G123" s="61"/>
      <c r="H123" s="61"/>
    </row>
    <row r="124" spans="7:8" ht="13.5">
      <c r="G124" s="61"/>
      <c r="H124" s="61"/>
    </row>
    <row r="125" spans="7:8" ht="13.5">
      <c r="G125" s="61"/>
      <c r="H125" s="61"/>
    </row>
    <row r="126" spans="7:8" ht="13.5">
      <c r="G126" s="61"/>
      <c r="H126" s="61"/>
    </row>
    <row r="127" spans="7:8" ht="13.5">
      <c r="G127" s="61"/>
      <c r="H127" s="61"/>
    </row>
    <row r="128" spans="7:8" ht="13.5">
      <c r="G128" s="61"/>
      <c r="H128" s="61"/>
    </row>
    <row r="129" spans="7:8" ht="13.5">
      <c r="G129" s="61"/>
      <c r="H129" s="61"/>
    </row>
    <row r="130" spans="7:8" ht="13.5">
      <c r="G130" s="61"/>
      <c r="H130" s="61"/>
    </row>
    <row r="131" spans="7:8" ht="13.5">
      <c r="G131" s="61"/>
      <c r="H131" s="61"/>
    </row>
    <row r="132" spans="7:8" ht="13.5">
      <c r="G132" s="61"/>
      <c r="H132" s="61"/>
    </row>
    <row r="133" spans="7:8" ht="13.5">
      <c r="G133" s="61"/>
      <c r="H133" s="61"/>
    </row>
    <row r="134" spans="7:8" ht="13.5">
      <c r="G134" s="61"/>
      <c r="H134" s="61"/>
    </row>
    <row r="135" spans="7:8" ht="13.5">
      <c r="G135" s="61"/>
      <c r="H135" s="61"/>
    </row>
    <row r="136" spans="7:8" ht="13.5">
      <c r="G136" s="61"/>
      <c r="H136" s="61"/>
    </row>
    <row r="137" spans="7:8" ht="13.5">
      <c r="G137" s="61"/>
      <c r="H137" s="61"/>
    </row>
    <row r="138" spans="7:8" ht="13.5">
      <c r="G138" s="61"/>
      <c r="H138" s="61"/>
    </row>
    <row r="139" spans="7:8" ht="13.5">
      <c r="G139" s="61"/>
      <c r="H139" s="61"/>
    </row>
    <row r="140" spans="7:8" ht="13.5">
      <c r="G140" s="61"/>
      <c r="H140" s="61"/>
    </row>
    <row r="141" spans="7:8" ht="13.5">
      <c r="G141" s="61"/>
      <c r="H141" s="61"/>
    </row>
    <row r="142" spans="7:8" ht="13.5">
      <c r="G142" s="61"/>
      <c r="H142" s="61"/>
    </row>
    <row r="143" spans="7:8" ht="13.5">
      <c r="G143" s="61"/>
      <c r="H143" s="61"/>
    </row>
    <row r="144" spans="7:8" ht="13.5">
      <c r="G144" s="61"/>
      <c r="H144" s="61"/>
    </row>
    <row r="145" spans="7:8" ht="13.5">
      <c r="G145" s="61"/>
      <c r="H145" s="61"/>
    </row>
    <row r="146" spans="7:8" ht="13.5">
      <c r="G146" s="61"/>
      <c r="H146" s="61"/>
    </row>
    <row r="147" spans="7:8" ht="13.5">
      <c r="G147" s="61"/>
      <c r="H147" s="61"/>
    </row>
    <row r="148" spans="7:8" ht="13.5">
      <c r="G148" s="61"/>
      <c r="H148" s="61"/>
    </row>
    <row r="149" spans="7:8" ht="13.5">
      <c r="G149" s="61"/>
      <c r="H149" s="61"/>
    </row>
    <row r="150" spans="7:8" ht="13.5">
      <c r="G150" s="61"/>
      <c r="H150" s="61"/>
    </row>
    <row r="151" spans="7:8" ht="13.5">
      <c r="G151" s="61"/>
      <c r="H151" s="61"/>
    </row>
    <row r="152" spans="7:8" ht="13.5">
      <c r="G152" s="61"/>
      <c r="H152" s="61"/>
    </row>
    <row r="153" spans="7:8" ht="13.5">
      <c r="G153" s="61"/>
      <c r="H153" s="61"/>
    </row>
    <row r="154" spans="7:8" ht="13.5">
      <c r="G154" s="61"/>
      <c r="H154" s="61"/>
    </row>
    <row r="155" spans="7:8" ht="13.5">
      <c r="G155" s="61"/>
      <c r="H155" s="61"/>
    </row>
    <row r="156" spans="7:8" ht="13.5">
      <c r="G156" s="61"/>
      <c r="H156" s="61"/>
    </row>
    <row r="157" spans="7:8" ht="13.5">
      <c r="G157" s="61"/>
      <c r="H157" s="61"/>
    </row>
    <row r="158" spans="7:8" ht="13.5">
      <c r="G158" s="61"/>
      <c r="H158" s="61"/>
    </row>
    <row r="159" spans="7:8" ht="13.5">
      <c r="G159" s="61"/>
      <c r="H159" s="61"/>
    </row>
    <row r="160" spans="7:8" ht="13.5">
      <c r="G160" s="61"/>
      <c r="H160" s="61"/>
    </row>
    <row r="161" spans="7:8" ht="13.5">
      <c r="G161" s="61"/>
      <c r="H161" s="61"/>
    </row>
    <row r="162" spans="7:8" ht="13.5">
      <c r="G162" s="61"/>
      <c r="H162" s="61"/>
    </row>
    <row r="163" spans="7:8" ht="13.5">
      <c r="G163" s="61"/>
      <c r="H163" s="61"/>
    </row>
    <row r="164" spans="7:8" ht="13.5">
      <c r="G164" s="61"/>
      <c r="H164" s="61"/>
    </row>
    <row r="165" spans="7:8" ht="13.5">
      <c r="G165" s="61"/>
      <c r="H165" s="61"/>
    </row>
    <row r="166" spans="7:8" ht="13.5">
      <c r="G166" s="61"/>
      <c r="H166" s="61"/>
    </row>
    <row r="167" spans="7:8" ht="13.5">
      <c r="G167" s="61"/>
      <c r="H167" s="61"/>
    </row>
    <row r="168" spans="7:8" ht="13.5">
      <c r="G168" s="61"/>
      <c r="H168" s="61"/>
    </row>
    <row r="169" spans="7:8" ht="13.5">
      <c r="G169" s="61"/>
      <c r="H169" s="61"/>
    </row>
    <row r="170" spans="7:8" ht="13.5">
      <c r="G170" s="61"/>
      <c r="H170" s="61"/>
    </row>
    <row r="171" spans="7:8" ht="13.5">
      <c r="G171" s="61"/>
      <c r="H171" s="61"/>
    </row>
    <row r="172" spans="7:8" ht="13.5">
      <c r="G172" s="61"/>
      <c r="H172" s="61"/>
    </row>
    <row r="173" spans="7:8" ht="13.5">
      <c r="G173" s="61"/>
      <c r="H173" s="61"/>
    </row>
    <row r="174" spans="7:8" ht="13.5">
      <c r="G174" s="61"/>
      <c r="H174" s="61"/>
    </row>
    <row r="175" spans="7:8" ht="13.5">
      <c r="G175" s="61"/>
      <c r="H175" s="61"/>
    </row>
    <row r="176" spans="7:8" ht="13.5">
      <c r="G176" s="61"/>
      <c r="H176" s="61"/>
    </row>
    <row r="177" spans="7:8" ht="13.5">
      <c r="G177" s="61"/>
      <c r="H177" s="61"/>
    </row>
    <row r="178" spans="7:8" ht="13.5">
      <c r="G178" s="61"/>
      <c r="H178" s="61"/>
    </row>
    <row r="179" spans="7:8" ht="13.5">
      <c r="G179" s="61"/>
      <c r="H179" s="61"/>
    </row>
    <row r="180" spans="7:8" ht="13.5">
      <c r="G180" s="61"/>
      <c r="H180" s="61"/>
    </row>
    <row r="181" spans="7:8" ht="13.5">
      <c r="G181" s="61"/>
      <c r="H181" s="61"/>
    </row>
    <row r="182" spans="7:8" ht="13.5">
      <c r="G182" s="61"/>
      <c r="H182" s="61"/>
    </row>
    <row r="183" spans="7:8" ht="13.5">
      <c r="G183" s="61"/>
      <c r="H183" s="61"/>
    </row>
    <row r="184" spans="7:8" ht="13.5">
      <c r="G184" s="61"/>
      <c r="H184" s="61"/>
    </row>
    <row r="185" spans="7:8" ht="13.5">
      <c r="G185" s="61"/>
      <c r="H185" s="61"/>
    </row>
    <row r="186" spans="7:8" ht="13.5">
      <c r="G186" s="61"/>
      <c r="H186" s="61"/>
    </row>
    <row r="187" spans="7:8" ht="13.5">
      <c r="G187" s="61"/>
      <c r="H187" s="61"/>
    </row>
    <row r="188" spans="7:8" ht="13.5">
      <c r="G188" s="61"/>
      <c r="H188" s="61"/>
    </row>
    <row r="189" spans="7:8" ht="13.5">
      <c r="G189" s="61"/>
      <c r="H189" s="61"/>
    </row>
    <row r="190" spans="7:8" ht="13.5">
      <c r="G190" s="61"/>
      <c r="H190" s="61"/>
    </row>
    <row r="191" spans="7:8" ht="13.5">
      <c r="G191" s="61"/>
      <c r="H191" s="61"/>
    </row>
    <row r="192" spans="7:8" ht="13.5">
      <c r="G192" s="61"/>
      <c r="H192" s="61"/>
    </row>
    <row r="193" spans="7:8" ht="13.5">
      <c r="G193" s="61"/>
      <c r="H193" s="61"/>
    </row>
  </sheetData>
  <sheetProtection/>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T78"/>
  <sheetViews>
    <sheetView showGridLines="0" zoomScalePageLayoutView="0" workbookViewId="0" topLeftCell="A1">
      <selection activeCell="B20" sqref="B20"/>
    </sheetView>
  </sheetViews>
  <sheetFormatPr defaultColWidth="9.140625" defaultRowHeight="15"/>
  <cols>
    <col min="1" max="1" width="13.28125" style="45" customWidth="1"/>
    <col min="2" max="2" width="14.28125" style="45" customWidth="1"/>
    <col min="3" max="3" width="12.28125" style="45" customWidth="1"/>
    <col min="4" max="6" width="14.28125" style="45" customWidth="1"/>
    <col min="7" max="7" width="12.28125" style="46" customWidth="1"/>
    <col min="8" max="8" width="14.28125" style="45" customWidth="1"/>
    <col min="9" max="11" width="12.57421875" style="45" customWidth="1"/>
    <col min="12" max="12" width="11.8515625" style="45" customWidth="1"/>
    <col min="13" max="13" width="13.8515625" style="45" customWidth="1"/>
    <col min="14" max="14" width="12.57421875" style="45" customWidth="1"/>
    <col min="15" max="15" width="11.8515625" style="45" customWidth="1"/>
    <col min="16" max="16" width="12.57421875" style="45" customWidth="1"/>
    <col min="17" max="17" width="10.8515625" style="45" customWidth="1"/>
    <col min="18" max="20" width="10.7109375" style="45" customWidth="1"/>
    <col min="21" max="16384" width="9.00390625" style="6" customWidth="1"/>
  </cols>
  <sheetData>
    <row r="1" spans="1:19" ht="17.25">
      <c r="A1" s="61"/>
      <c r="B1" s="204" t="s">
        <v>75</v>
      </c>
      <c r="C1" s="61"/>
      <c r="D1" s="61"/>
      <c r="E1" s="61"/>
      <c r="F1" s="61"/>
      <c r="H1" s="61"/>
      <c r="I1" s="61"/>
      <c r="K1" s="61"/>
      <c r="L1" s="61"/>
      <c r="M1" s="61"/>
      <c r="N1" s="61"/>
      <c r="O1" s="61"/>
      <c r="P1" s="61"/>
      <c r="Q1" s="61"/>
      <c r="R1" s="61"/>
      <c r="S1" s="61"/>
    </row>
    <row r="2" spans="18:19" ht="13.5">
      <c r="R2" s="61"/>
      <c r="S2" s="61"/>
    </row>
    <row r="3" spans="1:17" ht="13.5">
      <c r="A3" s="4"/>
      <c r="B3" s="8" t="s">
        <v>275</v>
      </c>
      <c r="C3" s="2"/>
      <c r="D3" s="2"/>
      <c r="E3" s="2"/>
      <c r="F3" s="2"/>
      <c r="G3" s="41"/>
      <c r="H3" s="2"/>
      <c r="I3" s="8" t="s">
        <v>276</v>
      </c>
      <c r="J3" s="2"/>
      <c r="K3" s="2"/>
      <c r="L3" s="2"/>
      <c r="M3" s="2"/>
      <c r="N3" s="2"/>
      <c r="O3" s="2"/>
      <c r="P3" s="2"/>
      <c r="Q3" s="4"/>
    </row>
    <row r="4" spans="1:20" s="10" customFormat="1" ht="12.75" customHeight="1">
      <c r="A4" s="4"/>
      <c r="B4" s="8" t="s">
        <v>277</v>
      </c>
      <c r="C4" s="2"/>
      <c r="D4" s="2"/>
      <c r="E4" s="2"/>
      <c r="F4" s="2"/>
      <c r="G4" s="41"/>
      <c r="H4" s="2"/>
      <c r="I4" s="11" t="s">
        <v>278</v>
      </c>
      <c r="J4" s="2"/>
      <c r="K4" s="2"/>
      <c r="L4" s="2"/>
      <c r="M4" s="2"/>
      <c r="N4" s="2"/>
      <c r="O4" s="2"/>
      <c r="P4" s="2"/>
      <c r="Q4" s="4"/>
      <c r="R4" s="45"/>
      <c r="S4" s="45"/>
      <c r="T4" s="45"/>
    </row>
    <row r="5" spans="1:20" s="10" customFormat="1" ht="12.75" customHeight="1">
      <c r="A5" s="4"/>
      <c r="B5" s="11" t="s">
        <v>279</v>
      </c>
      <c r="C5" s="2"/>
      <c r="D5" s="2"/>
      <c r="E5" s="2"/>
      <c r="F5" s="2"/>
      <c r="G5" s="41"/>
      <c r="H5" s="2"/>
      <c r="I5" s="11" t="s">
        <v>280</v>
      </c>
      <c r="J5" s="2"/>
      <c r="K5" s="2"/>
      <c r="L5" s="2"/>
      <c r="M5" s="2"/>
      <c r="N5" s="2"/>
      <c r="O5" s="2"/>
      <c r="P5" s="2"/>
      <c r="Q5" s="4"/>
      <c r="R5" s="45"/>
      <c r="S5" s="45"/>
      <c r="T5" s="45"/>
    </row>
    <row r="6" spans="1:20" s="10" customFormat="1" ht="12.75" customHeight="1">
      <c r="A6" s="4"/>
      <c r="B6" s="8" t="s">
        <v>281</v>
      </c>
      <c r="C6" s="2"/>
      <c r="D6" s="2"/>
      <c r="E6" s="2"/>
      <c r="F6" s="2"/>
      <c r="G6" s="41"/>
      <c r="H6" s="2"/>
      <c r="I6" s="128" t="s">
        <v>282</v>
      </c>
      <c r="J6" s="2"/>
      <c r="K6" s="2"/>
      <c r="L6" s="2"/>
      <c r="M6" s="2"/>
      <c r="N6" s="2"/>
      <c r="O6" s="2"/>
      <c r="P6" s="2"/>
      <c r="Q6" s="4"/>
      <c r="R6" s="45"/>
      <c r="S6" s="45"/>
      <c r="T6" s="45"/>
    </row>
    <row r="7" spans="1:20" s="10" customFormat="1" ht="12.75" customHeight="1">
      <c r="A7" s="4"/>
      <c r="B7" s="11" t="s">
        <v>283</v>
      </c>
      <c r="C7" s="2"/>
      <c r="D7" s="2"/>
      <c r="E7" s="2"/>
      <c r="F7" s="2"/>
      <c r="G7" s="41"/>
      <c r="H7" s="2"/>
      <c r="I7" s="128" t="s">
        <v>284</v>
      </c>
      <c r="J7" s="2"/>
      <c r="K7" s="2"/>
      <c r="L7" s="2"/>
      <c r="M7" s="2"/>
      <c r="N7" s="2"/>
      <c r="O7" s="2"/>
      <c r="P7" s="2"/>
      <c r="Q7" s="4"/>
      <c r="R7" s="45"/>
      <c r="S7" s="45"/>
      <c r="T7" s="45"/>
    </row>
    <row r="8" spans="1:20" s="10" customFormat="1" ht="12.75" customHeight="1" thickBot="1">
      <c r="A8" s="78"/>
      <c r="B8" s="79" t="s">
        <v>285</v>
      </c>
      <c r="C8" s="78"/>
      <c r="D8" s="78"/>
      <c r="E8" s="78"/>
      <c r="F8" s="78"/>
      <c r="G8" s="205"/>
      <c r="H8" s="78"/>
      <c r="I8" s="78"/>
      <c r="J8" s="78"/>
      <c r="K8" s="78"/>
      <c r="L8" s="78"/>
      <c r="M8" s="78"/>
      <c r="N8" s="78"/>
      <c r="O8" s="78"/>
      <c r="P8" s="78"/>
      <c r="Q8" s="78"/>
      <c r="R8" s="45"/>
      <c r="S8" s="45"/>
      <c r="T8" s="45"/>
    </row>
    <row r="9" spans="1:20" s="9" customFormat="1" ht="12.75" customHeight="1" thickTop="1">
      <c r="A9" s="20"/>
      <c r="B9" s="21" t="s">
        <v>286</v>
      </c>
      <c r="C9" s="84"/>
      <c r="D9" s="21" t="s">
        <v>287</v>
      </c>
      <c r="E9" s="84"/>
      <c r="F9" s="21" t="s">
        <v>288</v>
      </c>
      <c r="G9" s="206"/>
      <c r="H9" s="87"/>
      <c r="I9" s="129" t="s">
        <v>289</v>
      </c>
      <c r="J9" s="87" t="s">
        <v>290</v>
      </c>
      <c r="K9" s="21" t="s">
        <v>291</v>
      </c>
      <c r="L9" s="207"/>
      <c r="M9" s="84"/>
      <c r="N9" s="21" t="s">
        <v>292</v>
      </c>
      <c r="O9" s="207"/>
      <c r="P9" s="84"/>
      <c r="Q9" s="85"/>
      <c r="S9" s="45"/>
      <c r="T9" s="45"/>
    </row>
    <row r="10" spans="1:19" ht="13.5">
      <c r="A10" s="86"/>
      <c r="B10" s="34" t="s">
        <v>293</v>
      </c>
      <c r="C10" s="82"/>
      <c r="D10" s="34" t="s">
        <v>294</v>
      </c>
      <c r="E10" s="82"/>
      <c r="F10" s="34" t="s">
        <v>295</v>
      </c>
      <c r="G10" s="208"/>
      <c r="H10" s="80" t="s">
        <v>296</v>
      </c>
      <c r="I10" s="87" t="s">
        <v>297</v>
      </c>
      <c r="J10" s="87" t="s">
        <v>298</v>
      </c>
      <c r="K10" s="209" t="s">
        <v>299</v>
      </c>
      <c r="L10" s="144" t="s">
        <v>300</v>
      </c>
      <c r="M10" s="89"/>
      <c r="N10" s="34"/>
      <c r="O10" s="144" t="s">
        <v>300</v>
      </c>
      <c r="P10" s="82"/>
      <c r="Q10" s="29"/>
      <c r="R10" s="61"/>
      <c r="S10" s="61"/>
    </row>
    <row r="11" spans="1:20" s="28" customFormat="1" ht="13.5">
      <c r="A11" s="86" t="s">
        <v>14</v>
      </c>
      <c r="B11" s="210" t="s">
        <v>301</v>
      </c>
      <c r="C11" s="210" t="s">
        <v>302</v>
      </c>
      <c r="D11" s="211"/>
      <c r="E11" s="211"/>
      <c r="F11" s="23"/>
      <c r="G11" s="212" t="s">
        <v>303</v>
      </c>
      <c r="H11" s="80" t="s">
        <v>304</v>
      </c>
      <c r="I11" s="87"/>
      <c r="J11" s="213" t="s">
        <v>305</v>
      </c>
      <c r="K11" s="214"/>
      <c r="L11" s="88"/>
      <c r="M11" s="215"/>
      <c r="N11" s="216"/>
      <c r="O11" s="88"/>
      <c r="P11" s="217"/>
      <c r="Q11" s="29" t="s">
        <v>14</v>
      </c>
      <c r="R11" s="61"/>
      <c r="S11" s="61"/>
      <c r="T11" s="45"/>
    </row>
    <row r="12" spans="1:20" s="28" customFormat="1" ht="13.5">
      <c r="A12" s="89"/>
      <c r="B12" s="90" t="s">
        <v>306</v>
      </c>
      <c r="C12" s="175" t="s">
        <v>307</v>
      </c>
      <c r="D12" s="90" t="s">
        <v>308</v>
      </c>
      <c r="E12" s="90" t="s">
        <v>309</v>
      </c>
      <c r="F12" s="38" t="s">
        <v>310</v>
      </c>
      <c r="G12" s="218" t="s">
        <v>311</v>
      </c>
      <c r="H12" s="175" t="s">
        <v>312</v>
      </c>
      <c r="I12" s="93" t="s">
        <v>313</v>
      </c>
      <c r="J12" s="219"/>
      <c r="K12" s="38" t="s">
        <v>314</v>
      </c>
      <c r="L12" s="90" t="s">
        <v>315</v>
      </c>
      <c r="M12" s="144" t="s">
        <v>316</v>
      </c>
      <c r="N12" s="38" t="s">
        <v>314</v>
      </c>
      <c r="O12" s="90" t="s">
        <v>315</v>
      </c>
      <c r="P12" s="31" t="s">
        <v>317</v>
      </c>
      <c r="Q12" s="92"/>
      <c r="R12" s="45"/>
      <c r="S12" s="61"/>
      <c r="T12" s="45"/>
    </row>
    <row r="13" spans="1:20" s="28" customFormat="1" ht="13.5">
      <c r="A13" s="220"/>
      <c r="B13" s="221"/>
      <c r="C13" s="61"/>
      <c r="D13" s="61" t="s">
        <v>318</v>
      </c>
      <c r="E13" s="61" t="s">
        <v>319</v>
      </c>
      <c r="F13" s="61" t="s">
        <v>319</v>
      </c>
      <c r="G13" s="46"/>
      <c r="H13" s="40" t="s">
        <v>320</v>
      </c>
      <c r="I13" s="40"/>
      <c r="J13" s="40" t="s">
        <v>117</v>
      </c>
      <c r="K13" s="4"/>
      <c r="L13" s="4"/>
      <c r="M13" s="40" t="s">
        <v>118</v>
      </c>
      <c r="N13" s="4"/>
      <c r="O13" s="4"/>
      <c r="P13" s="4"/>
      <c r="Q13" s="222"/>
      <c r="R13" s="45"/>
      <c r="S13" s="45"/>
      <c r="T13" s="45"/>
    </row>
    <row r="14" spans="1:20" s="28" customFormat="1" ht="13.5">
      <c r="A14" s="98"/>
      <c r="B14" s="221"/>
      <c r="C14" s="61"/>
      <c r="D14" s="61"/>
      <c r="E14" s="61"/>
      <c r="F14" s="61"/>
      <c r="G14" s="46"/>
      <c r="I14" s="61"/>
      <c r="J14" s="223"/>
      <c r="K14" s="44"/>
      <c r="L14" s="179"/>
      <c r="M14" s="44"/>
      <c r="N14" s="44"/>
      <c r="O14" s="44"/>
      <c r="P14" s="44"/>
      <c r="Q14" s="100"/>
      <c r="R14" s="61"/>
      <c r="S14" s="61"/>
      <c r="T14" s="45"/>
    </row>
    <row r="15" spans="1:20" s="56" customFormat="1" ht="13.5">
      <c r="A15" s="47" t="s">
        <v>120</v>
      </c>
      <c r="B15" s="224">
        <v>107405</v>
      </c>
      <c r="C15" s="225">
        <v>0.45</v>
      </c>
      <c r="D15" s="103">
        <v>8421</v>
      </c>
      <c r="E15" s="103">
        <v>150243</v>
      </c>
      <c r="F15" s="104">
        <v>21162859</v>
      </c>
      <c r="G15" s="53">
        <f>ROUND(1763572/127510,1)</f>
        <v>13.8</v>
      </c>
      <c r="H15" s="103">
        <v>49322</v>
      </c>
      <c r="I15" s="104">
        <v>39751150</v>
      </c>
      <c r="J15" s="104">
        <v>4565358</v>
      </c>
      <c r="K15" s="103">
        <v>46620</v>
      </c>
      <c r="L15" s="103">
        <v>1738</v>
      </c>
      <c r="M15" s="104">
        <v>101762173</v>
      </c>
      <c r="N15" s="103">
        <v>725773</v>
      </c>
      <c r="O15" s="103">
        <v>4863</v>
      </c>
      <c r="P15" s="104">
        <v>896208</v>
      </c>
      <c r="Q15" s="105" t="s">
        <v>120</v>
      </c>
      <c r="R15" s="62"/>
      <c r="S15" s="62"/>
      <c r="T15" s="65"/>
    </row>
    <row r="16" spans="1:20" s="28" customFormat="1" ht="13.5">
      <c r="A16" s="42"/>
      <c r="B16" s="226"/>
      <c r="C16" s="227"/>
      <c r="D16" s="108"/>
      <c r="E16" s="108"/>
      <c r="F16" s="109"/>
      <c r="G16" s="46"/>
      <c r="H16" s="108"/>
      <c r="I16" s="109"/>
      <c r="J16" s="109"/>
      <c r="K16" s="108"/>
      <c r="L16" s="108"/>
      <c r="M16" s="109"/>
      <c r="N16" s="108"/>
      <c r="O16" s="108"/>
      <c r="P16" s="109"/>
      <c r="Q16" s="110"/>
      <c r="R16" s="61"/>
      <c r="S16" s="61"/>
      <c r="T16" s="45"/>
    </row>
    <row r="17" spans="1:20" s="28" customFormat="1" ht="13.5">
      <c r="A17" s="42"/>
      <c r="B17" s="226"/>
      <c r="C17" s="228"/>
      <c r="D17" s="108"/>
      <c r="E17" s="108"/>
      <c r="F17" s="109"/>
      <c r="G17" s="46"/>
      <c r="H17" s="108"/>
      <c r="I17" s="109"/>
      <c r="J17" s="109"/>
      <c r="K17" s="108"/>
      <c r="L17" s="108"/>
      <c r="M17" s="109"/>
      <c r="N17" s="108"/>
      <c r="O17" s="108"/>
      <c r="P17" s="109"/>
      <c r="Q17" s="110"/>
      <c r="R17" s="61"/>
      <c r="S17" s="61"/>
      <c r="T17" s="45"/>
    </row>
    <row r="18" spans="1:20" s="28" customFormat="1" ht="13.5">
      <c r="A18" s="18" t="s">
        <v>219</v>
      </c>
      <c r="B18" s="226">
        <v>5690</v>
      </c>
      <c r="C18" s="228">
        <v>0.37</v>
      </c>
      <c r="D18" s="108">
        <v>340</v>
      </c>
      <c r="E18" s="108">
        <v>10190</v>
      </c>
      <c r="F18" s="109">
        <v>1801041</v>
      </c>
      <c r="G18" s="46">
        <f>ROUND((66260+59530+12372+11924)/5507,1)</f>
        <v>27.3</v>
      </c>
      <c r="H18" s="108">
        <v>2098</v>
      </c>
      <c r="I18" s="229">
        <v>1724555</v>
      </c>
      <c r="J18" s="109">
        <v>188980</v>
      </c>
      <c r="K18" s="108">
        <v>2125</v>
      </c>
      <c r="L18" s="108">
        <v>92</v>
      </c>
      <c r="M18" s="109">
        <v>4361307</v>
      </c>
      <c r="N18" s="108">
        <v>18088</v>
      </c>
      <c r="O18" s="108">
        <v>215</v>
      </c>
      <c r="P18" s="109">
        <v>22096</v>
      </c>
      <c r="Q18" s="25" t="s">
        <v>219</v>
      </c>
      <c r="R18" s="61"/>
      <c r="S18" s="61"/>
      <c r="T18" s="45"/>
    </row>
    <row r="19" spans="1:20" s="28" customFormat="1" ht="13.5">
      <c r="A19" s="18" t="s">
        <v>220</v>
      </c>
      <c r="B19" s="226">
        <v>1858</v>
      </c>
      <c r="C19" s="228">
        <v>0.29</v>
      </c>
      <c r="D19" s="108">
        <v>215</v>
      </c>
      <c r="E19" s="108">
        <v>1455</v>
      </c>
      <c r="F19" s="109">
        <v>319127</v>
      </c>
      <c r="G19" s="46">
        <f>ROUND((18972+7622)/1379,1)</f>
        <v>19.3</v>
      </c>
      <c r="H19" s="108">
        <v>495</v>
      </c>
      <c r="I19" s="229">
        <v>480376</v>
      </c>
      <c r="J19" s="109">
        <v>40593</v>
      </c>
      <c r="K19" s="108">
        <v>527</v>
      </c>
      <c r="L19" s="108">
        <v>40</v>
      </c>
      <c r="M19" s="109">
        <v>1416802</v>
      </c>
      <c r="N19" s="108">
        <v>5842</v>
      </c>
      <c r="O19" s="108">
        <v>66</v>
      </c>
      <c r="P19" s="109">
        <v>7161</v>
      </c>
      <c r="Q19" s="25" t="s">
        <v>220</v>
      </c>
      <c r="R19" s="61"/>
      <c r="S19" s="61"/>
      <c r="T19" s="45"/>
    </row>
    <row r="20" spans="1:20" s="28" customFormat="1" ht="13.5">
      <c r="A20" s="18" t="s">
        <v>124</v>
      </c>
      <c r="B20" s="226">
        <v>2405</v>
      </c>
      <c r="C20" s="228">
        <v>0.35</v>
      </c>
      <c r="D20" s="108">
        <v>160</v>
      </c>
      <c r="E20" s="108">
        <v>1724</v>
      </c>
      <c r="F20" s="109">
        <v>155933</v>
      </c>
      <c r="G20" s="46">
        <f>ROUND((8782+4213)/1340,1)</f>
        <v>9.7</v>
      </c>
      <c r="H20" s="108">
        <v>423</v>
      </c>
      <c r="I20" s="229">
        <v>451438</v>
      </c>
      <c r="J20" s="109">
        <v>36243</v>
      </c>
      <c r="K20" s="108">
        <v>449</v>
      </c>
      <c r="L20" s="108">
        <v>34</v>
      </c>
      <c r="M20" s="109">
        <v>904996</v>
      </c>
      <c r="N20" s="108">
        <v>4097</v>
      </c>
      <c r="O20" s="108">
        <v>67</v>
      </c>
      <c r="P20" s="109">
        <v>5125</v>
      </c>
      <c r="Q20" s="25" t="s">
        <v>124</v>
      </c>
      <c r="R20" s="61"/>
      <c r="S20" s="61"/>
      <c r="T20" s="45"/>
    </row>
    <row r="21" spans="1:20" s="28" customFormat="1" ht="13.5">
      <c r="A21" s="18" t="s">
        <v>125</v>
      </c>
      <c r="B21" s="226">
        <v>2504</v>
      </c>
      <c r="C21" s="228">
        <v>0.39</v>
      </c>
      <c r="D21" s="108">
        <v>156</v>
      </c>
      <c r="E21" s="108">
        <v>2108</v>
      </c>
      <c r="F21" s="109">
        <v>286347</v>
      </c>
      <c r="G21" s="46">
        <f>ROUND((9998+13864)/2336,1)</f>
        <v>10.2</v>
      </c>
      <c r="H21" s="108">
        <v>751</v>
      </c>
      <c r="I21" s="229">
        <v>738717</v>
      </c>
      <c r="J21" s="109">
        <v>84425</v>
      </c>
      <c r="K21" s="108">
        <v>953</v>
      </c>
      <c r="L21" s="108">
        <v>33</v>
      </c>
      <c r="M21" s="109">
        <v>1737480</v>
      </c>
      <c r="N21" s="108">
        <v>10420</v>
      </c>
      <c r="O21" s="108">
        <v>80</v>
      </c>
      <c r="P21" s="109">
        <v>13323</v>
      </c>
      <c r="Q21" s="25" t="s">
        <v>125</v>
      </c>
      <c r="R21" s="61"/>
      <c r="S21" s="61"/>
      <c r="T21" s="45"/>
    </row>
    <row r="22" spans="1:20" s="28" customFormat="1" ht="13.5">
      <c r="A22" s="18" t="s">
        <v>126</v>
      </c>
      <c r="B22" s="226">
        <v>1614</v>
      </c>
      <c r="C22" s="228">
        <v>0.32</v>
      </c>
      <c r="D22" s="108">
        <v>134</v>
      </c>
      <c r="E22" s="108">
        <v>1921</v>
      </c>
      <c r="F22" s="109">
        <v>165687</v>
      </c>
      <c r="G22" s="46">
        <f>ROUND((9004+4804)/1096,1)</f>
        <v>12.6</v>
      </c>
      <c r="H22" s="108">
        <v>410</v>
      </c>
      <c r="I22" s="229">
        <v>390007</v>
      </c>
      <c r="J22" s="109">
        <v>30633</v>
      </c>
      <c r="K22" s="108">
        <v>332</v>
      </c>
      <c r="L22" s="108">
        <v>20</v>
      </c>
      <c r="M22" s="109">
        <v>995776</v>
      </c>
      <c r="N22" s="108">
        <v>3206</v>
      </c>
      <c r="O22" s="108">
        <v>60</v>
      </c>
      <c r="P22" s="109">
        <v>3984</v>
      </c>
      <c r="Q22" s="25" t="s">
        <v>126</v>
      </c>
      <c r="R22" s="61"/>
      <c r="S22" s="61"/>
      <c r="T22" s="45"/>
    </row>
    <row r="23" spans="1:20" s="28" customFormat="1" ht="13.5">
      <c r="A23" s="18"/>
      <c r="B23" s="226" t="s">
        <v>127</v>
      </c>
      <c r="C23" s="228"/>
      <c r="D23" s="108"/>
      <c r="E23" s="108"/>
      <c r="F23" s="109"/>
      <c r="G23" s="46"/>
      <c r="H23" s="108"/>
      <c r="I23" s="229"/>
      <c r="J23" s="109"/>
      <c r="K23" s="108"/>
      <c r="L23" s="108"/>
      <c r="M23" s="109"/>
      <c r="N23" s="108"/>
      <c r="O23" s="108"/>
      <c r="P23" s="109"/>
      <c r="Q23" s="25"/>
      <c r="R23" s="61"/>
      <c r="S23" s="61"/>
      <c r="T23" s="45"/>
    </row>
    <row r="24" spans="1:20" s="28" customFormat="1" ht="13.5">
      <c r="A24" s="18" t="s">
        <v>128</v>
      </c>
      <c r="B24" s="226">
        <v>1718</v>
      </c>
      <c r="C24" s="228">
        <v>0.36</v>
      </c>
      <c r="D24" s="108">
        <v>87</v>
      </c>
      <c r="E24" s="108">
        <v>1565</v>
      </c>
      <c r="F24" s="109">
        <v>69235</v>
      </c>
      <c r="G24" s="46">
        <f>ROUND(5770/1179,1)</f>
        <v>4.9</v>
      </c>
      <c r="H24" s="108">
        <v>440</v>
      </c>
      <c r="I24" s="229">
        <v>377165</v>
      </c>
      <c r="J24" s="109">
        <v>33171</v>
      </c>
      <c r="K24" s="108">
        <v>362</v>
      </c>
      <c r="L24" s="108">
        <v>20</v>
      </c>
      <c r="M24" s="109">
        <v>1164845</v>
      </c>
      <c r="N24" s="108">
        <v>7393</v>
      </c>
      <c r="O24" s="108">
        <v>51</v>
      </c>
      <c r="P24" s="109">
        <v>9343</v>
      </c>
      <c r="Q24" s="25" t="s">
        <v>128</v>
      </c>
      <c r="R24" s="61"/>
      <c r="S24" s="61"/>
      <c r="T24" s="45"/>
    </row>
    <row r="25" spans="1:20" s="28" customFormat="1" ht="13.5">
      <c r="A25" s="18" t="s">
        <v>129</v>
      </c>
      <c r="B25" s="226">
        <v>2308</v>
      </c>
      <c r="C25" s="228">
        <v>0.34</v>
      </c>
      <c r="D25" s="108">
        <v>144</v>
      </c>
      <c r="E25" s="108">
        <v>2514</v>
      </c>
      <c r="F25" s="109">
        <v>202284</v>
      </c>
      <c r="G25" s="46">
        <f>ROUND((9811+2818+4228)/2040,1)</f>
        <v>8.3</v>
      </c>
      <c r="H25" s="108">
        <v>807</v>
      </c>
      <c r="I25" s="229">
        <v>639435</v>
      </c>
      <c r="J25" s="109">
        <v>57210</v>
      </c>
      <c r="K25" s="108">
        <v>730</v>
      </c>
      <c r="L25" s="108">
        <v>43</v>
      </c>
      <c r="M25" s="109">
        <v>1438357</v>
      </c>
      <c r="N25" s="108">
        <v>10665</v>
      </c>
      <c r="O25" s="108">
        <v>112</v>
      </c>
      <c r="P25" s="109">
        <v>13253</v>
      </c>
      <c r="Q25" s="25" t="s">
        <v>129</v>
      </c>
      <c r="R25" s="61"/>
      <c r="S25" s="61"/>
      <c r="T25" s="45"/>
    </row>
    <row r="26" spans="1:20" s="28" customFormat="1" ht="13.5">
      <c r="A26" s="18" t="s">
        <v>130</v>
      </c>
      <c r="B26" s="226">
        <v>2092</v>
      </c>
      <c r="C26" s="228">
        <v>0.4</v>
      </c>
      <c r="D26" s="108">
        <v>227</v>
      </c>
      <c r="E26" s="108">
        <v>2714</v>
      </c>
      <c r="F26" s="109">
        <v>236524</v>
      </c>
      <c r="G26" s="46">
        <f>ROUND(19710/2960,1)</f>
        <v>6.7</v>
      </c>
      <c r="H26" s="108">
        <v>1164</v>
      </c>
      <c r="I26" s="229">
        <v>888236</v>
      </c>
      <c r="J26" s="109">
        <v>71429</v>
      </c>
      <c r="K26" s="108">
        <v>1257</v>
      </c>
      <c r="L26" s="108">
        <v>47</v>
      </c>
      <c r="M26" s="109">
        <v>15025633</v>
      </c>
      <c r="N26" s="108">
        <v>16246</v>
      </c>
      <c r="O26" s="108">
        <v>205</v>
      </c>
      <c r="P26" s="109">
        <v>21102</v>
      </c>
      <c r="Q26" s="25" t="s">
        <v>130</v>
      </c>
      <c r="R26" s="61"/>
      <c r="S26" s="61"/>
      <c r="T26" s="45"/>
    </row>
    <row r="27" spans="1:20" s="28" customFormat="1" ht="13.5">
      <c r="A27" s="18" t="s">
        <v>131</v>
      </c>
      <c r="B27" s="226">
        <v>1793</v>
      </c>
      <c r="C27" s="228">
        <v>0.39</v>
      </c>
      <c r="D27" s="108">
        <v>143</v>
      </c>
      <c r="E27" s="108">
        <v>1827</v>
      </c>
      <c r="F27" s="109">
        <v>195955</v>
      </c>
      <c r="G27" s="46">
        <f>ROUND((9746+6584)/2006,1)</f>
        <v>8.1</v>
      </c>
      <c r="H27" s="108">
        <v>787</v>
      </c>
      <c r="I27" s="229">
        <v>634127</v>
      </c>
      <c r="J27" s="109">
        <v>61655</v>
      </c>
      <c r="K27" s="108">
        <v>875</v>
      </c>
      <c r="L27" s="108">
        <v>42</v>
      </c>
      <c r="M27" s="109">
        <v>2094143</v>
      </c>
      <c r="N27" s="108">
        <v>10053</v>
      </c>
      <c r="O27" s="108">
        <v>146</v>
      </c>
      <c r="P27" s="109">
        <v>12815</v>
      </c>
      <c r="Q27" s="25" t="s">
        <v>131</v>
      </c>
      <c r="R27" s="61"/>
      <c r="S27" s="61"/>
      <c r="T27" s="45"/>
    </row>
    <row r="28" spans="1:20" s="28" customFormat="1" ht="13.5">
      <c r="A28" s="18" t="s">
        <v>132</v>
      </c>
      <c r="B28" s="226">
        <v>1506</v>
      </c>
      <c r="C28" s="228">
        <v>0.51</v>
      </c>
      <c r="D28" s="108">
        <v>191</v>
      </c>
      <c r="E28" s="108">
        <v>2886</v>
      </c>
      <c r="F28" s="109">
        <v>126991</v>
      </c>
      <c r="G28" s="46">
        <f>ROUND((7517+3066)/2007,1)</f>
        <v>5.3</v>
      </c>
      <c r="H28" s="108">
        <v>880</v>
      </c>
      <c r="I28" s="229">
        <v>633513</v>
      </c>
      <c r="J28" s="109">
        <v>60592</v>
      </c>
      <c r="K28" s="108">
        <v>802</v>
      </c>
      <c r="L28" s="108">
        <v>24</v>
      </c>
      <c r="M28" s="109">
        <v>2002042</v>
      </c>
      <c r="N28" s="108">
        <v>19080</v>
      </c>
      <c r="O28" s="108">
        <v>94</v>
      </c>
      <c r="P28" s="109">
        <v>23970</v>
      </c>
      <c r="Q28" s="25" t="s">
        <v>132</v>
      </c>
      <c r="R28" s="61"/>
      <c r="S28" s="61"/>
      <c r="T28" s="45"/>
    </row>
    <row r="29" spans="1:20" s="28" customFormat="1" ht="13.5">
      <c r="A29" s="18"/>
      <c r="B29" s="226"/>
      <c r="C29" s="228"/>
      <c r="D29" s="108"/>
      <c r="E29" s="108"/>
      <c r="F29" s="109"/>
      <c r="G29" s="46"/>
      <c r="H29" s="108"/>
      <c r="I29" s="229"/>
      <c r="J29" s="109"/>
      <c r="K29" s="108"/>
      <c r="L29" s="108"/>
      <c r="M29" s="109"/>
      <c r="N29" s="108"/>
      <c r="O29" s="108"/>
      <c r="P29" s="109"/>
      <c r="Q29" s="25"/>
      <c r="R29" s="61"/>
      <c r="S29" s="61"/>
      <c r="T29" s="45"/>
    </row>
    <row r="30" spans="1:20" s="28" customFormat="1" ht="13.5">
      <c r="A30" s="18" t="s">
        <v>133</v>
      </c>
      <c r="B30" s="226">
        <v>3325</v>
      </c>
      <c r="C30" s="228">
        <v>0.36</v>
      </c>
      <c r="D30" s="108">
        <v>368</v>
      </c>
      <c r="E30" s="108">
        <v>5115</v>
      </c>
      <c r="F30" s="109">
        <v>797891</v>
      </c>
      <c r="G30" s="46">
        <f>ROUND((49451+13567+3473)/7130,1)</f>
        <v>9.3</v>
      </c>
      <c r="H30" s="108">
        <v>2674</v>
      </c>
      <c r="I30" s="229">
        <v>2113812</v>
      </c>
      <c r="J30" s="109">
        <v>211600</v>
      </c>
      <c r="K30" s="108">
        <v>2552</v>
      </c>
      <c r="L30" s="108">
        <v>82</v>
      </c>
      <c r="M30" s="109">
        <v>4840701</v>
      </c>
      <c r="N30" s="108">
        <v>39581</v>
      </c>
      <c r="O30" s="108">
        <v>198</v>
      </c>
      <c r="P30" s="109">
        <v>48247</v>
      </c>
      <c r="Q30" s="25" t="s">
        <v>133</v>
      </c>
      <c r="R30" s="61"/>
      <c r="S30" s="61"/>
      <c r="T30" s="45"/>
    </row>
    <row r="31" spans="1:20" s="28" customFormat="1" ht="13.5">
      <c r="A31" s="18" t="s">
        <v>134</v>
      </c>
      <c r="B31" s="226">
        <v>3133</v>
      </c>
      <c r="C31" s="228">
        <v>0.42</v>
      </c>
      <c r="D31" s="108">
        <v>318</v>
      </c>
      <c r="E31" s="108">
        <v>5300</v>
      </c>
      <c r="F31" s="109">
        <v>723577</v>
      </c>
      <c r="G31" s="46">
        <f>ROUND((35183+14402+7854+2859)/6139,1)</f>
        <v>9.8</v>
      </c>
      <c r="H31" s="108">
        <v>2349</v>
      </c>
      <c r="I31" s="229">
        <v>1844830</v>
      </c>
      <c r="J31" s="109">
        <v>169697</v>
      </c>
      <c r="K31" s="108">
        <v>2288</v>
      </c>
      <c r="L31" s="108">
        <v>97</v>
      </c>
      <c r="M31" s="109">
        <v>3833391</v>
      </c>
      <c r="N31" s="108">
        <v>25914</v>
      </c>
      <c r="O31" s="108">
        <v>184</v>
      </c>
      <c r="P31" s="109">
        <v>32196</v>
      </c>
      <c r="Q31" s="25" t="s">
        <v>134</v>
      </c>
      <c r="R31" s="61"/>
      <c r="S31" s="61"/>
      <c r="T31" s="45"/>
    </row>
    <row r="32" spans="1:20" s="28" customFormat="1" ht="13.5">
      <c r="A32" s="18" t="s">
        <v>135</v>
      </c>
      <c r="B32" s="226">
        <v>7018</v>
      </c>
      <c r="C32" s="228">
        <v>0.6</v>
      </c>
      <c r="D32" s="108">
        <v>372</v>
      </c>
      <c r="E32" s="108">
        <v>6335</v>
      </c>
      <c r="F32" s="109">
        <v>2767917</v>
      </c>
      <c r="G32" s="46">
        <f>ROUND(230660/12868,1)</f>
        <v>17.9</v>
      </c>
      <c r="H32" s="108">
        <v>5476</v>
      </c>
      <c r="I32" s="229">
        <v>3981830</v>
      </c>
      <c r="J32" s="109">
        <v>916231</v>
      </c>
      <c r="K32" s="108">
        <v>5130</v>
      </c>
      <c r="L32" s="108">
        <v>105</v>
      </c>
      <c r="M32" s="109">
        <v>6361868</v>
      </c>
      <c r="N32" s="230">
        <v>55014</v>
      </c>
      <c r="O32" s="108">
        <v>215</v>
      </c>
      <c r="P32" s="109">
        <v>62129</v>
      </c>
      <c r="Q32" s="25" t="s">
        <v>135</v>
      </c>
      <c r="R32" s="61"/>
      <c r="S32" s="61"/>
      <c r="T32" s="45"/>
    </row>
    <row r="33" spans="1:20" s="28" customFormat="1" ht="13.5">
      <c r="A33" s="18" t="s">
        <v>136</v>
      </c>
      <c r="B33" s="226">
        <v>4025</v>
      </c>
      <c r="C33" s="228">
        <v>0.39</v>
      </c>
      <c r="D33" s="108">
        <v>270</v>
      </c>
      <c r="E33" s="108">
        <v>3627</v>
      </c>
      <c r="F33" s="109">
        <v>1480364</v>
      </c>
      <c r="G33" s="46">
        <f>ROUND((26264+57129+27005+4268+8698)/8943,1)</f>
        <v>13.8</v>
      </c>
      <c r="H33" s="108">
        <v>3328</v>
      </c>
      <c r="I33" s="229">
        <v>2787756</v>
      </c>
      <c r="J33" s="109">
        <v>281891</v>
      </c>
      <c r="K33" s="108">
        <v>2561</v>
      </c>
      <c r="L33" s="108">
        <v>75</v>
      </c>
      <c r="M33" s="109">
        <v>5311402</v>
      </c>
      <c r="N33" s="108">
        <v>41815</v>
      </c>
      <c r="O33" s="108">
        <v>182</v>
      </c>
      <c r="P33" s="109">
        <v>49644</v>
      </c>
      <c r="Q33" s="25" t="s">
        <v>136</v>
      </c>
      <c r="R33" s="61"/>
      <c r="S33" s="61"/>
      <c r="T33" s="45"/>
    </row>
    <row r="34" spans="1:20" s="28" customFormat="1" ht="13.5">
      <c r="A34" s="18" t="s">
        <v>137</v>
      </c>
      <c r="B34" s="226">
        <v>3013</v>
      </c>
      <c r="C34" s="228">
        <v>0.45</v>
      </c>
      <c r="D34" s="108">
        <v>191</v>
      </c>
      <c r="E34" s="108">
        <v>3822</v>
      </c>
      <c r="F34" s="109">
        <v>192059</v>
      </c>
      <c r="G34" s="46">
        <f>ROUND((6863+9142)/2378,1)</f>
        <v>6.7</v>
      </c>
      <c r="H34" s="108">
        <v>795</v>
      </c>
      <c r="I34" s="229">
        <v>801993</v>
      </c>
      <c r="J34" s="109">
        <v>82287</v>
      </c>
      <c r="K34" s="108">
        <v>638</v>
      </c>
      <c r="L34" s="108">
        <v>33</v>
      </c>
      <c r="M34" s="109">
        <v>2462309</v>
      </c>
      <c r="N34" s="108">
        <v>10011</v>
      </c>
      <c r="O34" s="108">
        <v>126</v>
      </c>
      <c r="P34" s="109">
        <v>12244</v>
      </c>
      <c r="Q34" s="25" t="s">
        <v>137</v>
      </c>
      <c r="R34" s="61"/>
      <c r="S34" s="61"/>
      <c r="T34" s="45"/>
    </row>
    <row r="35" spans="1:20" s="28" customFormat="1" ht="13.5">
      <c r="A35" s="18"/>
      <c r="B35" s="226" t="s">
        <v>127</v>
      </c>
      <c r="C35" s="228"/>
      <c r="D35" s="108"/>
      <c r="E35" s="108"/>
      <c r="F35" s="109"/>
      <c r="G35" s="46"/>
      <c r="H35" s="108"/>
      <c r="I35" s="229"/>
      <c r="J35" s="109"/>
      <c r="K35" s="108"/>
      <c r="L35" s="108"/>
      <c r="M35" s="109"/>
      <c r="N35" s="108"/>
      <c r="O35" s="108"/>
      <c r="P35" s="109"/>
      <c r="Q35" s="25"/>
      <c r="R35" s="61"/>
      <c r="S35" s="61"/>
      <c r="T35" s="45"/>
    </row>
    <row r="36" spans="1:20" s="28" customFormat="1" ht="13.5">
      <c r="A36" s="18" t="s">
        <v>138</v>
      </c>
      <c r="B36" s="226">
        <v>1221</v>
      </c>
      <c r="C36" s="228">
        <v>0.51</v>
      </c>
      <c r="D36" s="108">
        <v>130</v>
      </c>
      <c r="E36" s="108">
        <v>1784</v>
      </c>
      <c r="F36" s="109">
        <v>35089</v>
      </c>
      <c r="G36" s="46">
        <f>ROUND((1499+1426)/1095,1)</f>
        <v>2.7</v>
      </c>
      <c r="H36" s="108">
        <v>440</v>
      </c>
      <c r="I36" s="229">
        <v>358886</v>
      </c>
      <c r="J36" s="109">
        <v>37199</v>
      </c>
      <c r="K36" s="108">
        <v>221</v>
      </c>
      <c r="L36" s="108">
        <v>13</v>
      </c>
      <c r="M36" s="109">
        <v>530577</v>
      </c>
      <c r="N36" s="108">
        <v>5694</v>
      </c>
      <c r="O36" s="108">
        <v>58</v>
      </c>
      <c r="P36" s="109">
        <v>6541</v>
      </c>
      <c r="Q36" s="25" t="s">
        <v>138</v>
      </c>
      <c r="R36" s="61"/>
      <c r="S36" s="61"/>
      <c r="T36" s="45"/>
    </row>
    <row r="37" spans="1:20" s="28" customFormat="1" ht="13.5">
      <c r="A37" s="18" t="s">
        <v>139</v>
      </c>
      <c r="B37" s="226">
        <v>1359</v>
      </c>
      <c r="C37" s="228">
        <v>0.48</v>
      </c>
      <c r="D37" s="108">
        <v>106</v>
      </c>
      <c r="E37" s="108">
        <v>2093</v>
      </c>
      <c r="F37" s="109">
        <v>71458</v>
      </c>
      <c r="G37" s="46">
        <f>ROUND((2686+3269)/1165,1)</f>
        <v>5.1</v>
      </c>
      <c r="H37" s="108">
        <v>485</v>
      </c>
      <c r="I37" s="229">
        <v>388645</v>
      </c>
      <c r="J37" s="109">
        <v>41557</v>
      </c>
      <c r="K37" s="108">
        <v>288</v>
      </c>
      <c r="L37" s="108">
        <v>21</v>
      </c>
      <c r="M37" s="109">
        <v>685608</v>
      </c>
      <c r="N37" s="108">
        <v>6037</v>
      </c>
      <c r="O37" s="108">
        <v>64</v>
      </c>
      <c r="P37" s="109">
        <v>7223</v>
      </c>
      <c r="Q37" s="25" t="s">
        <v>139</v>
      </c>
      <c r="R37" s="61"/>
      <c r="S37" s="61"/>
      <c r="T37" s="45"/>
    </row>
    <row r="38" spans="1:20" s="28" customFormat="1" ht="13.5">
      <c r="A38" s="18" t="s">
        <v>140</v>
      </c>
      <c r="B38" s="226">
        <v>872</v>
      </c>
      <c r="C38" s="228">
        <v>0.6</v>
      </c>
      <c r="D38" s="108">
        <v>71</v>
      </c>
      <c r="E38" s="108">
        <v>1479</v>
      </c>
      <c r="F38" s="109">
        <v>34104</v>
      </c>
      <c r="G38" s="46">
        <f>ROUND(2842/808,1)</f>
        <v>3.5</v>
      </c>
      <c r="H38" s="108">
        <v>305</v>
      </c>
      <c r="I38" s="229">
        <v>250038</v>
      </c>
      <c r="J38" s="109">
        <v>26660</v>
      </c>
      <c r="K38" s="108">
        <v>224</v>
      </c>
      <c r="L38" s="108">
        <v>9</v>
      </c>
      <c r="M38" s="109">
        <v>652121</v>
      </c>
      <c r="N38" s="108">
        <v>3624</v>
      </c>
      <c r="O38" s="108">
        <v>42</v>
      </c>
      <c r="P38" s="109">
        <v>4336</v>
      </c>
      <c r="Q38" s="25" t="s">
        <v>140</v>
      </c>
      <c r="R38" s="61"/>
      <c r="S38" s="61"/>
      <c r="T38" s="45"/>
    </row>
    <row r="39" spans="1:20" s="28" customFormat="1" ht="13.5">
      <c r="A39" s="18" t="s">
        <v>141</v>
      </c>
      <c r="B39" s="226">
        <v>768</v>
      </c>
      <c r="C39" s="228">
        <v>0.43</v>
      </c>
      <c r="D39" s="108">
        <v>91</v>
      </c>
      <c r="E39" s="108">
        <v>1475</v>
      </c>
      <c r="F39" s="109">
        <v>50519</v>
      </c>
      <c r="G39" s="46">
        <f>ROUND(4210/867,1)</f>
        <v>4.9</v>
      </c>
      <c r="H39" s="108">
        <v>344</v>
      </c>
      <c r="I39" s="229">
        <v>281419</v>
      </c>
      <c r="J39" s="109">
        <v>23500</v>
      </c>
      <c r="K39" s="108">
        <v>369</v>
      </c>
      <c r="L39" s="108">
        <v>17</v>
      </c>
      <c r="M39" s="109">
        <v>715346</v>
      </c>
      <c r="N39" s="108">
        <v>6283</v>
      </c>
      <c r="O39" s="108">
        <v>49</v>
      </c>
      <c r="P39" s="109">
        <v>8225</v>
      </c>
      <c r="Q39" s="25" t="s">
        <v>141</v>
      </c>
      <c r="R39" s="61"/>
      <c r="S39" s="61"/>
      <c r="T39" s="45"/>
    </row>
    <row r="40" spans="1:20" s="28" customFormat="1" ht="13.5">
      <c r="A40" s="18" t="s">
        <v>142</v>
      </c>
      <c r="B40" s="226">
        <v>2021</v>
      </c>
      <c r="C40" s="228">
        <v>0.43</v>
      </c>
      <c r="D40" s="108">
        <v>191</v>
      </c>
      <c r="E40" s="108">
        <v>3019</v>
      </c>
      <c r="F40" s="109">
        <v>108561</v>
      </c>
      <c r="G40" s="46">
        <f>ROUND((6857+2190)/2159,1)</f>
        <v>4.2</v>
      </c>
      <c r="H40" s="108">
        <v>883</v>
      </c>
      <c r="I40" s="229">
        <v>744827</v>
      </c>
      <c r="J40" s="109">
        <v>76975</v>
      </c>
      <c r="K40" s="108">
        <v>801</v>
      </c>
      <c r="L40" s="108">
        <v>38</v>
      </c>
      <c r="M40" s="109">
        <v>1474448</v>
      </c>
      <c r="N40" s="108">
        <v>10743</v>
      </c>
      <c r="O40" s="108">
        <v>110</v>
      </c>
      <c r="P40" s="109">
        <v>13588</v>
      </c>
      <c r="Q40" s="25" t="s">
        <v>142</v>
      </c>
      <c r="R40" s="61"/>
      <c r="S40" s="61"/>
      <c r="T40" s="45"/>
    </row>
    <row r="41" spans="1:20" s="28" customFormat="1" ht="13.5">
      <c r="A41" s="18"/>
      <c r="B41" s="226"/>
      <c r="C41" s="228"/>
      <c r="D41" s="108"/>
      <c r="E41" s="108"/>
      <c r="F41" s="109"/>
      <c r="G41" s="46"/>
      <c r="H41" s="108"/>
      <c r="I41" s="229"/>
      <c r="J41" s="109"/>
      <c r="K41" s="108"/>
      <c r="L41" s="108"/>
      <c r="M41" s="109"/>
      <c r="N41" s="108"/>
      <c r="O41" s="108"/>
      <c r="P41" s="109"/>
      <c r="Q41" s="25"/>
      <c r="R41" s="61"/>
      <c r="S41" s="61"/>
      <c r="T41" s="45"/>
    </row>
    <row r="42" spans="1:20" s="28" customFormat="1" ht="13.5">
      <c r="A42" s="18" t="s">
        <v>143</v>
      </c>
      <c r="B42" s="226">
        <v>1868</v>
      </c>
      <c r="C42" s="228">
        <v>0.5</v>
      </c>
      <c r="D42" s="108">
        <v>189</v>
      </c>
      <c r="E42" s="108">
        <v>2453</v>
      </c>
      <c r="F42" s="109">
        <v>105476</v>
      </c>
      <c r="G42" s="46">
        <f>ROUND((4117+4673)/2092,1)</f>
        <v>4.2</v>
      </c>
      <c r="H42" s="108">
        <v>795</v>
      </c>
      <c r="I42" s="229">
        <v>654248</v>
      </c>
      <c r="J42" s="109">
        <v>63990</v>
      </c>
      <c r="K42" s="108">
        <v>802</v>
      </c>
      <c r="L42" s="108">
        <v>30</v>
      </c>
      <c r="M42" s="109">
        <v>2033688</v>
      </c>
      <c r="N42" s="108">
        <v>11779</v>
      </c>
      <c r="O42" s="108">
        <v>133</v>
      </c>
      <c r="P42" s="109">
        <v>15757</v>
      </c>
      <c r="Q42" s="25" t="s">
        <v>143</v>
      </c>
      <c r="R42" s="61"/>
      <c r="S42" s="61"/>
      <c r="T42" s="45"/>
    </row>
    <row r="43" spans="1:20" s="28" customFormat="1" ht="13.5">
      <c r="A43" s="18" t="s">
        <v>144</v>
      </c>
      <c r="B43" s="226">
        <v>2762</v>
      </c>
      <c r="C43" s="228">
        <v>0.4</v>
      </c>
      <c r="D43" s="108">
        <v>191</v>
      </c>
      <c r="E43" s="108">
        <v>3668</v>
      </c>
      <c r="F43" s="109">
        <v>257183</v>
      </c>
      <c r="G43" s="46">
        <f>ROUND((9826+6252+5355)/3792,1)</f>
        <v>5.7</v>
      </c>
      <c r="H43" s="108">
        <v>1376</v>
      </c>
      <c r="I43" s="229">
        <v>1232605</v>
      </c>
      <c r="J43" s="109">
        <v>120220</v>
      </c>
      <c r="K43" s="108">
        <v>1223</v>
      </c>
      <c r="L43" s="108">
        <v>55</v>
      </c>
      <c r="M43" s="109">
        <v>4678341</v>
      </c>
      <c r="N43" s="108">
        <v>36751</v>
      </c>
      <c r="O43" s="108">
        <v>165</v>
      </c>
      <c r="P43" s="109">
        <v>47915</v>
      </c>
      <c r="Q43" s="25" t="s">
        <v>144</v>
      </c>
      <c r="R43" s="61"/>
      <c r="S43" s="61"/>
      <c r="T43" s="45"/>
    </row>
    <row r="44" spans="1:20" s="28" customFormat="1" ht="13.5">
      <c r="A44" s="18" t="s">
        <v>145</v>
      </c>
      <c r="B44" s="226">
        <v>4020</v>
      </c>
      <c r="C44" s="228">
        <v>0.51</v>
      </c>
      <c r="D44" s="108">
        <v>276</v>
      </c>
      <c r="E44" s="108">
        <v>6175</v>
      </c>
      <c r="F44" s="109">
        <v>702417</v>
      </c>
      <c r="G44" s="46">
        <f>ROUND((16799+36198+1978+2006+1554)/7418,1)</f>
        <v>7.9</v>
      </c>
      <c r="H44" s="108">
        <v>2832</v>
      </c>
      <c r="I44" s="229">
        <v>2315842</v>
      </c>
      <c r="J44" s="109">
        <v>291412</v>
      </c>
      <c r="K44" s="108">
        <v>2821</v>
      </c>
      <c r="L44" s="108">
        <v>95</v>
      </c>
      <c r="M44" s="109">
        <v>3753475</v>
      </c>
      <c r="N44" s="108">
        <v>51161</v>
      </c>
      <c r="O44" s="108">
        <v>197</v>
      </c>
      <c r="P44" s="109">
        <v>62836</v>
      </c>
      <c r="Q44" s="25" t="s">
        <v>145</v>
      </c>
      <c r="R44" s="61"/>
      <c r="S44" s="61"/>
      <c r="T44" s="45"/>
    </row>
    <row r="45" spans="1:20" s="28" customFormat="1" ht="13.5">
      <c r="A45" s="18" t="s">
        <v>146</v>
      </c>
      <c r="B45" s="226">
        <v>1604</v>
      </c>
      <c r="C45" s="228">
        <v>0.44</v>
      </c>
      <c r="D45" s="108">
        <v>174</v>
      </c>
      <c r="E45" s="108">
        <v>2815</v>
      </c>
      <c r="F45" s="109">
        <v>182877</v>
      </c>
      <c r="G45" s="46">
        <f>ROUND(15240/1870,1)</f>
        <v>8.1</v>
      </c>
      <c r="H45" s="108">
        <v>544</v>
      </c>
      <c r="I45" s="229">
        <v>578031</v>
      </c>
      <c r="J45" s="109">
        <v>49907</v>
      </c>
      <c r="K45" s="108">
        <v>771</v>
      </c>
      <c r="L45" s="108">
        <v>33</v>
      </c>
      <c r="M45" s="109">
        <v>1304789</v>
      </c>
      <c r="N45" s="108">
        <v>11275</v>
      </c>
      <c r="O45" s="108">
        <v>135</v>
      </c>
      <c r="P45" s="109">
        <v>14878</v>
      </c>
      <c r="Q45" s="25" t="s">
        <v>146</v>
      </c>
      <c r="R45" s="61"/>
      <c r="S45" s="61"/>
      <c r="T45" s="45"/>
    </row>
    <row r="46" spans="1:20" s="28" customFormat="1" ht="13.5">
      <c r="A46" s="18" t="s">
        <v>147</v>
      </c>
      <c r="B46" s="226">
        <v>1246</v>
      </c>
      <c r="C46" s="228">
        <v>0.38</v>
      </c>
      <c r="D46" s="108">
        <v>86</v>
      </c>
      <c r="E46" s="108">
        <v>1067</v>
      </c>
      <c r="F46" s="109">
        <v>113487</v>
      </c>
      <c r="G46" s="46">
        <f>ROUND((6071+3386)/1406,1)</f>
        <v>6.7</v>
      </c>
      <c r="H46" s="108">
        <v>729</v>
      </c>
      <c r="I46" s="229">
        <v>404359</v>
      </c>
      <c r="J46" s="109">
        <v>37325</v>
      </c>
      <c r="K46" s="108">
        <v>485</v>
      </c>
      <c r="L46" s="108">
        <v>17</v>
      </c>
      <c r="M46" s="109">
        <v>930010</v>
      </c>
      <c r="N46" s="108">
        <v>9023</v>
      </c>
      <c r="O46" s="108">
        <v>78</v>
      </c>
      <c r="P46" s="109">
        <v>11656</v>
      </c>
      <c r="Q46" s="25" t="s">
        <v>147</v>
      </c>
      <c r="R46" s="61"/>
      <c r="S46" s="61"/>
      <c r="T46" s="45"/>
    </row>
    <row r="47" spans="1:20" s="28" customFormat="1" ht="13.5">
      <c r="A47" s="18"/>
      <c r="B47" s="226"/>
      <c r="C47" s="228"/>
      <c r="D47" s="108"/>
      <c r="E47" s="108"/>
      <c r="F47" s="109"/>
      <c r="G47" s="46"/>
      <c r="H47" s="108"/>
      <c r="I47" s="229"/>
      <c r="J47" s="109"/>
      <c r="K47" s="108"/>
      <c r="L47" s="108"/>
      <c r="M47" s="109"/>
      <c r="N47" s="108"/>
      <c r="O47" s="108"/>
      <c r="P47" s="109"/>
      <c r="Q47" s="25"/>
      <c r="R47" s="61"/>
      <c r="S47" s="61"/>
      <c r="T47" s="45"/>
    </row>
    <row r="48" spans="1:20" s="28" customFormat="1" ht="13.5">
      <c r="A48" s="18" t="s">
        <v>148</v>
      </c>
      <c r="B48" s="226">
        <v>2149</v>
      </c>
      <c r="C48" s="228">
        <v>0.51</v>
      </c>
      <c r="D48" s="108">
        <v>259</v>
      </c>
      <c r="E48" s="108">
        <v>3111</v>
      </c>
      <c r="F48" s="109">
        <v>660930</v>
      </c>
      <c r="G48" s="46">
        <f>ROUND((13079+41999)/2622,1)</f>
        <v>21</v>
      </c>
      <c r="H48" s="108">
        <v>1118</v>
      </c>
      <c r="I48" s="229">
        <v>801259</v>
      </c>
      <c r="J48" s="109">
        <v>104400</v>
      </c>
      <c r="K48" s="108">
        <v>554</v>
      </c>
      <c r="L48" s="108">
        <v>29</v>
      </c>
      <c r="M48" s="109">
        <v>1075359</v>
      </c>
      <c r="N48" s="108">
        <v>14775</v>
      </c>
      <c r="O48" s="108">
        <v>96</v>
      </c>
      <c r="P48" s="109">
        <v>17813</v>
      </c>
      <c r="Q48" s="25" t="s">
        <v>148</v>
      </c>
      <c r="R48" s="61"/>
      <c r="S48" s="61"/>
      <c r="T48" s="45"/>
    </row>
    <row r="49" spans="1:20" s="28" customFormat="1" ht="13.5">
      <c r="A49" s="18" t="s">
        <v>149</v>
      </c>
      <c r="B49" s="226">
        <v>7071</v>
      </c>
      <c r="C49" s="228">
        <v>0.47</v>
      </c>
      <c r="D49" s="108">
        <v>508</v>
      </c>
      <c r="E49" s="108">
        <v>8244</v>
      </c>
      <c r="F49" s="109">
        <v>3101145</v>
      </c>
      <c r="G49" s="46">
        <f>ROUND((81211+132856+21957+4472+17934)/8801,1)</f>
        <v>29.4</v>
      </c>
      <c r="H49" s="108">
        <v>3671</v>
      </c>
      <c r="I49" s="229">
        <v>2444412</v>
      </c>
      <c r="J49" s="109">
        <v>346100</v>
      </c>
      <c r="K49" s="108">
        <v>3081</v>
      </c>
      <c r="L49" s="108">
        <v>87</v>
      </c>
      <c r="M49" s="109">
        <v>3783643</v>
      </c>
      <c r="N49" s="108">
        <v>51292</v>
      </c>
      <c r="O49" s="108">
        <v>201</v>
      </c>
      <c r="P49" s="109">
        <v>61469</v>
      </c>
      <c r="Q49" s="25" t="s">
        <v>149</v>
      </c>
      <c r="R49" s="61"/>
      <c r="S49" s="61"/>
      <c r="T49" s="45"/>
    </row>
    <row r="50" spans="1:20" s="28" customFormat="1" ht="13.5">
      <c r="A50" s="18" t="s">
        <v>150</v>
      </c>
      <c r="B50" s="226">
        <v>4453</v>
      </c>
      <c r="C50" s="228">
        <v>0.44</v>
      </c>
      <c r="D50" s="108">
        <v>388</v>
      </c>
      <c r="E50" s="108">
        <v>6019</v>
      </c>
      <c r="F50" s="109">
        <v>1067469</v>
      </c>
      <c r="G50" s="46">
        <f>ROUND((18924+42874+6012+6339+14806)/5583,1)</f>
        <v>15.9</v>
      </c>
      <c r="H50" s="108">
        <v>2301</v>
      </c>
      <c r="I50" s="229">
        <v>1593586</v>
      </c>
      <c r="J50" s="109">
        <v>182568</v>
      </c>
      <c r="K50" s="108">
        <v>2325</v>
      </c>
      <c r="L50" s="108">
        <v>65</v>
      </c>
      <c r="M50" s="109">
        <v>4239320</v>
      </c>
      <c r="N50" s="108">
        <v>36594</v>
      </c>
      <c r="O50" s="108">
        <v>192</v>
      </c>
      <c r="P50" s="109">
        <v>44339</v>
      </c>
      <c r="Q50" s="25" t="s">
        <v>150</v>
      </c>
      <c r="R50" s="61"/>
      <c r="S50" s="61"/>
      <c r="T50" s="45"/>
    </row>
    <row r="51" spans="1:20" s="28" customFormat="1" ht="13.5">
      <c r="A51" s="18" t="s">
        <v>151</v>
      </c>
      <c r="B51" s="226">
        <v>1127</v>
      </c>
      <c r="C51" s="228">
        <v>0.47</v>
      </c>
      <c r="D51" s="108">
        <v>113</v>
      </c>
      <c r="E51" s="108">
        <v>2266</v>
      </c>
      <c r="F51" s="109">
        <v>212815</v>
      </c>
      <c r="G51" s="46">
        <f>ROUND((11004+6731)/1399,1)</f>
        <v>12.7</v>
      </c>
      <c r="H51" s="108">
        <v>689</v>
      </c>
      <c r="I51" s="229">
        <v>401768</v>
      </c>
      <c r="J51" s="109">
        <v>45668</v>
      </c>
      <c r="K51" s="108">
        <v>435</v>
      </c>
      <c r="L51" s="108">
        <v>22</v>
      </c>
      <c r="M51" s="109">
        <v>1147839</v>
      </c>
      <c r="N51" s="108">
        <v>6515</v>
      </c>
      <c r="O51" s="108">
        <v>45</v>
      </c>
      <c r="P51" s="109">
        <v>8406</v>
      </c>
      <c r="Q51" s="25" t="s">
        <v>151</v>
      </c>
      <c r="R51" s="61"/>
      <c r="S51" s="61"/>
      <c r="T51" s="45"/>
    </row>
    <row r="52" spans="1:20" s="28" customFormat="1" ht="13.5">
      <c r="A52" s="18" t="s">
        <v>152</v>
      </c>
      <c r="B52" s="226">
        <v>1026</v>
      </c>
      <c r="C52" s="228">
        <v>0.53</v>
      </c>
      <c r="D52" s="108">
        <v>98</v>
      </c>
      <c r="E52" s="108">
        <v>1617</v>
      </c>
      <c r="F52" s="109">
        <v>155962</v>
      </c>
      <c r="G52" s="46">
        <f>ROUND((5653+7344)/1004,1)</f>
        <v>12.9</v>
      </c>
      <c r="H52" s="108">
        <v>435</v>
      </c>
      <c r="I52" s="229">
        <v>339246</v>
      </c>
      <c r="J52" s="109">
        <v>29353</v>
      </c>
      <c r="K52" s="108">
        <v>351</v>
      </c>
      <c r="L52" s="108">
        <v>11</v>
      </c>
      <c r="M52" s="109">
        <v>769516</v>
      </c>
      <c r="N52" s="108">
        <v>6903</v>
      </c>
      <c r="O52" s="108">
        <v>52</v>
      </c>
      <c r="P52" s="109">
        <v>8577</v>
      </c>
      <c r="Q52" s="25" t="s">
        <v>152</v>
      </c>
      <c r="R52" s="61"/>
      <c r="S52" s="61"/>
      <c r="T52" s="45"/>
    </row>
    <row r="53" spans="1:20" s="28" customFormat="1" ht="13.5">
      <c r="A53" s="18"/>
      <c r="B53" s="226"/>
      <c r="C53" s="228"/>
      <c r="D53" s="108"/>
      <c r="E53" s="108"/>
      <c r="F53" s="109"/>
      <c r="G53" s="46"/>
      <c r="H53" s="108"/>
      <c r="I53" s="229"/>
      <c r="J53" s="109" t="s">
        <v>127</v>
      </c>
      <c r="K53" s="108"/>
      <c r="L53" s="108"/>
      <c r="M53" s="109"/>
      <c r="N53" s="108"/>
      <c r="O53" s="108"/>
      <c r="P53" s="109"/>
      <c r="Q53" s="25"/>
      <c r="R53" s="61"/>
      <c r="S53" s="61"/>
      <c r="T53" s="45"/>
    </row>
    <row r="54" spans="1:20" s="28" customFormat="1" ht="13.5">
      <c r="A54" s="18" t="s">
        <v>153</v>
      </c>
      <c r="B54" s="226">
        <v>828</v>
      </c>
      <c r="C54" s="228">
        <v>0.48</v>
      </c>
      <c r="D54" s="108">
        <v>50</v>
      </c>
      <c r="E54" s="108">
        <v>1502</v>
      </c>
      <c r="F54" s="109">
        <v>72025</v>
      </c>
      <c r="G54" s="46">
        <f>ROUND(6002/591,1)</f>
        <v>10.2</v>
      </c>
      <c r="H54" s="108">
        <v>251</v>
      </c>
      <c r="I54" s="229">
        <v>200146</v>
      </c>
      <c r="J54" s="109">
        <v>17391</v>
      </c>
      <c r="K54" s="108">
        <v>244</v>
      </c>
      <c r="L54" s="108">
        <v>11</v>
      </c>
      <c r="M54" s="109">
        <v>480490</v>
      </c>
      <c r="N54" s="108">
        <v>1812</v>
      </c>
      <c r="O54" s="108">
        <v>42</v>
      </c>
      <c r="P54" s="109">
        <v>2273</v>
      </c>
      <c r="Q54" s="25" t="s">
        <v>153</v>
      </c>
      <c r="R54" s="61"/>
      <c r="S54" s="61"/>
      <c r="T54" s="45"/>
    </row>
    <row r="55" spans="1:20" s="28" customFormat="1" ht="13.5">
      <c r="A55" s="18" t="s">
        <v>154</v>
      </c>
      <c r="B55" s="226">
        <v>892</v>
      </c>
      <c r="C55" s="228">
        <v>0.61</v>
      </c>
      <c r="D55" s="108">
        <v>84</v>
      </c>
      <c r="E55" s="108">
        <v>1918</v>
      </c>
      <c r="F55" s="109">
        <v>59418</v>
      </c>
      <c r="G55" s="46">
        <f>ROUND(4952/718,1)</f>
        <v>6.9</v>
      </c>
      <c r="H55" s="108">
        <v>299</v>
      </c>
      <c r="I55" s="229">
        <v>256071</v>
      </c>
      <c r="J55" s="109">
        <v>21559</v>
      </c>
      <c r="K55" s="108">
        <v>379</v>
      </c>
      <c r="L55" s="108">
        <v>19</v>
      </c>
      <c r="M55" s="109">
        <v>652028</v>
      </c>
      <c r="N55" s="108">
        <v>1977</v>
      </c>
      <c r="O55" s="108">
        <v>31</v>
      </c>
      <c r="P55" s="109">
        <v>2261</v>
      </c>
      <c r="Q55" s="25" t="s">
        <v>154</v>
      </c>
      <c r="R55" s="61"/>
      <c r="S55" s="61"/>
      <c r="T55" s="45"/>
    </row>
    <row r="56" spans="1:20" s="28" customFormat="1" ht="13.5">
      <c r="A56" s="18" t="s">
        <v>155</v>
      </c>
      <c r="B56" s="226">
        <v>2042</v>
      </c>
      <c r="C56" s="228">
        <v>0.57</v>
      </c>
      <c r="D56" s="108">
        <v>154</v>
      </c>
      <c r="E56" s="108">
        <v>4000</v>
      </c>
      <c r="F56" s="109">
        <v>256440</v>
      </c>
      <c r="G56" s="46">
        <f>ROUND((4977+10514+5879)/1942,1)</f>
        <v>11</v>
      </c>
      <c r="H56" s="108">
        <v>737</v>
      </c>
      <c r="I56" s="229">
        <v>619500</v>
      </c>
      <c r="J56" s="109">
        <v>61090</v>
      </c>
      <c r="K56" s="108">
        <v>806</v>
      </c>
      <c r="L56" s="108">
        <v>39</v>
      </c>
      <c r="M56" s="109">
        <v>2835519</v>
      </c>
      <c r="N56" s="108">
        <v>16821</v>
      </c>
      <c r="O56" s="108">
        <v>109</v>
      </c>
      <c r="P56" s="109">
        <v>21221</v>
      </c>
      <c r="Q56" s="25" t="s">
        <v>155</v>
      </c>
      <c r="R56" s="61"/>
      <c r="S56" s="61"/>
      <c r="T56" s="45"/>
    </row>
    <row r="57" spans="1:20" s="28" customFormat="1" ht="13.5">
      <c r="A57" s="18" t="s">
        <v>156</v>
      </c>
      <c r="B57" s="226">
        <v>2697</v>
      </c>
      <c r="C57" s="228">
        <v>0.55</v>
      </c>
      <c r="D57" s="108">
        <v>224</v>
      </c>
      <c r="E57" s="108">
        <v>4031</v>
      </c>
      <c r="F57" s="109">
        <v>483483</v>
      </c>
      <c r="G57" s="46">
        <f>ROUND((11399+22144+6747)/2863,1)</f>
        <v>14.1</v>
      </c>
      <c r="H57" s="108">
        <v>1070</v>
      </c>
      <c r="I57" s="229">
        <v>1022179</v>
      </c>
      <c r="J57" s="109">
        <v>99348</v>
      </c>
      <c r="K57" s="108">
        <v>1189</v>
      </c>
      <c r="L57" s="108">
        <v>37</v>
      </c>
      <c r="M57" s="109">
        <v>1347537</v>
      </c>
      <c r="N57" s="108">
        <v>16546</v>
      </c>
      <c r="O57" s="108">
        <v>127</v>
      </c>
      <c r="P57" s="109">
        <v>20653</v>
      </c>
      <c r="Q57" s="25" t="s">
        <v>156</v>
      </c>
      <c r="R57" s="61"/>
      <c r="S57" s="61"/>
      <c r="T57" s="45"/>
    </row>
    <row r="58" spans="1:20" s="68" customFormat="1" ht="13.5">
      <c r="A58" s="47" t="s">
        <v>157</v>
      </c>
      <c r="B58" s="231">
        <v>1538</v>
      </c>
      <c r="C58" s="232">
        <v>0.55</v>
      </c>
      <c r="D58" s="115">
        <v>169</v>
      </c>
      <c r="E58" s="115">
        <v>3740</v>
      </c>
      <c r="F58" s="116">
        <v>189813</v>
      </c>
      <c r="G58" s="66">
        <f>ROUND((11575+4243)/1455,1)</f>
        <v>10.9</v>
      </c>
      <c r="H58" s="115">
        <v>668</v>
      </c>
      <c r="I58" s="104">
        <v>541019</v>
      </c>
      <c r="J58" s="116">
        <v>43121</v>
      </c>
      <c r="K58" s="115">
        <v>634</v>
      </c>
      <c r="L58" s="115">
        <v>34</v>
      </c>
      <c r="M58" s="116">
        <v>926317</v>
      </c>
      <c r="N58" s="115">
        <v>7709</v>
      </c>
      <c r="O58" s="115">
        <v>96</v>
      </c>
      <c r="P58" s="116">
        <v>9541</v>
      </c>
      <c r="Q58" s="105" t="s">
        <v>157</v>
      </c>
      <c r="R58" s="62"/>
      <c r="S58" s="62"/>
      <c r="T58" s="65"/>
    </row>
    <row r="59" spans="1:20" s="28" customFormat="1" ht="13.5">
      <c r="A59" s="42"/>
      <c r="B59" s="226" t="s">
        <v>127</v>
      </c>
      <c r="C59" s="228"/>
      <c r="D59" s="108"/>
      <c r="E59" s="108"/>
      <c r="F59" s="109"/>
      <c r="G59" s="46"/>
      <c r="H59" s="108"/>
      <c r="I59" s="229"/>
      <c r="J59" s="109"/>
      <c r="K59" s="108"/>
      <c r="L59" s="108"/>
      <c r="M59" s="109"/>
      <c r="N59" s="108"/>
      <c r="O59" s="108"/>
      <c r="P59" s="109"/>
      <c r="Q59" s="110"/>
      <c r="R59" s="61"/>
      <c r="S59" s="61"/>
      <c r="T59" s="45"/>
    </row>
    <row r="60" spans="1:20" s="28" customFormat="1" ht="13.5">
      <c r="A60" s="18" t="s">
        <v>158</v>
      </c>
      <c r="B60" s="226">
        <v>959</v>
      </c>
      <c r="C60" s="228">
        <v>0.59</v>
      </c>
      <c r="D60" s="108">
        <v>141</v>
      </c>
      <c r="E60" s="108">
        <v>2363</v>
      </c>
      <c r="F60" s="109">
        <v>159715</v>
      </c>
      <c r="G60" s="46">
        <f>ROUND(13310/789,1)</f>
        <v>16.9</v>
      </c>
      <c r="H60" s="108">
        <v>308</v>
      </c>
      <c r="I60" s="229">
        <v>240888</v>
      </c>
      <c r="J60" s="109">
        <v>23173</v>
      </c>
      <c r="K60" s="108">
        <v>297</v>
      </c>
      <c r="L60" s="108">
        <v>10</v>
      </c>
      <c r="M60" s="109">
        <v>426433</v>
      </c>
      <c r="N60" s="108">
        <v>5382</v>
      </c>
      <c r="O60" s="108">
        <v>44</v>
      </c>
      <c r="P60" s="109">
        <v>6499</v>
      </c>
      <c r="Q60" s="25" t="s">
        <v>158</v>
      </c>
      <c r="R60" s="61"/>
      <c r="S60" s="61"/>
      <c r="T60" s="45"/>
    </row>
    <row r="61" spans="1:20" s="28" customFormat="1" ht="13.5">
      <c r="A61" s="18" t="s">
        <v>159</v>
      </c>
      <c r="B61" s="226">
        <v>1217</v>
      </c>
      <c r="C61" s="228">
        <v>0.64</v>
      </c>
      <c r="D61" s="108">
        <v>124</v>
      </c>
      <c r="E61" s="108">
        <v>2368</v>
      </c>
      <c r="F61" s="109">
        <v>124591</v>
      </c>
      <c r="G61" s="46">
        <f>ROUND((4178+6205)/999,1)</f>
        <v>10.4</v>
      </c>
      <c r="H61" s="108">
        <v>396</v>
      </c>
      <c r="I61" s="229">
        <v>327544</v>
      </c>
      <c r="J61" s="109">
        <v>33473</v>
      </c>
      <c r="K61" s="108">
        <v>435</v>
      </c>
      <c r="L61" s="108">
        <v>16</v>
      </c>
      <c r="M61" s="109">
        <v>1141694</v>
      </c>
      <c r="N61" s="108">
        <v>11795</v>
      </c>
      <c r="O61" s="108">
        <v>65</v>
      </c>
      <c r="P61" s="109">
        <v>14528</v>
      </c>
      <c r="Q61" s="25" t="s">
        <v>159</v>
      </c>
      <c r="R61" s="61"/>
      <c r="S61" s="61"/>
      <c r="T61" s="45"/>
    </row>
    <row r="62" spans="1:20" s="28" customFormat="1" ht="13.5">
      <c r="A62" s="18" t="s">
        <v>160</v>
      </c>
      <c r="B62" s="226">
        <v>1655</v>
      </c>
      <c r="C62" s="228">
        <v>0.54</v>
      </c>
      <c r="D62" s="108">
        <v>170</v>
      </c>
      <c r="E62" s="108">
        <v>3156</v>
      </c>
      <c r="F62" s="109">
        <v>216536</v>
      </c>
      <c r="G62" s="46">
        <f>ROUND((7939+10106)/1436,1)</f>
        <v>12.6</v>
      </c>
      <c r="H62" s="108">
        <v>520</v>
      </c>
      <c r="I62" s="229">
        <v>486383</v>
      </c>
      <c r="J62" s="109">
        <v>42893</v>
      </c>
      <c r="K62" s="108">
        <v>575</v>
      </c>
      <c r="L62" s="108">
        <v>23</v>
      </c>
      <c r="M62" s="109">
        <v>1104284</v>
      </c>
      <c r="N62" s="108">
        <v>8188</v>
      </c>
      <c r="O62" s="108">
        <v>64</v>
      </c>
      <c r="P62" s="109">
        <v>9726</v>
      </c>
      <c r="Q62" s="25" t="s">
        <v>160</v>
      </c>
      <c r="R62" s="61"/>
      <c r="S62" s="61"/>
      <c r="T62" s="45"/>
    </row>
    <row r="63" spans="1:20" s="28" customFormat="1" ht="13.5">
      <c r="A63" s="18" t="s">
        <v>161</v>
      </c>
      <c r="B63" s="226">
        <v>944</v>
      </c>
      <c r="C63" s="228">
        <v>0.41</v>
      </c>
      <c r="D63" s="108">
        <v>57</v>
      </c>
      <c r="E63" s="108">
        <v>1883</v>
      </c>
      <c r="F63" s="109">
        <v>222415</v>
      </c>
      <c r="G63" s="46">
        <f>ROUND((7651+10884)/766,1)</f>
        <v>24.2</v>
      </c>
      <c r="H63" s="108">
        <v>253</v>
      </c>
      <c r="I63" s="229">
        <v>253628</v>
      </c>
      <c r="J63" s="109">
        <v>22373</v>
      </c>
      <c r="K63" s="108">
        <v>315</v>
      </c>
      <c r="L63" s="108">
        <v>14</v>
      </c>
      <c r="M63" s="109">
        <v>571500</v>
      </c>
      <c r="N63" s="108">
        <v>3692</v>
      </c>
      <c r="O63" s="108">
        <v>52</v>
      </c>
      <c r="P63" s="109">
        <v>4190</v>
      </c>
      <c r="Q63" s="25" t="s">
        <v>161</v>
      </c>
      <c r="R63" s="61"/>
      <c r="S63" s="61"/>
      <c r="T63" s="45"/>
    </row>
    <row r="64" spans="1:20" s="28" customFormat="1" ht="13.5">
      <c r="A64" s="18" t="s">
        <v>162</v>
      </c>
      <c r="B64" s="226">
        <v>5185</v>
      </c>
      <c r="C64" s="228">
        <v>0.41</v>
      </c>
      <c r="D64" s="108">
        <v>293</v>
      </c>
      <c r="E64" s="108">
        <v>8110</v>
      </c>
      <c r="F64" s="109">
        <v>1314796</v>
      </c>
      <c r="G64" s="46">
        <f>ROUND((53753+18365+32896+4552)/5053,1)</f>
        <v>21.7</v>
      </c>
      <c r="H64" s="108">
        <v>1974</v>
      </c>
      <c r="I64" s="229">
        <v>1567244</v>
      </c>
      <c r="J64" s="109">
        <v>150528</v>
      </c>
      <c r="K64" s="108">
        <v>1767</v>
      </c>
      <c r="L64" s="108">
        <v>58</v>
      </c>
      <c r="M64" s="109">
        <v>3256033</v>
      </c>
      <c r="N64" s="108">
        <v>44445</v>
      </c>
      <c r="O64" s="108">
        <v>170</v>
      </c>
      <c r="P64" s="109">
        <v>58099</v>
      </c>
      <c r="Q64" s="25" t="s">
        <v>162</v>
      </c>
      <c r="R64" s="61"/>
      <c r="S64" s="61"/>
      <c r="T64" s="45"/>
    </row>
    <row r="65" spans="1:20" s="28" customFormat="1" ht="13.5">
      <c r="A65" s="18"/>
      <c r="B65" s="226"/>
      <c r="C65" s="228"/>
      <c r="D65" s="108"/>
      <c r="E65" s="108"/>
      <c r="F65" s="109"/>
      <c r="G65" s="46"/>
      <c r="H65" s="108"/>
      <c r="I65" s="229"/>
      <c r="J65" s="109"/>
      <c r="K65" s="108"/>
      <c r="L65" s="108"/>
      <c r="M65" s="109"/>
      <c r="N65" s="108"/>
      <c r="O65" s="108"/>
      <c r="P65" s="109"/>
      <c r="Q65" s="25"/>
      <c r="R65" s="61"/>
      <c r="S65" s="61"/>
      <c r="T65" s="45"/>
    </row>
    <row r="66" spans="1:20" s="28" customFormat="1" ht="13.5">
      <c r="A66" s="18" t="s">
        <v>163</v>
      </c>
      <c r="B66" s="226">
        <v>1142</v>
      </c>
      <c r="C66" s="228">
        <v>0.42</v>
      </c>
      <c r="D66" s="108">
        <v>125</v>
      </c>
      <c r="E66" s="108">
        <v>1845</v>
      </c>
      <c r="F66" s="109">
        <v>82670</v>
      </c>
      <c r="G66" s="46">
        <f>ROUND(6889/852,1)</f>
        <v>8.1</v>
      </c>
      <c r="H66" s="108">
        <v>292</v>
      </c>
      <c r="I66" s="229">
        <v>256826</v>
      </c>
      <c r="J66" s="109">
        <v>21902</v>
      </c>
      <c r="K66" s="108">
        <v>327</v>
      </c>
      <c r="L66" s="108">
        <v>15</v>
      </c>
      <c r="M66" s="109">
        <v>1159403</v>
      </c>
      <c r="N66" s="108">
        <v>9038</v>
      </c>
      <c r="O66" s="108">
        <v>58</v>
      </c>
      <c r="P66" s="109">
        <v>11976</v>
      </c>
      <c r="Q66" s="25" t="s">
        <v>163</v>
      </c>
      <c r="R66" s="61"/>
      <c r="S66" s="61"/>
      <c r="T66" s="45"/>
    </row>
    <row r="67" spans="1:20" s="28" customFormat="1" ht="13.5">
      <c r="A67" s="18" t="s">
        <v>164</v>
      </c>
      <c r="B67" s="226">
        <v>1709</v>
      </c>
      <c r="C67" s="228">
        <v>0.41</v>
      </c>
      <c r="D67" s="108">
        <v>100</v>
      </c>
      <c r="E67" s="108">
        <v>3524</v>
      </c>
      <c r="F67" s="109">
        <v>316228</v>
      </c>
      <c r="G67" s="46">
        <f>ROUND((15162+11191)/1430,1)</f>
        <v>18.4</v>
      </c>
      <c r="H67" s="108">
        <v>474</v>
      </c>
      <c r="I67" s="229">
        <v>487484</v>
      </c>
      <c r="J67" s="109">
        <v>35863</v>
      </c>
      <c r="K67" s="108">
        <v>568</v>
      </c>
      <c r="L67" s="108">
        <v>18</v>
      </c>
      <c r="M67" s="109">
        <v>722686</v>
      </c>
      <c r="N67" s="108">
        <v>7301</v>
      </c>
      <c r="O67" s="108">
        <v>52</v>
      </c>
      <c r="P67" s="109">
        <v>9483</v>
      </c>
      <c r="Q67" s="25" t="s">
        <v>164</v>
      </c>
      <c r="R67" s="61"/>
      <c r="S67" s="61"/>
      <c r="T67" s="45"/>
    </row>
    <row r="68" spans="1:20" s="28" customFormat="1" ht="13.5">
      <c r="A68" s="18" t="s">
        <v>165</v>
      </c>
      <c r="B68" s="226">
        <v>2068</v>
      </c>
      <c r="C68" s="228">
        <v>0.38</v>
      </c>
      <c r="D68" s="108">
        <v>151</v>
      </c>
      <c r="E68" s="108">
        <v>3277</v>
      </c>
      <c r="F68" s="109">
        <v>233215</v>
      </c>
      <c r="G68" s="46">
        <f>ROUND((7694+11741)/1814,1)</f>
        <v>10.7</v>
      </c>
      <c r="H68" s="108">
        <v>515</v>
      </c>
      <c r="I68" s="229">
        <v>559124</v>
      </c>
      <c r="J68" s="109">
        <v>51474</v>
      </c>
      <c r="K68" s="108">
        <v>617</v>
      </c>
      <c r="L68" s="108">
        <v>19</v>
      </c>
      <c r="M68" s="109">
        <v>1920589</v>
      </c>
      <c r="N68" s="108">
        <v>10830</v>
      </c>
      <c r="O68" s="108">
        <v>78</v>
      </c>
      <c r="P68" s="109">
        <v>13676</v>
      </c>
      <c r="Q68" s="25" t="s">
        <v>165</v>
      </c>
      <c r="R68" s="61"/>
      <c r="S68" s="61"/>
      <c r="T68" s="45"/>
    </row>
    <row r="69" spans="1:20" s="28" customFormat="1" ht="13.5">
      <c r="A69" s="18" t="s">
        <v>166</v>
      </c>
      <c r="B69" s="226">
        <v>1653</v>
      </c>
      <c r="C69" s="228">
        <v>0.46</v>
      </c>
      <c r="D69" s="108">
        <v>56</v>
      </c>
      <c r="E69" s="108">
        <v>1890</v>
      </c>
      <c r="F69" s="109">
        <v>213358</v>
      </c>
      <c r="G69" s="46">
        <f>ROUND((10534+7246)/1195,1)</f>
        <v>14.9</v>
      </c>
      <c r="H69" s="108">
        <v>416</v>
      </c>
      <c r="I69" s="229">
        <v>372005</v>
      </c>
      <c r="J69" s="109">
        <v>32772</v>
      </c>
      <c r="K69" s="108">
        <v>448</v>
      </c>
      <c r="L69" s="108">
        <v>27</v>
      </c>
      <c r="M69" s="109">
        <v>851135</v>
      </c>
      <c r="N69" s="108">
        <v>6331</v>
      </c>
      <c r="O69" s="108">
        <v>65</v>
      </c>
      <c r="P69" s="109">
        <v>8241</v>
      </c>
      <c r="Q69" s="25" t="s">
        <v>166</v>
      </c>
      <c r="R69" s="61"/>
      <c r="S69" s="61"/>
      <c r="T69" s="45"/>
    </row>
    <row r="70" spans="1:20" s="28" customFormat="1" ht="13.5">
      <c r="A70" s="18" t="s">
        <v>167</v>
      </c>
      <c r="B70" s="226">
        <v>1617</v>
      </c>
      <c r="C70" s="228">
        <v>0.39</v>
      </c>
      <c r="D70" s="108">
        <v>87</v>
      </c>
      <c r="E70" s="108">
        <v>1928</v>
      </c>
      <c r="F70" s="109">
        <v>174675</v>
      </c>
      <c r="G70" s="46">
        <f>ROUND((8211+6345)/1132,1)</f>
        <v>12.9</v>
      </c>
      <c r="H70" s="108">
        <v>393</v>
      </c>
      <c r="I70" s="229">
        <v>368560</v>
      </c>
      <c r="J70" s="109">
        <v>29160</v>
      </c>
      <c r="K70" s="108">
        <v>483</v>
      </c>
      <c r="L70" s="108">
        <v>19</v>
      </c>
      <c r="M70" s="109">
        <v>1035826</v>
      </c>
      <c r="N70" s="108">
        <v>11000</v>
      </c>
      <c r="O70" s="108">
        <v>51</v>
      </c>
      <c r="P70" s="109">
        <v>13145</v>
      </c>
      <c r="Q70" s="25" t="s">
        <v>167</v>
      </c>
      <c r="R70" s="61"/>
      <c r="S70" s="61"/>
      <c r="T70" s="45"/>
    </row>
    <row r="71" spans="1:20" s="28" customFormat="1" ht="13.5">
      <c r="A71" s="18"/>
      <c r="B71" s="226"/>
      <c r="C71" s="228"/>
      <c r="D71" s="108"/>
      <c r="E71" s="108"/>
      <c r="F71" s="109"/>
      <c r="G71" s="46"/>
      <c r="H71" s="108"/>
      <c r="I71" s="229"/>
      <c r="J71" s="109"/>
      <c r="K71" s="108"/>
      <c r="L71" s="108"/>
      <c r="M71" s="109"/>
      <c r="N71" s="108"/>
      <c r="O71" s="108"/>
      <c r="P71" s="109"/>
      <c r="Q71" s="25"/>
      <c r="R71" s="61"/>
      <c r="S71" s="61"/>
      <c r="T71" s="45"/>
    </row>
    <row r="72" spans="1:20" s="28" customFormat="1" ht="13.5">
      <c r="A72" s="18" t="s">
        <v>168</v>
      </c>
      <c r="B72" s="226">
        <v>2345</v>
      </c>
      <c r="C72" s="228">
        <v>0.37</v>
      </c>
      <c r="D72" s="108">
        <v>193</v>
      </c>
      <c r="E72" s="108">
        <v>3570</v>
      </c>
      <c r="F72" s="109">
        <v>344186</v>
      </c>
      <c r="G72" s="46">
        <f>ROUND((15556+13127)/1708,1)</f>
        <v>16.8</v>
      </c>
      <c r="H72" s="108">
        <v>478</v>
      </c>
      <c r="I72" s="229">
        <v>609161</v>
      </c>
      <c r="J72" s="109">
        <v>45245</v>
      </c>
      <c r="K72" s="108">
        <v>761</v>
      </c>
      <c r="L72" s="108">
        <v>35</v>
      </c>
      <c r="M72" s="109">
        <v>1184749</v>
      </c>
      <c r="N72" s="108">
        <v>10531</v>
      </c>
      <c r="O72" s="108">
        <v>94</v>
      </c>
      <c r="P72" s="109">
        <v>12783</v>
      </c>
      <c r="Q72" s="25" t="s">
        <v>168</v>
      </c>
      <c r="R72" s="61"/>
      <c r="S72" s="61"/>
      <c r="T72" s="45"/>
    </row>
    <row r="73" spans="1:20" s="28" customFormat="1" ht="13.5">
      <c r="A73" s="18" t="s">
        <v>169</v>
      </c>
      <c r="B73" s="226">
        <v>1345</v>
      </c>
      <c r="C73" s="228">
        <v>0.28</v>
      </c>
      <c r="D73" s="108">
        <v>56</v>
      </c>
      <c r="E73" s="108">
        <v>750</v>
      </c>
      <c r="F73" s="109">
        <v>318871</v>
      </c>
      <c r="G73" s="46">
        <f>ROUND(26573/1382,1)</f>
        <v>19.2</v>
      </c>
      <c r="H73" s="108">
        <v>392</v>
      </c>
      <c r="I73" s="229">
        <v>306427</v>
      </c>
      <c r="J73" s="109">
        <v>30524</v>
      </c>
      <c r="K73" s="108">
        <v>443</v>
      </c>
      <c r="L73" s="108">
        <v>15</v>
      </c>
      <c r="M73" s="109">
        <v>420818</v>
      </c>
      <c r="N73" s="108">
        <v>6501</v>
      </c>
      <c r="O73" s="108">
        <v>47</v>
      </c>
      <c r="P73" s="109">
        <v>7722</v>
      </c>
      <c r="Q73" s="25" t="s">
        <v>169</v>
      </c>
      <c r="R73" s="61"/>
      <c r="S73" s="61"/>
      <c r="T73" s="45"/>
    </row>
    <row r="74" spans="1:20" s="28" customFormat="1" ht="13.5">
      <c r="A74" s="195"/>
      <c r="B74" s="233"/>
      <c r="C74" s="234"/>
      <c r="D74" s="120"/>
      <c r="E74" s="120"/>
      <c r="F74" s="121"/>
      <c r="G74" s="74"/>
      <c r="H74" s="120"/>
      <c r="I74" s="121"/>
      <c r="J74" s="121"/>
      <c r="K74" s="120"/>
      <c r="L74" s="120"/>
      <c r="M74" s="121"/>
      <c r="N74" s="120"/>
      <c r="O74" s="120"/>
      <c r="P74" s="121"/>
      <c r="Q74" s="201"/>
      <c r="R74" s="61"/>
      <c r="S74" s="61"/>
      <c r="T74" s="45"/>
    </row>
    <row r="75" spans="1:20" s="28" customFormat="1" ht="13.5">
      <c r="A75" s="122" t="s">
        <v>321</v>
      </c>
      <c r="C75" s="44"/>
      <c r="D75" s="44"/>
      <c r="E75" s="147"/>
      <c r="F75" s="44"/>
      <c r="G75" s="46"/>
      <c r="H75" s="44"/>
      <c r="I75" s="44"/>
      <c r="J75" s="44"/>
      <c r="K75" s="44"/>
      <c r="L75" s="44"/>
      <c r="M75" s="44"/>
      <c r="N75" s="44"/>
      <c r="O75" s="44"/>
      <c r="P75" s="44"/>
      <c r="Q75" s="61"/>
      <c r="R75" s="45"/>
      <c r="S75" s="45"/>
      <c r="T75" s="45"/>
    </row>
    <row r="76" spans="1:20" s="28" customFormat="1" ht="13.5">
      <c r="A76" s="122" t="s">
        <v>322</v>
      </c>
      <c r="C76" s="44"/>
      <c r="D76" s="44"/>
      <c r="E76" s="147"/>
      <c r="F76" s="44"/>
      <c r="G76" s="46"/>
      <c r="H76" s="44"/>
      <c r="I76" s="61"/>
      <c r="J76" s="61"/>
      <c r="K76" s="61"/>
      <c r="L76" s="61"/>
      <c r="M76" s="61"/>
      <c r="N76" s="61"/>
      <c r="O76" s="61"/>
      <c r="P76" s="61"/>
      <c r="Q76" s="45"/>
      <c r="R76" s="45"/>
      <c r="S76" s="45"/>
      <c r="T76" s="45"/>
    </row>
    <row r="77" spans="1:20" s="28" customFormat="1" ht="13.5">
      <c r="A77" s="45"/>
      <c r="B77" s="61"/>
      <c r="C77" s="61"/>
      <c r="D77" s="61"/>
      <c r="E77" s="61"/>
      <c r="F77" s="61"/>
      <c r="G77" s="46"/>
      <c r="H77" s="61"/>
      <c r="I77" s="61"/>
      <c r="J77" s="61"/>
      <c r="K77" s="61"/>
      <c r="L77" s="61"/>
      <c r="M77" s="61"/>
      <c r="N77" s="61"/>
      <c r="O77" s="61"/>
      <c r="P77" s="61"/>
      <c r="Q77" s="45"/>
      <c r="R77" s="45"/>
      <c r="S77" s="45"/>
      <c r="T77" s="45"/>
    </row>
    <row r="78" spans="2:8" ht="13.5">
      <c r="B78" s="61"/>
      <c r="C78" s="61"/>
      <c r="D78" s="61"/>
      <c r="E78" s="61"/>
      <c r="F78" s="61"/>
      <c r="H78" s="61"/>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landscape" paperSize="12" scale="69" r:id="rId1"/>
</worksheet>
</file>

<file path=xl/worksheets/sheet6.xml><?xml version="1.0" encoding="utf-8"?>
<worksheet xmlns="http://schemas.openxmlformats.org/spreadsheetml/2006/main" xmlns:r="http://schemas.openxmlformats.org/officeDocument/2006/relationships">
  <dimension ref="A1:G78"/>
  <sheetViews>
    <sheetView showGridLines="0" tabSelected="1" zoomScalePageLayoutView="0" workbookViewId="0" topLeftCell="A1">
      <selection activeCell="E13" sqref="E13"/>
    </sheetView>
  </sheetViews>
  <sheetFormatPr defaultColWidth="9.140625" defaultRowHeight="15"/>
  <cols>
    <col min="1" max="1" width="10.8515625" style="45" customWidth="1"/>
    <col min="2" max="5" width="14.421875" style="45" customWidth="1"/>
    <col min="6" max="7" width="12.57421875" style="45" customWidth="1"/>
    <col min="8" max="10" width="12.57421875" style="6" customWidth="1"/>
    <col min="11" max="16384" width="9.00390625" style="6" customWidth="1"/>
  </cols>
  <sheetData>
    <row r="1" spans="1:6" ht="17.25">
      <c r="A1" s="61"/>
      <c r="B1" s="3" t="s">
        <v>75</v>
      </c>
      <c r="C1" s="2"/>
      <c r="D1" s="4"/>
      <c r="E1" s="61"/>
      <c r="F1" s="61"/>
    </row>
    <row r="2" spans="1:7" s="10" customFormat="1" ht="12.75" customHeight="1">
      <c r="A2" s="61"/>
      <c r="B2" s="235"/>
      <c r="C2" s="2"/>
      <c r="D2" s="2"/>
      <c r="E2" s="45"/>
      <c r="F2" s="45"/>
      <c r="G2" s="45"/>
    </row>
    <row r="3" spans="1:7" s="10" customFormat="1" ht="12.75" customHeight="1">
      <c r="A3" s="61"/>
      <c r="B3" s="236"/>
      <c r="C3" s="2"/>
      <c r="D3" s="2"/>
      <c r="E3" s="45"/>
      <c r="F3" s="45"/>
      <c r="G3" s="45"/>
    </row>
    <row r="4" spans="2:6" ht="13.5">
      <c r="B4" s="235" t="s">
        <v>323</v>
      </c>
      <c r="C4" s="2"/>
      <c r="D4" s="2"/>
      <c r="E4" s="61"/>
      <c r="F4" s="61"/>
    </row>
    <row r="5" spans="1:4" ht="13.5">
      <c r="A5" s="61"/>
      <c r="B5" s="236" t="s">
        <v>324</v>
      </c>
      <c r="C5" s="2"/>
      <c r="D5" s="2"/>
    </row>
    <row r="6" spans="1:7" s="10" customFormat="1" ht="12.75" customHeight="1">
      <c r="A6" s="61"/>
      <c r="B6" s="236" t="s">
        <v>325</v>
      </c>
      <c r="C6" s="2"/>
      <c r="D6" s="2"/>
      <c r="E6" s="45"/>
      <c r="F6" s="45"/>
      <c r="G6" s="45"/>
    </row>
    <row r="7" spans="1:7" s="10" customFormat="1" ht="12.75" customHeight="1">
      <c r="A7" s="61"/>
      <c r="B7" s="235"/>
      <c r="C7" s="2"/>
      <c r="D7" s="2"/>
      <c r="E7" s="45"/>
      <c r="F7" s="45"/>
      <c r="G7" s="45"/>
    </row>
    <row r="8" spans="1:7" s="10" customFormat="1" ht="12.75" customHeight="1" thickBot="1">
      <c r="A8" s="237"/>
      <c r="B8" s="238"/>
      <c r="C8" s="78"/>
      <c r="D8" s="4" t="s">
        <v>326</v>
      </c>
      <c r="E8" s="2" t="s">
        <v>327</v>
      </c>
      <c r="F8" s="45"/>
      <c r="G8" s="45"/>
    </row>
    <row r="9" spans="1:7" s="9" customFormat="1" ht="12.75" customHeight="1" thickTop="1">
      <c r="A9" s="239" t="s">
        <v>328</v>
      </c>
      <c r="B9" s="130" t="s">
        <v>329</v>
      </c>
      <c r="C9" s="240"/>
      <c r="D9" s="241" t="s">
        <v>330</v>
      </c>
      <c r="E9" s="242" t="s">
        <v>85</v>
      </c>
      <c r="F9" s="45"/>
      <c r="G9" s="45"/>
    </row>
    <row r="10" spans="1:6" ht="13.5">
      <c r="A10" s="243"/>
      <c r="B10" s="136" t="s">
        <v>331</v>
      </c>
      <c r="C10" s="244"/>
      <c r="D10" s="158" t="s">
        <v>332</v>
      </c>
      <c r="E10" s="245" t="s">
        <v>94</v>
      </c>
      <c r="F10" s="61"/>
    </row>
    <row r="11" spans="1:7" s="28" customFormat="1" ht="13.5">
      <c r="A11" s="243"/>
      <c r="B11" s="246"/>
      <c r="C11" s="247"/>
      <c r="D11" s="158"/>
      <c r="E11" s="245" t="s">
        <v>99</v>
      </c>
      <c r="F11" s="61"/>
      <c r="G11" s="45"/>
    </row>
    <row r="12" spans="1:7" s="28" customFormat="1" ht="13.5">
      <c r="A12" s="248"/>
      <c r="B12" s="90" t="s">
        <v>333</v>
      </c>
      <c r="C12" s="249" t="s">
        <v>334</v>
      </c>
      <c r="D12" s="144" t="s">
        <v>335</v>
      </c>
      <c r="E12" s="176" t="s">
        <v>110</v>
      </c>
      <c r="F12" s="61"/>
      <c r="G12" s="45"/>
    </row>
    <row r="13" spans="1:7" s="28" customFormat="1" ht="13.5">
      <c r="A13" s="220"/>
      <c r="B13" s="177"/>
      <c r="C13" s="250"/>
      <c r="D13" s="251" t="s">
        <v>336</v>
      </c>
      <c r="E13" s="40" t="s">
        <v>116</v>
      </c>
      <c r="F13" s="45"/>
      <c r="G13" s="45"/>
    </row>
    <row r="14" spans="1:7" s="28" customFormat="1" ht="13.5">
      <c r="A14" s="98"/>
      <c r="B14" s="146"/>
      <c r="C14" s="252"/>
      <c r="D14" s="253"/>
      <c r="E14" s="44"/>
      <c r="F14" s="61"/>
      <c r="G14" s="45"/>
    </row>
    <row r="15" spans="1:7" s="56" customFormat="1" ht="13.5">
      <c r="A15" s="47" t="s">
        <v>120</v>
      </c>
      <c r="B15" s="254">
        <v>1585856</v>
      </c>
      <c r="C15" s="255">
        <v>497356</v>
      </c>
      <c r="D15" s="256">
        <v>377950.1</v>
      </c>
      <c r="E15" s="103">
        <v>315294</v>
      </c>
      <c r="F15" s="62"/>
      <c r="G15" s="65"/>
    </row>
    <row r="16" spans="1:7" s="28" customFormat="1" ht="13.5">
      <c r="A16" s="42"/>
      <c r="B16" s="257"/>
      <c r="C16" s="258"/>
      <c r="D16" s="259"/>
      <c r="E16" s="230"/>
      <c r="F16" s="61"/>
      <c r="G16" s="45"/>
    </row>
    <row r="17" spans="1:7" s="28" customFormat="1" ht="13.5">
      <c r="A17" s="18"/>
      <c r="B17" s="257"/>
      <c r="C17" s="258"/>
      <c r="D17" s="260"/>
      <c r="E17" s="230"/>
      <c r="F17" s="61"/>
      <c r="G17" s="45"/>
    </row>
    <row r="18" spans="1:7" s="28" customFormat="1" ht="13.5">
      <c r="A18" s="18" t="s">
        <v>219</v>
      </c>
      <c r="B18" s="257">
        <v>51226</v>
      </c>
      <c r="C18" s="258">
        <v>16083</v>
      </c>
      <c r="D18" s="260">
        <v>83456.87</v>
      </c>
      <c r="E18" s="230">
        <v>278351</v>
      </c>
      <c r="F18" s="61"/>
      <c r="G18" s="45"/>
    </row>
    <row r="19" spans="1:7" s="28" customFormat="1" ht="13.5">
      <c r="A19" s="18" t="s">
        <v>220</v>
      </c>
      <c r="B19" s="257">
        <v>9943</v>
      </c>
      <c r="C19" s="258">
        <v>3892</v>
      </c>
      <c r="D19" s="260">
        <v>9644.54</v>
      </c>
      <c r="E19" s="230">
        <v>254409</v>
      </c>
      <c r="F19" s="61"/>
      <c r="G19" s="45"/>
    </row>
    <row r="20" spans="1:7" s="28" customFormat="1" ht="13.5">
      <c r="A20" s="18" t="s">
        <v>124</v>
      </c>
      <c r="B20" s="257">
        <v>7400</v>
      </c>
      <c r="C20" s="258">
        <v>3990</v>
      </c>
      <c r="D20" s="260">
        <v>15278.89</v>
      </c>
      <c r="E20" s="230">
        <v>260324</v>
      </c>
      <c r="F20" s="61"/>
      <c r="G20" s="45"/>
    </row>
    <row r="21" spans="1:7" s="28" customFormat="1" ht="13.5">
      <c r="A21" s="18" t="s">
        <v>125</v>
      </c>
      <c r="B21" s="257">
        <v>24614</v>
      </c>
      <c r="C21" s="258">
        <v>7518</v>
      </c>
      <c r="D21" s="260">
        <v>7285.76</v>
      </c>
      <c r="E21" s="230">
        <v>293001</v>
      </c>
      <c r="F21" s="61"/>
      <c r="G21" s="45"/>
    </row>
    <row r="22" spans="1:7" s="28" customFormat="1" ht="13.5">
      <c r="A22" s="18" t="s">
        <v>126</v>
      </c>
      <c r="B22" s="257">
        <v>5407</v>
      </c>
      <c r="C22" s="258">
        <v>2994</v>
      </c>
      <c r="D22" s="260">
        <v>11636.25</v>
      </c>
      <c r="E22" s="230">
        <v>262386</v>
      </c>
      <c r="F22" s="61"/>
      <c r="G22" s="45"/>
    </row>
    <row r="23" spans="1:7" s="28" customFormat="1" ht="13.5">
      <c r="A23" s="18"/>
      <c r="B23" s="257"/>
      <c r="C23" s="258"/>
      <c r="D23" s="260"/>
      <c r="E23" s="230"/>
      <c r="F23" s="61"/>
      <c r="G23" s="45"/>
    </row>
    <row r="24" spans="1:7" s="28" customFormat="1" ht="13.5">
      <c r="A24" s="18" t="s">
        <v>128</v>
      </c>
      <c r="B24" s="257">
        <v>7179</v>
      </c>
      <c r="C24" s="258">
        <v>3636</v>
      </c>
      <c r="D24" s="260">
        <v>9323.46</v>
      </c>
      <c r="E24" s="230">
        <v>256827</v>
      </c>
      <c r="F24" s="61"/>
      <c r="G24" s="45"/>
    </row>
    <row r="25" spans="1:7" s="28" customFormat="1" ht="13.5">
      <c r="A25" s="18" t="s">
        <v>129</v>
      </c>
      <c r="B25" s="257">
        <v>19427</v>
      </c>
      <c r="C25" s="258">
        <v>6250</v>
      </c>
      <c r="D25" s="260">
        <v>13782.76</v>
      </c>
      <c r="E25" s="230">
        <v>272673</v>
      </c>
      <c r="F25" s="61"/>
      <c r="G25" s="45"/>
    </row>
    <row r="26" spans="1:7" s="28" customFormat="1" ht="13.5">
      <c r="A26" s="18" t="s">
        <v>130</v>
      </c>
      <c r="B26" s="257">
        <v>41312</v>
      </c>
      <c r="C26" s="258">
        <v>12422</v>
      </c>
      <c r="D26" s="260">
        <v>6095.72</v>
      </c>
      <c r="E26" s="230">
        <v>292902</v>
      </c>
      <c r="F26" s="61"/>
      <c r="G26" s="45"/>
    </row>
    <row r="27" spans="1:7" s="28" customFormat="1" ht="13.5">
      <c r="A27" s="18" t="s">
        <v>131</v>
      </c>
      <c r="B27" s="257">
        <v>23500</v>
      </c>
      <c r="C27" s="258">
        <v>8239</v>
      </c>
      <c r="D27" s="260">
        <v>6408.28</v>
      </c>
      <c r="E27" s="230">
        <v>305023</v>
      </c>
      <c r="F27" s="61"/>
      <c r="G27" s="45"/>
    </row>
    <row r="28" spans="1:7" s="28" customFormat="1" ht="13.5">
      <c r="A28" s="18" t="s">
        <v>132</v>
      </c>
      <c r="B28" s="257">
        <v>22211</v>
      </c>
      <c r="C28" s="258">
        <v>11078</v>
      </c>
      <c r="D28" s="260">
        <v>6362.33</v>
      </c>
      <c r="E28" s="230">
        <v>297618</v>
      </c>
      <c r="F28" s="61"/>
      <c r="G28" s="45"/>
    </row>
    <row r="29" spans="1:7" s="28" customFormat="1" ht="13.5">
      <c r="A29" s="18"/>
      <c r="B29" s="257"/>
      <c r="C29" s="258"/>
      <c r="D29" s="260"/>
      <c r="E29" s="230"/>
      <c r="F29" s="61"/>
      <c r="G29" s="45"/>
    </row>
    <row r="30" spans="1:7" s="28" customFormat="1" ht="13.5">
      <c r="A30" s="18" t="s">
        <v>133</v>
      </c>
      <c r="B30" s="257">
        <v>106228</v>
      </c>
      <c r="C30" s="258">
        <v>30048</v>
      </c>
      <c r="D30" s="260">
        <v>3798.08</v>
      </c>
      <c r="E30" s="230">
        <v>288106</v>
      </c>
      <c r="F30" s="61"/>
      <c r="G30" s="45"/>
    </row>
    <row r="31" spans="1:7" s="28" customFormat="1" ht="13.5">
      <c r="A31" s="18" t="s">
        <v>134</v>
      </c>
      <c r="B31" s="257">
        <v>92325</v>
      </c>
      <c r="C31" s="258">
        <v>24918</v>
      </c>
      <c r="D31" s="260">
        <v>5156.6</v>
      </c>
      <c r="E31" s="230">
        <v>298765</v>
      </c>
      <c r="F31" s="61"/>
      <c r="G31" s="45"/>
    </row>
    <row r="32" spans="1:7" s="28" customFormat="1" ht="13.5">
      <c r="A32" s="18" t="s">
        <v>135</v>
      </c>
      <c r="B32" s="257">
        <v>195970</v>
      </c>
      <c r="C32" s="258">
        <v>58227</v>
      </c>
      <c r="D32" s="260">
        <v>2187.65</v>
      </c>
      <c r="E32" s="230">
        <v>411211</v>
      </c>
      <c r="F32" s="61"/>
      <c r="G32" s="45"/>
    </row>
    <row r="33" spans="1:7" s="28" customFormat="1" ht="13.5">
      <c r="A33" s="18" t="s">
        <v>136</v>
      </c>
      <c r="B33" s="257">
        <v>93369</v>
      </c>
      <c r="C33" s="258">
        <v>35964</v>
      </c>
      <c r="D33" s="260">
        <v>2415.86</v>
      </c>
      <c r="E33" s="230">
        <v>325566</v>
      </c>
      <c r="F33" s="61"/>
      <c r="G33" s="45"/>
    </row>
    <row r="34" spans="1:7" s="28" customFormat="1" ht="13.5">
      <c r="A34" s="18" t="s">
        <v>137</v>
      </c>
      <c r="B34" s="257">
        <v>21227</v>
      </c>
      <c r="C34" s="258">
        <v>7783</v>
      </c>
      <c r="D34" s="260">
        <v>12583.81</v>
      </c>
      <c r="E34" s="230">
        <v>275786</v>
      </c>
      <c r="F34" s="61"/>
      <c r="G34" s="45"/>
    </row>
    <row r="35" spans="1:7" s="28" customFormat="1" ht="13.5">
      <c r="A35" s="18"/>
      <c r="B35" s="257"/>
      <c r="C35" s="258"/>
      <c r="D35" s="260"/>
      <c r="E35" s="230"/>
      <c r="F35" s="61"/>
      <c r="G35" s="45"/>
    </row>
    <row r="36" spans="1:7" s="28" customFormat="1" ht="13.5">
      <c r="A36" s="18" t="s">
        <v>138</v>
      </c>
      <c r="B36" s="257">
        <v>7679</v>
      </c>
      <c r="C36" s="258">
        <v>2428</v>
      </c>
      <c r="D36" s="260">
        <v>4247.61</v>
      </c>
      <c r="E36" s="230">
        <v>285722</v>
      </c>
      <c r="F36" s="61"/>
      <c r="G36" s="45"/>
    </row>
    <row r="37" spans="1:7" s="28" customFormat="1" ht="13.5">
      <c r="A37" s="18" t="s">
        <v>139</v>
      </c>
      <c r="B37" s="257">
        <v>8293</v>
      </c>
      <c r="C37" s="258">
        <v>2905</v>
      </c>
      <c r="D37" s="260">
        <v>4185.66</v>
      </c>
      <c r="E37" s="230">
        <v>285351</v>
      </c>
      <c r="F37" s="61"/>
      <c r="G37" s="45"/>
    </row>
    <row r="38" spans="1:7" s="28" customFormat="1" ht="13.5">
      <c r="A38" s="18" t="s">
        <v>140</v>
      </c>
      <c r="B38" s="257">
        <v>6058</v>
      </c>
      <c r="C38" s="258">
        <v>2788</v>
      </c>
      <c r="D38" s="260">
        <v>4189.83</v>
      </c>
      <c r="E38" s="230">
        <v>293284</v>
      </c>
      <c r="F38" s="61"/>
      <c r="G38" s="45"/>
    </row>
    <row r="39" spans="1:7" s="28" customFormat="1" ht="13.5">
      <c r="A39" s="18" t="s">
        <v>141</v>
      </c>
      <c r="B39" s="257">
        <v>7919</v>
      </c>
      <c r="C39" s="258">
        <v>3046</v>
      </c>
      <c r="D39" s="260">
        <v>4465.37</v>
      </c>
      <c r="E39" s="230">
        <v>287114</v>
      </c>
      <c r="F39" s="61"/>
      <c r="G39" s="45"/>
    </row>
    <row r="40" spans="1:7" s="28" customFormat="1" ht="13.5">
      <c r="A40" s="18" t="s">
        <v>142</v>
      </c>
      <c r="B40" s="257">
        <v>18295</v>
      </c>
      <c r="C40" s="258">
        <v>6589</v>
      </c>
      <c r="D40" s="260">
        <v>13562.23</v>
      </c>
      <c r="E40" s="230">
        <v>295323</v>
      </c>
      <c r="F40" s="61"/>
      <c r="G40" s="45"/>
    </row>
    <row r="41" spans="1:7" s="28" customFormat="1" ht="13.5">
      <c r="A41" s="18"/>
      <c r="B41" s="257"/>
      <c r="C41" s="258"/>
      <c r="D41" s="260"/>
      <c r="E41" s="230"/>
      <c r="F41" s="61"/>
      <c r="G41" s="45"/>
    </row>
    <row r="42" spans="1:7" s="28" customFormat="1" ht="13.5">
      <c r="A42" s="18" t="s">
        <v>143</v>
      </c>
      <c r="B42" s="257">
        <v>25017</v>
      </c>
      <c r="C42" s="258">
        <v>7903</v>
      </c>
      <c r="D42" s="260">
        <v>10621.17</v>
      </c>
      <c r="E42" s="230">
        <v>274618</v>
      </c>
      <c r="F42" s="61"/>
      <c r="G42" s="45"/>
    </row>
    <row r="43" spans="1:7" s="28" customFormat="1" ht="13.5">
      <c r="A43" s="18" t="s">
        <v>144</v>
      </c>
      <c r="B43" s="257">
        <v>39451</v>
      </c>
      <c r="C43" s="258">
        <v>12410</v>
      </c>
      <c r="D43" s="260">
        <v>7780.42</v>
      </c>
      <c r="E43" s="230">
        <v>307415</v>
      </c>
      <c r="F43" s="61"/>
      <c r="G43" s="45"/>
    </row>
    <row r="44" spans="1:7" s="28" customFormat="1" ht="13.5">
      <c r="A44" s="18" t="s">
        <v>145</v>
      </c>
      <c r="B44" s="257">
        <v>128173</v>
      </c>
      <c r="C44" s="258">
        <v>36169</v>
      </c>
      <c r="D44" s="260">
        <v>5165.04</v>
      </c>
      <c r="E44" s="230">
        <v>326379</v>
      </c>
      <c r="F44" s="61"/>
      <c r="G44" s="45"/>
    </row>
    <row r="45" spans="1:7" s="28" customFormat="1" ht="13.5">
      <c r="A45" s="18" t="s">
        <v>146</v>
      </c>
      <c r="B45" s="257">
        <v>23425</v>
      </c>
      <c r="C45" s="258">
        <v>6480</v>
      </c>
      <c r="D45" s="260">
        <v>5777.27</v>
      </c>
      <c r="E45" s="230">
        <v>294781</v>
      </c>
      <c r="F45" s="61"/>
      <c r="G45" s="45"/>
    </row>
    <row r="46" spans="1:7" s="28" customFormat="1" ht="13.5">
      <c r="A46" s="18" t="s">
        <v>147</v>
      </c>
      <c r="B46" s="257">
        <v>15501</v>
      </c>
      <c r="C46" s="258">
        <v>4326</v>
      </c>
      <c r="D46" s="260">
        <v>4017.36</v>
      </c>
      <c r="E46" s="230">
        <v>298610</v>
      </c>
      <c r="F46" s="61"/>
      <c r="G46" s="45"/>
    </row>
    <row r="47" spans="1:7" s="28" customFormat="1" ht="13.5">
      <c r="A47" s="18"/>
      <c r="B47" s="257"/>
      <c r="C47" s="258"/>
      <c r="D47" s="260"/>
      <c r="E47" s="230"/>
      <c r="F47" s="61"/>
      <c r="G47" s="45"/>
    </row>
    <row r="48" spans="1:7" s="28" customFormat="1" ht="13.5">
      <c r="A48" s="18" t="s">
        <v>148</v>
      </c>
      <c r="B48" s="257">
        <v>42258</v>
      </c>
      <c r="C48" s="258">
        <v>10944</v>
      </c>
      <c r="D48" s="260">
        <v>4613.21</v>
      </c>
      <c r="E48" s="230">
        <v>302822</v>
      </c>
      <c r="F48" s="61"/>
      <c r="G48" s="45"/>
    </row>
    <row r="49" spans="1:7" s="28" customFormat="1" ht="13.5">
      <c r="A49" s="18" t="s">
        <v>149</v>
      </c>
      <c r="B49" s="257">
        <v>164096</v>
      </c>
      <c r="C49" s="258">
        <v>29841</v>
      </c>
      <c r="D49" s="260">
        <v>1898.47</v>
      </c>
      <c r="E49" s="230">
        <v>342383</v>
      </c>
      <c r="F49" s="61"/>
      <c r="G49" s="45"/>
    </row>
    <row r="50" spans="1:7" s="28" customFormat="1" ht="13.5">
      <c r="A50" s="18" t="s">
        <v>150</v>
      </c>
      <c r="B50" s="257">
        <v>80860</v>
      </c>
      <c r="C50" s="258">
        <v>23624</v>
      </c>
      <c r="D50" s="260">
        <v>8396.13</v>
      </c>
      <c r="E50" s="230">
        <v>295067</v>
      </c>
      <c r="F50" s="61"/>
      <c r="G50" s="45"/>
    </row>
    <row r="51" spans="1:7" s="28" customFormat="1" ht="13.5">
      <c r="A51" s="18" t="s">
        <v>151</v>
      </c>
      <c r="B51" s="257">
        <v>14444</v>
      </c>
      <c r="C51" s="258">
        <v>7602</v>
      </c>
      <c r="D51" s="260">
        <v>3691.09</v>
      </c>
      <c r="E51" s="230">
        <v>287893</v>
      </c>
      <c r="F51" s="61"/>
      <c r="G51" s="45"/>
    </row>
    <row r="52" spans="1:7" s="28" customFormat="1" ht="13.5">
      <c r="A52" s="18" t="s">
        <v>152</v>
      </c>
      <c r="B52" s="257">
        <v>12125</v>
      </c>
      <c r="C52" s="258">
        <v>4168</v>
      </c>
      <c r="D52" s="260">
        <v>4726.29</v>
      </c>
      <c r="E52" s="230">
        <v>293255</v>
      </c>
      <c r="F52" s="61"/>
      <c r="G52" s="45"/>
    </row>
    <row r="53" spans="1:7" s="28" customFormat="1" ht="13.5">
      <c r="A53" s="18"/>
      <c r="B53" s="257"/>
      <c r="C53" s="258"/>
      <c r="D53" s="260"/>
      <c r="E53" s="230"/>
      <c r="F53" s="61"/>
      <c r="G53" s="45"/>
    </row>
    <row r="54" spans="1:7" s="28" customFormat="1" ht="13.5">
      <c r="A54" s="18" t="s">
        <v>153</v>
      </c>
      <c r="B54" s="257">
        <v>5189</v>
      </c>
      <c r="C54" s="258">
        <v>2682</v>
      </c>
      <c r="D54" s="260">
        <v>3507.28</v>
      </c>
      <c r="E54" s="230">
        <v>268939</v>
      </c>
      <c r="F54" s="61"/>
      <c r="G54" s="45"/>
    </row>
    <row r="55" spans="1:7" s="28" customFormat="1" ht="13.5">
      <c r="A55" s="18" t="s">
        <v>154</v>
      </c>
      <c r="B55" s="257">
        <v>5116</v>
      </c>
      <c r="C55" s="258">
        <v>2751</v>
      </c>
      <c r="D55" s="260">
        <v>6707.95</v>
      </c>
      <c r="E55" s="230">
        <v>267685</v>
      </c>
      <c r="F55" s="61"/>
      <c r="G55" s="45"/>
    </row>
    <row r="56" spans="1:7" s="28" customFormat="1" ht="13.5">
      <c r="A56" s="18" t="s">
        <v>155</v>
      </c>
      <c r="B56" s="257">
        <v>24097</v>
      </c>
      <c r="C56" s="258">
        <v>7372</v>
      </c>
      <c r="D56" s="260">
        <v>7113.21</v>
      </c>
      <c r="E56" s="230">
        <v>312409</v>
      </c>
      <c r="F56" s="61"/>
      <c r="G56" s="45"/>
    </row>
    <row r="57" spans="1:7" s="28" customFormat="1" ht="13.5">
      <c r="A57" s="18" t="s">
        <v>156</v>
      </c>
      <c r="B57" s="257">
        <v>28335</v>
      </c>
      <c r="C57" s="258">
        <v>9920</v>
      </c>
      <c r="D57" s="260">
        <v>8479.58</v>
      </c>
      <c r="E57" s="230">
        <v>306625</v>
      </c>
      <c r="F57" s="61"/>
      <c r="G57" s="45"/>
    </row>
    <row r="58" spans="1:7" s="68" customFormat="1" ht="13.5">
      <c r="A58" s="47" t="s">
        <v>157</v>
      </c>
      <c r="B58" s="254">
        <v>12360</v>
      </c>
      <c r="C58" s="255">
        <v>5290</v>
      </c>
      <c r="D58" s="261">
        <v>6113.95</v>
      </c>
      <c r="E58" s="103">
        <v>296821</v>
      </c>
      <c r="F58" s="62"/>
      <c r="G58" s="65"/>
    </row>
    <row r="59" spans="1:7" s="28" customFormat="1" ht="13.5">
      <c r="A59" s="42"/>
      <c r="B59" s="257"/>
      <c r="C59" s="258"/>
      <c r="D59" s="260"/>
      <c r="E59" s="230"/>
      <c r="F59" s="61"/>
      <c r="G59" s="45"/>
    </row>
    <row r="60" spans="1:7" s="28" customFormat="1" ht="13.5">
      <c r="A60" s="18" t="s">
        <v>158</v>
      </c>
      <c r="B60" s="257">
        <v>7108</v>
      </c>
      <c r="C60" s="258">
        <v>3145</v>
      </c>
      <c r="D60" s="260">
        <v>4146.67</v>
      </c>
      <c r="E60" s="230">
        <v>281158</v>
      </c>
      <c r="F60" s="61"/>
      <c r="G60" s="45"/>
    </row>
    <row r="61" spans="1:7" s="28" customFormat="1" ht="13.5">
      <c r="A61" s="18" t="s">
        <v>159</v>
      </c>
      <c r="B61" s="257">
        <v>10432</v>
      </c>
      <c r="C61" s="258">
        <v>4616</v>
      </c>
      <c r="D61" s="260">
        <v>1876.53</v>
      </c>
      <c r="E61" s="230">
        <v>292783</v>
      </c>
      <c r="F61" s="61"/>
      <c r="G61" s="45"/>
    </row>
    <row r="62" spans="1:7" s="28" customFormat="1" ht="13.5">
      <c r="A62" s="18" t="s">
        <v>160</v>
      </c>
      <c r="B62" s="257">
        <v>16672</v>
      </c>
      <c r="C62" s="258">
        <v>5944</v>
      </c>
      <c r="D62" s="260">
        <v>5678.18</v>
      </c>
      <c r="E62" s="230">
        <v>271190</v>
      </c>
      <c r="F62" s="61"/>
      <c r="G62" s="45"/>
    </row>
    <row r="63" spans="1:7" s="28" customFormat="1" ht="13.5">
      <c r="A63" s="18" t="s">
        <v>161</v>
      </c>
      <c r="B63" s="257">
        <v>8689</v>
      </c>
      <c r="C63" s="258">
        <v>3008</v>
      </c>
      <c r="D63" s="260">
        <v>7105.16</v>
      </c>
      <c r="E63" s="230">
        <v>258278</v>
      </c>
      <c r="F63" s="61"/>
      <c r="G63" s="45"/>
    </row>
    <row r="64" spans="1:7" s="28" customFormat="1" ht="13.5">
      <c r="A64" s="18" t="s">
        <v>162</v>
      </c>
      <c r="B64" s="257">
        <v>78809</v>
      </c>
      <c r="C64" s="258">
        <v>27595</v>
      </c>
      <c r="D64" s="260">
        <v>4977.24</v>
      </c>
      <c r="E64" s="230">
        <v>297643</v>
      </c>
      <c r="F64" s="61"/>
      <c r="G64" s="45"/>
    </row>
    <row r="65" spans="1:7" s="28" customFormat="1" ht="13.5">
      <c r="A65" s="18"/>
      <c r="B65" s="257"/>
      <c r="C65" s="258"/>
      <c r="D65" s="260"/>
      <c r="E65" s="230"/>
      <c r="F65" s="61"/>
      <c r="G65" s="45"/>
    </row>
    <row r="66" spans="1:7" s="28" customFormat="1" ht="13.5">
      <c r="A66" s="18" t="s">
        <v>163</v>
      </c>
      <c r="B66" s="257">
        <v>8138</v>
      </c>
      <c r="C66" s="258">
        <v>3464</v>
      </c>
      <c r="D66" s="260">
        <v>2439.65</v>
      </c>
      <c r="E66" s="230">
        <v>253013</v>
      </c>
      <c r="F66" s="61"/>
      <c r="G66" s="45"/>
    </row>
    <row r="67" spans="1:7" s="28" customFormat="1" ht="13.5">
      <c r="A67" s="18" t="s">
        <v>164</v>
      </c>
      <c r="B67" s="257">
        <v>8950</v>
      </c>
      <c r="C67" s="258">
        <v>4343</v>
      </c>
      <c r="D67" s="260">
        <v>4105.33</v>
      </c>
      <c r="E67" s="230">
        <v>280990</v>
      </c>
      <c r="F67" s="61"/>
      <c r="G67" s="45"/>
    </row>
    <row r="68" spans="1:7" s="28" customFormat="1" ht="13.5">
      <c r="A68" s="18" t="s">
        <v>165</v>
      </c>
      <c r="B68" s="257">
        <v>15309</v>
      </c>
      <c r="C68" s="258">
        <v>6597</v>
      </c>
      <c r="D68" s="260">
        <v>7404.73</v>
      </c>
      <c r="E68" s="230">
        <v>264489</v>
      </c>
      <c r="F68" s="61"/>
      <c r="G68" s="45"/>
    </row>
    <row r="69" spans="1:7" s="28" customFormat="1" ht="13.5">
      <c r="A69" s="18" t="s">
        <v>166</v>
      </c>
      <c r="B69" s="257">
        <v>8691</v>
      </c>
      <c r="C69" s="258">
        <v>3357</v>
      </c>
      <c r="D69" s="260">
        <v>6339.71</v>
      </c>
      <c r="E69" s="230">
        <v>263695</v>
      </c>
      <c r="F69" s="61"/>
      <c r="G69" s="45"/>
    </row>
    <row r="70" spans="1:7" s="28" customFormat="1" ht="13.5">
      <c r="A70" s="18" t="s">
        <v>167</v>
      </c>
      <c r="B70" s="257">
        <v>8750</v>
      </c>
      <c r="C70" s="258">
        <v>3476</v>
      </c>
      <c r="D70" s="260">
        <v>7735.99</v>
      </c>
      <c r="E70" s="230">
        <v>253455</v>
      </c>
      <c r="F70" s="61"/>
      <c r="G70" s="45"/>
    </row>
    <row r="71" spans="1:7" s="28" customFormat="1" ht="13.5">
      <c r="A71" s="18"/>
      <c r="B71" s="257"/>
      <c r="C71" s="258"/>
      <c r="D71" s="260"/>
      <c r="E71" s="230"/>
      <c r="F71" s="61"/>
      <c r="G71" s="45"/>
    </row>
    <row r="72" spans="1:7" s="28" customFormat="1" ht="13.5">
      <c r="A72" s="18" t="s">
        <v>168</v>
      </c>
      <c r="B72" s="257">
        <v>11392</v>
      </c>
      <c r="C72" s="258">
        <v>4514</v>
      </c>
      <c r="D72" s="260">
        <v>9188.78</v>
      </c>
      <c r="E72" s="230">
        <v>262615</v>
      </c>
      <c r="F72" s="61"/>
      <c r="G72" s="45"/>
    </row>
    <row r="73" spans="1:7" s="28" customFormat="1" ht="13.5">
      <c r="A73" s="18" t="s">
        <v>169</v>
      </c>
      <c r="B73" s="146">
        <v>12887</v>
      </c>
      <c r="C73" s="252">
        <v>5017</v>
      </c>
      <c r="D73" s="262">
        <v>2276.15</v>
      </c>
      <c r="E73" s="108">
        <v>248021</v>
      </c>
      <c r="F73" s="61"/>
      <c r="G73" s="45"/>
    </row>
    <row r="74" spans="1:7" s="28" customFormat="1" ht="13.5">
      <c r="A74" s="195"/>
      <c r="B74" s="196"/>
      <c r="C74" s="263"/>
      <c r="D74" s="264"/>
      <c r="E74" s="120"/>
      <c r="F74" s="61"/>
      <c r="G74" s="45"/>
    </row>
    <row r="75" spans="1:7" s="28" customFormat="1" ht="13.5">
      <c r="A75" s="265" t="s">
        <v>337</v>
      </c>
      <c r="B75" s="44"/>
      <c r="C75" s="44"/>
      <c r="D75" s="44"/>
      <c r="E75" s="45"/>
      <c r="F75" s="45"/>
      <c r="G75" s="45"/>
    </row>
    <row r="76" spans="1:7" s="28" customFormat="1" ht="13.5">
      <c r="A76" s="45"/>
      <c r="B76" s="44"/>
      <c r="C76" s="44"/>
      <c r="D76" s="61"/>
      <c r="E76" s="45"/>
      <c r="F76" s="45"/>
      <c r="G76" s="45"/>
    </row>
    <row r="77" spans="1:7" s="28" customFormat="1" ht="13.5">
      <c r="A77" s="45"/>
      <c r="B77" s="61"/>
      <c r="C77" s="61"/>
      <c r="D77" s="61"/>
      <c r="E77" s="45"/>
      <c r="F77" s="45"/>
      <c r="G77" s="45"/>
    </row>
    <row r="78" spans="2:3" ht="13.5">
      <c r="B78" s="61"/>
      <c r="C78" s="61"/>
    </row>
  </sheetData>
  <sheetProtection/>
  <mergeCells count="3">
    <mergeCell ref="A9:A12"/>
    <mergeCell ref="B9:C9"/>
    <mergeCell ref="B10:C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012379</cp:lastModifiedBy>
  <dcterms:created xsi:type="dcterms:W3CDTF">2011-12-16T02:48:30Z</dcterms:created>
  <dcterms:modified xsi:type="dcterms:W3CDTF">2011-12-16T05:01:37Z</dcterms:modified>
  <cp:category/>
  <cp:version/>
  <cp:contentType/>
  <cp:contentStatus/>
</cp:coreProperties>
</file>