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2979774A-AD05-4E9D-AE3C-B593383F5B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63" sheetId="4" r:id="rId1"/>
  </sheets>
  <definedNames>
    <definedName name="_xlnm.Print_Area" localSheetId="0">'163'!$A$1:$I$115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3" i="4" l="1"/>
  <c r="H113" i="4"/>
  <c r="G113" i="4"/>
  <c r="F113" i="4"/>
  <c r="E113" i="4"/>
  <c r="D113" i="4"/>
  <c r="C113" i="4"/>
  <c r="B113" i="4" s="1"/>
  <c r="I109" i="4"/>
  <c r="H109" i="4"/>
  <c r="G109" i="4"/>
  <c r="F109" i="4"/>
  <c r="E109" i="4"/>
  <c r="D109" i="4"/>
  <c r="B109" i="4" s="1"/>
  <c r="C109" i="4"/>
  <c r="I105" i="4"/>
  <c r="H105" i="4"/>
  <c r="G105" i="4"/>
  <c r="F105" i="4"/>
  <c r="E105" i="4"/>
  <c r="D105" i="4"/>
  <c r="C105" i="4"/>
  <c r="B105" i="4"/>
  <c r="I98" i="4"/>
  <c r="H98" i="4"/>
  <c r="B98" i="4" s="1"/>
  <c r="G98" i="4"/>
  <c r="F98" i="4"/>
  <c r="E98" i="4"/>
  <c r="D98" i="4"/>
  <c r="C98" i="4"/>
  <c r="I87" i="4"/>
  <c r="H87" i="4"/>
  <c r="G87" i="4"/>
  <c r="F87" i="4"/>
  <c r="F8" i="4" s="1"/>
  <c r="E87" i="4"/>
  <c r="E8" i="4" s="1"/>
  <c r="D87" i="4"/>
  <c r="B87" i="4" s="1"/>
  <c r="C87" i="4"/>
  <c r="I77" i="4"/>
  <c r="H77" i="4"/>
  <c r="G77" i="4"/>
  <c r="F77" i="4"/>
  <c r="E77" i="4"/>
  <c r="D77" i="4"/>
  <c r="C77" i="4"/>
  <c r="B77" i="4"/>
  <c r="C75" i="4"/>
  <c r="C74" i="4"/>
  <c r="C73" i="4"/>
  <c r="C72" i="4"/>
  <c r="C71" i="4"/>
  <c r="C70" i="4"/>
  <c r="C69" i="4"/>
  <c r="C68" i="4"/>
  <c r="C67" i="4"/>
  <c r="C66" i="4"/>
  <c r="C64" i="4"/>
  <c r="C63" i="4"/>
  <c r="C62" i="4" s="1"/>
  <c r="I62" i="4"/>
  <c r="H62" i="4"/>
  <c r="G62" i="4"/>
  <c r="F62" i="4"/>
  <c r="E62" i="4"/>
  <c r="D62" i="4"/>
  <c r="D58" i="4"/>
  <c r="C58" i="4"/>
  <c r="B58" i="4"/>
  <c r="I48" i="4"/>
  <c r="H48" i="4"/>
  <c r="G48" i="4"/>
  <c r="F48" i="4"/>
  <c r="E48" i="4"/>
  <c r="B48" i="4" s="1"/>
  <c r="D48" i="4"/>
  <c r="C48" i="4"/>
  <c r="I44" i="4"/>
  <c r="D44" i="4"/>
  <c r="C44" i="4"/>
  <c r="B44" i="4"/>
  <c r="D37" i="4"/>
  <c r="C37" i="4"/>
  <c r="B37" i="4" s="1"/>
  <c r="I32" i="4"/>
  <c r="H32" i="4"/>
  <c r="G32" i="4"/>
  <c r="F32" i="4"/>
  <c r="E32" i="4"/>
  <c r="D32" i="4"/>
  <c r="C32" i="4"/>
  <c r="B32" i="4"/>
  <c r="I10" i="4"/>
  <c r="I8" i="4" s="1"/>
  <c r="H10" i="4"/>
  <c r="H8" i="4" s="1"/>
  <c r="G10" i="4"/>
  <c r="G8" i="4" s="1"/>
  <c r="F10" i="4"/>
  <c r="E10" i="4"/>
  <c r="D10" i="4"/>
  <c r="C10" i="4"/>
  <c r="B10" i="4" s="1"/>
  <c r="D8" i="4"/>
  <c r="C8" i="4" l="1"/>
  <c r="B8" i="4" s="1"/>
  <c r="B62" i="4"/>
  <c r="B118" i="4" s="1"/>
  <c r="C119" i="4" s="1"/>
</calcChain>
</file>

<file path=xl/sharedStrings.xml><?xml version="1.0" encoding="utf-8"?>
<sst xmlns="http://schemas.openxmlformats.org/spreadsheetml/2006/main" count="137" uniqueCount="67">
  <si>
    <t>（単位　1000円）</t>
  </si>
  <si>
    <t>県市町課「市町財政概要」</t>
  </si>
  <si>
    <t>事      業</t>
  </si>
  <si>
    <t>借　入　先　別　内　訳</t>
    <rPh sb="0" eb="1">
      <t>シャク</t>
    </rPh>
    <rPh sb="2" eb="3">
      <t>イ</t>
    </rPh>
    <rPh sb="4" eb="5">
      <t>サキ</t>
    </rPh>
    <rPh sb="6" eb="7">
      <t>ベツ</t>
    </rPh>
    <rPh sb="8" eb="9">
      <t>ウチ</t>
    </rPh>
    <rPh sb="10" eb="11">
      <t>ヤク</t>
    </rPh>
    <phoneticPr fontId="4"/>
  </si>
  <si>
    <t/>
  </si>
  <si>
    <t>政府資金</t>
    <rPh sb="0" eb="2">
      <t>セイフ</t>
    </rPh>
    <rPh sb="2" eb="4">
      <t>シキン</t>
    </rPh>
    <phoneticPr fontId="4"/>
  </si>
  <si>
    <t>地方公共団体</t>
    <rPh sb="0" eb="2">
      <t>チホウ</t>
    </rPh>
    <rPh sb="2" eb="4">
      <t>コウキョウ</t>
    </rPh>
    <rPh sb="4" eb="6">
      <t>ダンタイ</t>
    </rPh>
    <phoneticPr fontId="4"/>
  </si>
  <si>
    <t>市中銀行</t>
    <rPh sb="0" eb="2">
      <t>シチュウ</t>
    </rPh>
    <rPh sb="2" eb="4">
      <t>ギンコウ</t>
    </rPh>
    <phoneticPr fontId="4"/>
  </si>
  <si>
    <t>市中銀行以外</t>
    <rPh sb="0" eb="2">
      <t>シチュウ</t>
    </rPh>
    <rPh sb="2" eb="4">
      <t>ギンコウ</t>
    </rPh>
    <rPh sb="4" eb="6">
      <t>イガイ</t>
    </rPh>
    <phoneticPr fontId="4"/>
  </si>
  <si>
    <t>共済組合</t>
    <rPh sb="0" eb="4">
      <t>キョウサイクミアイ</t>
    </rPh>
    <phoneticPr fontId="4"/>
  </si>
  <si>
    <t>その他</t>
    <rPh sb="0" eb="3">
      <t>ソノタ</t>
    </rPh>
    <phoneticPr fontId="4"/>
  </si>
  <si>
    <t>団      体</t>
  </si>
  <si>
    <t>現    在    高</t>
    <phoneticPr fontId="4"/>
  </si>
  <si>
    <t>金融機構</t>
    <rPh sb="0" eb="2">
      <t>キンユウ</t>
    </rPh>
    <rPh sb="2" eb="4">
      <t>キコウ</t>
    </rPh>
    <phoneticPr fontId="4"/>
  </si>
  <si>
    <t>の金融機関</t>
    <rPh sb="1" eb="3">
      <t>キンユウ</t>
    </rPh>
    <rPh sb="3" eb="5">
      <t>キカン</t>
    </rPh>
    <phoneticPr fontId="4"/>
  </si>
  <si>
    <t>発 行 額</t>
    <rPh sb="0" eb="1">
      <t>ハツ</t>
    </rPh>
    <rPh sb="2" eb="3">
      <t>ギョウ</t>
    </rPh>
    <rPh sb="4" eb="5">
      <t>ガク</t>
    </rPh>
    <phoneticPr fontId="4"/>
  </si>
  <si>
    <t>総          額</t>
  </si>
  <si>
    <t>上  水  道  事  業</t>
    <rPh sb="0" eb="1">
      <t>ジョウ</t>
    </rPh>
    <rPh sb="3" eb="4">
      <t>スイ</t>
    </rPh>
    <phoneticPr fontId="4"/>
  </si>
  <si>
    <t xml:space="preserve">  下   関   市</t>
  </si>
  <si>
    <t xml:space="preserve">  宇   部   市</t>
  </si>
  <si>
    <t xml:space="preserve">  山   口   市</t>
  </si>
  <si>
    <t xml:space="preserve">  萩         市</t>
    <phoneticPr fontId="4"/>
  </si>
  <si>
    <t xml:space="preserve">  防   府   市</t>
  </si>
  <si>
    <t xml:space="preserve">  下   松   市</t>
  </si>
  <si>
    <t xml:space="preserve">  岩   国   市</t>
  </si>
  <si>
    <t xml:space="preserve">  光         市</t>
    <phoneticPr fontId="4"/>
  </si>
  <si>
    <t xml:space="preserve">  長   門   市</t>
  </si>
  <si>
    <t xml:space="preserve">  柳   井   市</t>
  </si>
  <si>
    <t xml:space="preserve">  美   祢   市</t>
  </si>
  <si>
    <t xml:space="preserve">  周   南   市</t>
    <rPh sb="2" eb="3">
      <t>シュウ</t>
    </rPh>
    <rPh sb="6" eb="7">
      <t>ナン</t>
    </rPh>
    <phoneticPr fontId="4"/>
  </si>
  <si>
    <t xml:space="preserve">  山陽小野田市</t>
    <rPh sb="2" eb="4">
      <t>サンヨウ</t>
    </rPh>
    <rPh sb="4" eb="7">
      <t>オノダ</t>
    </rPh>
    <phoneticPr fontId="4"/>
  </si>
  <si>
    <t xml:space="preserve">  周防大島町</t>
    <rPh sb="2" eb="4">
      <t>スオウ</t>
    </rPh>
    <rPh sb="4" eb="6">
      <t>オオシマ</t>
    </rPh>
    <phoneticPr fontId="4"/>
  </si>
  <si>
    <t xml:space="preserve">  田布施・平生</t>
  </si>
  <si>
    <t xml:space="preserve">  　水道企業団</t>
  </si>
  <si>
    <t xml:space="preserve">  柳井地域広域</t>
  </si>
  <si>
    <t xml:space="preserve">  光地域広域</t>
  </si>
  <si>
    <t>簡易水道事業</t>
  </si>
  <si>
    <t>工業用水道事業</t>
    <rPh sb="1" eb="2">
      <t>ギョウ</t>
    </rPh>
    <phoneticPr fontId="4"/>
  </si>
  <si>
    <t>交  通  事  業</t>
  </si>
  <si>
    <t>病  院  事  業</t>
  </si>
  <si>
    <t>介護サービス事業</t>
    <rPh sb="0" eb="2">
      <t>カイゴ</t>
    </rPh>
    <rPh sb="6" eb="8">
      <t>ジギョウ</t>
    </rPh>
    <phoneticPr fontId="4"/>
  </si>
  <si>
    <t>　光  　　　 市</t>
    <rPh sb="1" eb="2">
      <t>ヒカリ</t>
    </rPh>
    <rPh sb="8" eb="9">
      <t>シ</t>
    </rPh>
    <phoneticPr fontId="4"/>
  </si>
  <si>
    <t>　周　 南 　市</t>
    <rPh sb="1" eb="2">
      <t>シュウ</t>
    </rPh>
    <rPh sb="4" eb="5">
      <t>ミナミ</t>
    </rPh>
    <rPh sb="7" eb="8">
      <t>シ</t>
    </rPh>
    <phoneticPr fontId="4"/>
  </si>
  <si>
    <t>公共下水道事業</t>
    <rPh sb="0" eb="2">
      <t>コウキョウ</t>
    </rPh>
    <rPh sb="2" eb="5">
      <t>ゲスイドウ</t>
    </rPh>
    <rPh sb="5" eb="7">
      <t>ジギョウ</t>
    </rPh>
    <phoneticPr fontId="4"/>
  </si>
  <si>
    <t xml:space="preserve">  山   口   市</t>
    <phoneticPr fontId="4"/>
  </si>
  <si>
    <t>　岩   国   市</t>
    <rPh sb="1" eb="2">
      <t>イワ</t>
    </rPh>
    <rPh sb="5" eb="6">
      <t>クニ</t>
    </rPh>
    <rPh sb="9" eb="10">
      <t>シ</t>
    </rPh>
    <phoneticPr fontId="4"/>
  </si>
  <si>
    <t>　長　 門   市</t>
    <rPh sb="1" eb="2">
      <t>チョウ</t>
    </rPh>
    <rPh sb="4" eb="5">
      <t>モン</t>
    </rPh>
    <phoneticPr fontId="4"/>
  </si>
  <si>
    <t>特定環境保全公共下水道事業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rPh sb="11" eb="13">
      <t>ジギョウ</t>
    </rPh>
    <phoneticPr fontId="4"/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</si>
  <si>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4"/>
  </si>
  <si>
    <t>漁業集落排水事業</t>
    <rPh sb="0" eb="2">
      <t>ギョギョウ</t>
    </rPh>
    <rPh sb="2" eb="4">
      <t>シュウラク</t>
    </rPh>
    <rPh sb="4" eb="6">
      <t>ハイスイ</t>
    </rPh>
    <rPh sb="6" eb="8">
      <t>ジギョウ</t>
    </rPh>
    <phoneticPr fontId="4"/>
  </si>
  <si>
    <t>林業集落排水事業</t>
    <rPh sb="0" eb="2">
      <t>リンギョウ</t>
    </rPh>
    <rPh sb="2" eb="4">
      <t>シュウラク</t>
    </rPh>
    <rPh sb="4" eb="6">
      <t>ハイスイ</t>
    </rPh>
    <rPh sb="6" eb="8">
      <t>ジギョウ</t>
    </rPh>
    <phoneticPr fontId="4"/>
  </si>
  <si>
    <t>特定地域生活排水処理事業</t>
    <rPh sb="0" eb="2">
      <t>トクテイ</t>
    </rPh>
    <rPh sb="2" eb="4">
      <t>チイキ</t>
    </rPh>
    <rPh sb="4" eb="6">
      <t>セイカツ</t>
    </rPh>
    <rPh sb="6" eb="8">
      <t>ハイスイ</t>
    </rPh>
    <rPh sb="8" eb="10">
      <t>ショリ</t>
    </rPh>
    <rPh sb="10" eb="12">
      <t>ジギョウ</t>
    </rPh>
    <phoneticPr fontId="4"/>
  </si>
  <si>
    <t>個別排水処理事業</t>
    <rPh sb="0" eb="2">
      <t>コベツ</t>
    </rPh>
    <rPh sb="2" eb="4">
      <t>ハイスイ</t>
    </rPh>
    <rPh sb="4" eb="6">
      <t>ショリ</t>
    </rPh>
    <rPh sb="6" eb="8">
      <t>ジギョウ</t>
    </rPh>
    <phoneticPr fontId="4"/>
  </si>
  <si>
    <t>対象は公営企業法適用企業である。</t>
    <phoneticPr fontId="4"/>
  </si>
  <si>
    <t xml:space="preserve">  山陽小野田市</t>
    <phoneticPr fontId="4"/>
  </si>
  <si>
    <t xml:space="preserve"> </t>
    <phoneticPr fontId="4"/>
  </si>
  <si>
    <t>-</t>
    <phoneticPr fontId="4"/>
  </si>
  <si>
    <t xml:space="preserve">  　　山　口   市</t>
    <rPh sb="4" eb="5">
      <t>ヤマ</t>
    </rPh>
    <rPh sb="6" eb="7">
      <t>クチ</t>
    </rPh>
    <phoneticPr fontId="4"/>
  </si>
  <si>
    <t xml:space="preserve">  　　下　松   市</t>
    <rPh sb="4" eb="5">
      <t>シタ</t>
    </rPh>
    <rPh sb="6" eb="7">
      <t>マツ</t>
    </rPh>
    <phoneticPr fontId="4"/>
  </si>
  <si>
    <t>　　　岩　国　市</t>
    <rPh sb="3" eb="4">
      <t>イワ</t>
    </rPh>
    <rPh sb="5" eb="6">
      <t>クニ</t>
    </rPh>
    <rPh sb="7" eb="8">
      <t>シ</t>
    </rPh>
    <phoneticPr fontId="4"/>
  </si>
  <si>
    <t xml:space="preserve">  柳   井   市</t>
    <rPh sb="2" eb="3">
      <t>ヤナギ</t>
    </rPh>
    <rPh sb="6" eb="7">
      <t>イ</t>
    </rPh>
    <phoneticPr fontId="4"/>
  </si>
  <si>
    <t>検算</t>
    <rPh sb="0" eb="2">
      <t>ケンザン</t>
    </rPh>
    <phoneticPr fontId="4"/>
  </si>
  <si>
    <t>⇒</t>
    <phoneticPr fontId="4"/>
  </si>
  <si>
    <t>１６３　 市町公営企業債（令和3年度）</t>
    <rPh sb="5" eb="7">
      <t>シチョウ</t>
    </rPh>
    <rPh sb="7" eb="9">
      <t>コウエイ</t>
    </rPh>
    <rPh sb="9" eb="11">
      <t>キギョウ</t>
    </rPh>
    <rPh sb="11" eb="12">
      <t>サイ</t>
    </rPh>
    <rPh sb="13" eb="15">
      <t>レイワ</t>
    </rPh>
    <phoneticPr fontId="4"/>
  </si>
  <si>
    <t>令和3年度末</t>
    <rPh sb="0" eb="2">
      <t>レイワ</t>
    </rPh>
    <phoneticPr fontId="4"/>
  </si>
  <si>
    <t>令和3年度中</t>
    <rPh sb="0" eb="2">
      <t>レイワ</t>
    </rPh>
    <rPh sb="3" eb="5">
      <t>ネンド</t>
    </rPh>
    <rPh sb="5" eb="6">
      <t>チュウ</t>
    </rPh>
    <phoneticPr fontId="4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</si>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</sst>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#\ ###\ ##0;&quot;△&quot;###\ ###\ ###\ ##0;&quot;－&quot;"/>
  </numFmts>
  <fonts count="11" x14ac:knownFonts="1"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3" fontId="1" fillId="0" borderId="0" xfId="0" applyNumberFormat="1" applyFont="1" applyAlignment="1"/>
    <xf numFmtId="3" fontId="3" fillId="0" borderId="0" xfId="0" applyNumberFormat="1" applyFont="1" applyAlignment="1">
      <alignment horizontal="left"/>
    </xf>
    <xf numFmtId="0" fontId="5" fillId="0" borderId="0" xfId="0" applyFont="1">
      <alignment vertical="center"/>
    </xf>
    <xf numFmtId="3" fontId="6" fillId="0" borderId="0" xfId="0" applyNumberFormat="1" applyFont="1" applyAlignment="1"/>
    <xf numFmtId="3" fontId="7" fillId="0" borderId="0" xfId="0" applyNumberFormat="1" applyFont="1" applyAlignment="1">
      <alignment horizontal="left" indent="3"/>
    </xf>
    <xf numFmtId="3" fontId="6" fillId="0" borderId="0" xfId="0" applyNumberFormat="1" applyFont="1" applyAlignment="1">
      <alignment horizontal="right"/>
    </xf>
    <xf numFmtId="3" fontId="1" fillId="2" borderId="1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3" fontId="1" fillId="2" borderId="3" xfId="0" applyNumberFormat="1" applyFont="1" applyFill="1" applyBorder="1" applyAlignment="1">
      <alignment horizontal="centerContinuous"/>
    </xf>
    <xf numFmtId="3" fontId="1" fillId="2" borderId="4" xfId="0" applyNumberFormat="1" applyFont="1" applyFill="1" applyBorder="1" applyAlignment="1">
      <alignment horizontal="centerContinuous"/>
    </xf>
    <xf numFmtId="3" fontId="1" fillId="2" borderId="1" xfId="0" applyNumberFormat="1" applyFont="1" applyFill="1" applyBorder="1" applyAlignment="1">
      <alignment horizontal="centerContinuous"/>
    </xf>
    <xf numFmtId="3" fontId="1" fillId="2" borderId="4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3" fontId="1" fillId="2" borderId="6" xfId="0" quotePrefix="1" applyNumberFormat="1" applyFont="1" applyFill="1" applyBorder="1" applyAlignment="1">
      <alignment horizontal="center"/>
    </xf>
    <xf numFmtId="3" fontId="1" fillId="2" borderId="7" xfId="0" applyNumberFormat="1" applyFont="1" applyFill="1" applyBorder="1" applyAlignment="1">
      <alignment horizontal="center"/>
    </xf>
    <xf numFmtId="3" fontId="1" fillId="2" borderId="0" xfId="0" quotePrefix="1" applyNumberFormat="1" applyFont="1" applyFill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3" fontId="1" fillId="2" borderId="11" xfId="0" applyNumberFormat="1" applyFont="1" applyFill="1" applyBorder="1" applyAlignment="1">
      <alignment horizontal="center"/>
    </xf>
    <xf numFmtId="3" fontId="8" fillId="2" borderId="14" xfId="0" applyNumberFormat="1" applyFont="1" applyFill="1" applyBorder="1" applyAlignment="1"/>
    <xf numFmtId="176" fontId="8" fillId="0" borderId="0" xfId="0" applyNumberFormat="1" applyFont="1" applyAlignment="1"/>
    <xf numFmtId="3" fontId="9" fillId="2" borderId="5" xfId="0" applyNumberFormat="1" applyFont="1" applyFill="1" applyBorder="1" applyAlignment="1"/>
    <xf numFmtId="176" fontId="9" fillId="0" borderId="0" xfId="0" applyNumberFormat="1" applyFont="1" applyAlignment="1">
      <alignment horizontal="right"/>
    </xf>
    <xf numFmtId="176" fontId="5" fillId="0" borderId="0" xfId="0" applyNumberFormat="1" applyFont="1">
      <alignment vertical="center"/>
    </xf>
    <xf numFmtId="3" fontId="8" fillId="2" borderId="5" xfId="0" applyNumberFormat="1" applyFont="1" applyFill="1" applyBorder="1" applyAlignment="1"/>
    <xf numFmtId="176" fontId="8" fillId="0" borderId="0" xfId="0" applyNumberFormat="1" applyFont="1" applyAlignment="1">
      <alignment horizontal="right"/>
    </xf>
    <xf numFmtId="3" fontId="1" fillId="2" borderId="5" xfId="0" applyNumberFormat="1" applyFont="1" applyFill="1" applyBorder="1" applyAlignment="1"/>
    <xf numFmtId="3" fontId="1" fillId="2" borderId="5" xfId="0" applyNumberFormat="1" applyFont="1" applyFill="1" applyBorder="1" applyAlignment="1">
      <alignment shrinkToFit="1"/>
    </xf>
    <xf numFmtId="176" fontId="8" fillId="0" borderId="6" xfId="0" applyNumberFormat="1" applyFont="1" applyBorder="1" applyAlignment="1">
      <alignment horizontal="right"/>
    </xf>
    <xf numFmtId="3" fontId="1" fillId="2" borderId="15" xfId="0" applyNumberFormat="1" applyFont="1" applyFill="1" applyBorder="1" applyAlignment="1">
      <alignment shrinkToFit="1"/>
    </xf>
    <xf numFmtId="176" fontId="8" fillId="0" borderId="16" xfId="0" applyNumberFormat="1" applyFont="1" applyBorder="1" applyAlignment="1">
      <alignment horizontal="right"/>
    </xf>
    <xf numFmtId="3" fontId="8" fillId="0" borderId="0" xfId="0" applyNumberFormat="1" applyFont="1" applyAlignment="1"/>
    <xf numFmtId="3" fontId="1" fillId="2" borderId="7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79E28-BAF4-422C-9A69-0F06F0E58065}">
  <sheetPr>
    <tabColor theme="0"/>
    <pageSetUpPr fitToPage="1"/>
  </sheetPr>
  <dimension ref="A1:K122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H94" sqref="H94"/>
    </sheetView>
  </sheetViews>
  <sheetFormatPr defaultRowHeight="18.75" x14ac:dyDescent="0.4"/>
  <cols>
    <col min="1" max="1" width="17.25" style="3" customWidth="1"/>
    <col min="2" max="9" width="13.25" style="3" customWidth="1"/>
    <col min="10" max="10" width="11.5" style="3" bestFit="1" customWidth="1"/>
    <col min="11" max="11" width="9.625" style="3" bestFit="1" customWidth="1"/>
    <col min="12" max="13" width="9" style="3"/>
    <col min="14" max="14" width="9.5" style="3" bestFit="1" customWidth="1"/>
    <col min="15" max="256" width="9" style="3"/>
    <col min="257" max="257" width="17.25" style="3" customWidth="1"/>
    <col min="258" max="265" width="13.25" style="3" customWidth="1"/>
    <col min="266" max="266" width="11.5" style="3" bestFit="1" customWidth="1"/>
    <col min="267" max="267" width="9.625" style="3" bestFit="1" customWidth="1"/>
    <col min="268" max="269" width="9" style="3"/>
    <col min="270" max="270" width="9.5" style="3" bestFit="1" customWidth="1"/>
    <col min="271" max="512" width="9" style="3"/>
    <col min="513" max="513" width="17.25" style="3" customWidth="1"/>
    <col min="514" max="521" width="13.25" style="3" customWidth="1"/>
    <col min="522" max="522" width="11.5" style="3" bestFit="1" customWidth="1"/>
    <col min="523" max="523" width="9.625" style="3" bestFit="1" customWidth="1"/>
    <col min="524" max="525" width="9" style="3"/>
    <col min="526" max="526" width="9.5" style="3" bestFit="1" customWidth="1"/>
    <col min="527" max="768" width="9" style="3"/>
    <col min="769" max="769" width="17.25" style="3" customWidth="1"/>
    <col min="770" max="777" width="13.25" style="3" customWidth="1"/>
    <col min="778" max="778" width="11.5" style="3" bestFit="1" customWidth="1"/>
    <col min="779" max="779" width="9.625" style="3" bestFit="1" customWidth="1"/>
    <col min="780" max="781" width="9" style="3"/>
    <col min="782" max="782" width="9.5" style="3" bestFit="1" customWidth="1"/>
    <col min="783" max="1024" width="9" style="3"/>
    <col min="1025" max="1025" width="17.25" style="3" customWidth="1"/>
    <col min="1026" max="1033" width="13.25" style="3" customWidth="1"/>
    <col min="1034" max="1034" width="11.5" style="3" bestFit="1" customWidth="1"/>
    <col min="1035" max="1035" width="9.625" style="3" bestFit="1" customWidth="1"/>
    <col min="1036" max="1037" width="9" style="3"/>
    <col min="1038" max="1038" width="9.5" style="3" bestFit="1" customWidth="1"/>
    <col min="1039" max="1280" width="9" style="3"/>
    <col min="1281" max="1281" width="17.25" style="3" customWidth="1"/>
    <col min="1282" max="1289" width="13.25" style="3" customWidth="1"/>
    <col min="1290" max="1290" width="11.5" style="3" bestFit="1" customWidth="1"/>
    <col min="1291" max="1291" width="9.625" style="3" bestFit="1" customWidth="1"/>
    <col min="1292" max="1293" width="9" style="3"/>
    <col min="1294" max="1294" width="9.5" style="3" bestFit="1" customWidth="1"/>
    <col min="1295" max="1536" width="9" style="3"/>
    <col min="1537" max="1537" width="17.25" style="3" customWidth="1"/>
    <col min="1538" max="1545" width="13.25" style="3" customWidth="1"/>
    <col min="1546" max="1546" width="11.5" style="3" bestFit="1" customWidth="1"/>
    <col min="1547" max="1547" width="9.625" style="3" bestFit="1" customWidth="1"/>
    <col min="1548" max="1549" width="9" style="3"/>
    <col min="1550" max="1550" width="9.5" style="3" bestFit="1" customWidth="1"/>
    <col min="1551" max="1792" width="9" style="3"/>
    <col min="1793" max="1793" width="17.25" style="3" customWidth="1"/>
    <col min="1794" max="1801" width="13.25" style="3" customWidth="1"/>
    <col min="1802" max="1802" width="11.5" style="3" bestFit="1" customWidth="1"/>
    <col min="1803" max="1803" width="9.625" style="3" bestFit="1" customWidth="1"/>
    <col min="1804" max="1805" width="9" style="3"/>
    <col min="1806" max="1806" width="9.5" style="3" bestFit="1" customWidth="1"/>
    <col min="1807" max="2048" width="9" style="3"/>
    <col min="2049" max="2049" width="17.25" style="3" customWidth="1"/>
    <col min="2050" max="2057" width="13.25" style="3" customWidth="1"/>
    <col min="2058" max="2058" width="11.5" style="3" bestFit="1" customWidth="1"/>
    <col min="2059" max="2059" width="9.625" style="3" bestFit="1" customWidth="1"/>
    <col min="2060" max="2061" width="9" style="3"/>
    <col min="2062" max="2062" width="9.5" style="3" bestFit="1" customWidth="1"/>
    <col min="2063" max="2304" width="9" style="3"/>
    <col min="2305" max="2305" width="17.25" style="3" customWidth="1"/>
    <col min="2306" max="2313" width="13.25" style="3" customWidth="1"/>
    <col min="2314" max="2314" width="11.5" style="3" bestFit="1" customWidth="1"/>
    <col min="2315" max="2315" width="9.625" style="3" bestFit="1" customWidth="1"/>
    <col min="2316" max="2317" width="9" style="3"/>
    <col min="2318" max="2318" width="9.5" style="3" bestFit="1" customWidth="1"/>
    <col min="2319" max="2560" width="9" style="3"/>
    <col min="2561" max="2561" width="17.25" style="3" customWidth="1"/>
    <col min="2562" max="2569" width="13.25" style="3" customWidth="1"/>
    <col min="2570" max="2570" width="11.5" style="3" bestFit="1" customWidth="1"/>
    <col min="2571" max="2571" width="9.625" style="3" bestFit="1" customWidth="1"/>
    <col min="2572" max="2573" width="9" style="3"/>
    <col min="2574" max="2574" width="9.5" style="3" bestFit="1" customWidth="1"/>
    <col min="2575" max="2816" width="9" style="3"/>
    <col min="2817" max="2817" width="17.25" style="3" customWidth="1"/>
    <col min="2818" max="2825" width="13.25" style="3" customWidth="1"/>
    <col min="2826" max="2826" width="11.5" style="3" bestFit="1" customWidth="1"/>
    <col min="2827" max="2827" width="9.625" style="3" bestFit="1" customWidth="1"/>
    <col min="2828" max="2829" width="9" style="3"/>
    <col min="2830" max="2830" width="9.5" style="3" bestFit="1" customWidth="1"/>
    <col min="2831" max="3072" width="9" style="3"/>
    <col min="3073" max="3073" width="17.25" style="3" customWidth="1"/>
    <col min="3074" max="3081" width="13.25" style="3" customWidth="1"/>
    <col min="3082" max="3082" width="11.5" style="3" bestFit="1" customWidth="1"/>
    <col min="3083" max="3083" width="9.625" style="3" bestFit="1" customWidth="1"/>
    <col min="3084" max="3085" width="9" style="3"/>
    <col min="3086" max="3086" width="9.5" style="3" bestFit="1" customWidth="1"/>
    <col min="3087" max="3328" width="9" style="3"/>
    <col min="3329" max="3329" width="17.25" style="3" customWidth="1"/>
    <col min="3330" max="3337" width="13.25" style="3" customWidth="1"/>
    <col min="3338" max="3338" width="11.5" style="3" bestFit="1" customWidth="1"/>
    <col min="3339" max="3339" width="9.625" style="3" bestFit="1" customWidth="1"/>
    <col min="3340" max="3341" width="9" style="3"/>
    <col min="3342" max="3342" width="9.5" style="3" bestFit="1" customWidth="1"/>
    <col min="3343" max="3584" width="9" style="3"/>
    <col min="3585" max="3585" width="17.25" style="3" customWidth="1"/>
    <col min="3586" max="3593" width="13.25" style="3" customWidth="1"/>
    <col min="3594" max="3594" width="11.5" style="3" bestFit="1" customWidth="1"/>
    <col min="3595" max="3595" width="9.625" style="3" bestFit="1" customWidth="1"/>
    <col min="3596" max="3597" width="9" style="3"/>
    <col min="3598" max="3598" width="9.5" style="3" bestFit="1" customWidth="1"/>
    <col min="3599" max="3840" width="9" style="3"/>
    <col min="3841" max="3841" width="17.25" style="3" customWidth="1"/>
    <col min="3842" max="3849" width="13.25" style="3" customWidth="1"/>
    <col min="3850" max="3850" width="11.5" style="3" bestFit="1" customWidth="1"/>
    <col min="3851" max="3851" width="9.625" style="3" bestFit="1" customWidth="1"/>
    <col min="3852" max="3853" width="9" style="3"/>
    <col min="3854" max="3854" width="9.5" style="3" bestFit="1" customWidth="1"/>
    <col min="3855" max="4096" width="9" style="3"/>
    <col min="4097" max="4097" width="17.25" style="3" customWidth="1"/>
    <col min="4098" max="4105" width="13.25" style="3" customWidth="1"/>
    <col min="4106" max="4106" width="11.5" style="3" bestFit="1" customWidth="1"/>
    <col min="4107" max="4107" width="9.625" style="3" bestFit="1" customWidth="1"/>
    <col min="4108" max="4109" width="9" style="3"/>
    <col min="4110" max="4110" width="9.5" style="3" bestFit="1" customWidth="1"/>
    <col min="4111" max="4352" width="9" style="3"/>
    <col min="4353" max="4353" width="17.25" style="3" customWidth="1"/>
    <col min="4354" max="4361" width="13.25" style="3" customWidth="1"/>
    <col min="4362" max="4362" width="11.5" style="3" bestFit="1" customWidth="1"/>
    <col min="4363" max="4363" width="9.625" style="3" bestFit="1" customWidth="1"/>
    <col min="4364" max="4365" width="9" style="3"/>
    <col min="4366" max="4366" width="9.5" style="3" bestFit="1" customWidth="1"/>
    <col min="4367" max="4608" width="9" style="3"/>
    <col min="4609" max="4609" width="17.25" style="3" customWidth="1"/>
    <col min="4610" max="4617" width="13.25" style="3" customWidth="1"/>
    <col min="4618" max="4618" width="11.5" style="3" bestFit="1" customWidth="1"/>
    <col min="4619" max="4619" width="9.625" style="3" bestFit="1" customWidth="1"/>
    <col min="4620" max="4621" width="9" style="3"/>
    <col min="4622" max="4622" width="9.5" style="3" bestFit="1" customWidth="1"/>
    <col min="4623" max="4864" width="9" style="3"/>
    <col min="4865" max="4865" width="17.25" style="3" customWidth="1"/>
    <col min="4866" max="4873" width="13.25" style="3" customWidth="1"/>
    <col min="4874" max="4874" width="11.5" style="3" bestFit="1" customWidth="1"/>
    <col min="4875" max="4875" width="9.625" style="3" bestFit="1" customWidth="1"/>
    <col min="4876" max="4877" width="9" style="3"/>
    <col min="4878" max="4878" width="9.5" style="3" bestFit="1" customWidth="1"/>
    <col min="4879" max="5120" width="9" style="3"/>
    <col min="5121" max="5121" width="17.25" style="3" customWidth="1"/>
    <col min="5122" max="5129" width="13.25" style="3" customWidth="1"/>
    <col min="5130" max="5130" width="11.5" style="3" bestFit="1" customWidth="1"/>
    <col min="5131" max="5131" width="9.625" style="3" bestFit="1" customWidth="1"/>
    <col min="5132" max="5133" width="9" style="3"/>
    <col min="5134" max="5134" width="9.5" style="3" bestFit="1" customWidth="1"/>
    <col min="5135" max="5376" width="9" style="3"/>
    <col min="5377" max="5377" width="17.25" style="3" customWidth="1"/>
    <col min="5378" max="5385" width="13.25" style="3" customWidth="1"/>
    <col min="5386" max="5386" width="11.5" style="3" bestFit="1" customWidth="1"/>
    <col min="5387" max="5387" width="9.625" style="3" bestFit="1" customWidth="1"/>
    <col min="5388" max="5389" width="9" style="3"/>
    <col min="5390" max="5390" width="9.5" style="3" bestFit="1" customWidth="1"/>
    <col min="5391" max="5632" width="9" style="3"/>
    <col min="5633" max="5633" width="17.25" style="3" customWidth="1"/>
    <col min="5634" max="5641" width="13.25" style="3" customWidth="1"/>
    <col min="5642" max="5642" width="11.5" style="3" bestFit="1" customWidth="1"/>
    <col min="5643" max="5643" width="9.625" style="3" bestFit="1" customWidth="1"/>
    <col min="5644" max="5645" width="9" style="3"/>
    <col min="5646" max="5646" width="9.5" style="3" bestFit="1" customWidth="1"/>
    <col min="5647" max="5888" width="9" style="3"/>
    <col min="5889" max="5889" width="17.25" style="3" customWidth="1"/>
    <col min="5890" max="5897" width="13.25" style="3" customWidth="1"/>
    <col min="5898" max="5898" width="11.5" style="3" bestFit="1" customWidth="1"/>
    <col min="5899" max="5899" width="9.625" style="3" bestFit="1" customWidth="1"/>
    <col min="5900" max="5901" width="9" style="3"/>
    <col min="5902" max="5902" width="9.5" style="3" bestFit="1" customWidth="1"/>
    <col min="5903" max="6144" width="9" style="3"/>
    <col min="6145" max="6145" width="17.25" style="3" customWidth="1"/>
    <col min="6146" max="6153" width="13.25" style="3" customWidth="1"/>
    <col min="6154" max="6154" width="11.5" style="3" bestFit="1" customWidth="1"/>
    <col min="6155" max="6155" width="9.625" style="3" bestFit="1" customWidth="1"/>
    <col min="6156" max="6157" width="9" style="3"/>
    <col min="6158" max="6158" width="9.5" style="3" bestFit="1" customWidth="1"/>
    <col min="6159" max="6400" width="9" style="3"/>
    <col min="6401" max="6401" width="17.25" style="3" customWidth="1"/>
    <col min="6402" max="6409" width="13.25" style="3" customWidth="1"/>
    <col min="6410" max="6410" width="11.5" style="3" bestFit="1" customWidth="1"/>
    <col min="6411" max="6411" width="9.625" style="3" bestFit="1" customWidth="1"/>
    <col min="6412" max="6413" width="9" style="3"/>
    <col min="6414" max="6414" width="9.5" style="3" bestFit="1" customWidth="1"/>
    <col min="6415" max="6656" width="9" style="3"/>
    <col min="6657" max="6657" width="17.25" style="3" customWidth="1"/>
    <col min="6658" max="6665" width="13.25" style="3" customWidth="1"/>
    <col min="6666" max="6666" width="11.5" style="3" bestFit="1" customWidth="1"/>
    <col min="6667" max="6667" width="9.625" style="3" bestFit="1" customWidth="1"/>
    <col min="6668" max="6669" width="9" style="3"/>
    <col min="6670" max="6670" width="9.5" style="3" bestFit="1" customWidth="1"/>
    <col min="6671" max="6912" width="9" style="3"/>
    <col min="6913" max="6913" width="17.25" style="3" customWidth="1"/>
    <col min="6914" max="6921" width="13.25" style="3" customWidth="1"/>
    <col min="6922" max="6922" width="11.5" style="3" bestFit="1" customWidth="1"/>
    <col min="6923" max="6923" width="9.625" style="3" bestFit="1" customWidth="1"/>
    <col min="6924" max="6925" width="9" style="3"/>
    <col min="6926" max="6926" width="9.5" style="3" bestFit="1" customWidth="1"/>
    <col min="6927" max="7168" width="9" style="3"/>
    <col min="7169" max="7169" width="17.25" style="3" customWidth="1"/>
    <col min="7170" max="7177" width="13.25" style="3" customWidth="1"/>
    <col min="7178" max="7178" width="11.5" style="3" bestFit="1" customWidth="1"/>
    <col min="7179" max="7179" width="9.625" style="3" bestFit="1" customWidth="1"/>
    <col min="7180" max="7181" width="9" style="3"/>
    <col min="7182" max="7182" width="9.5" style="3" bestFit="1" customWidth="1"/>
    <col min="7183" max="7424" width="9" style="3"/>
    <col min="7425" max="7425" width="17.25" style="3" customWidth="1"/>
    <col min="7426" max="7433" width="13.25" style="3" customWidth="1"/>
    <col min="7434" max="7434" width="11.5" style="3" bestFit="1" customWidth="1"/>
    <col min="7435" max="7435" width="9.625" style="3" bestFit="1" customWidth="1"/>
    <col min="7436" max="7437" width="9" style="3"/>
    <col min="7438" max="7438" width="9.5" style="3" bestFit="1" customWidth="1"/>
    <col min="7439" max="7680" width="9" style="3"/>
    <col min="7681" max="7681" width="17.25" style="3" customWidth="1"/>
    <col min="7682" max="7689" width="13.25" style="3" customWidth="1"/>
    <col min="7690" max="7690" width="11.5" style="3" bestFit="1" customWidth="1"/>
    <col min="7691" max="7691" width="9.625" style="3" bestFit="1" customWidth="1"/>
    <col min="7692" max="7693" width="9" style="3"/>
    <col min="7694" max="7694" width="9.5" style="3" bestFit="1" customWidth="1"/>
    <col min="7695" max="7936" width="9" style="3"/>
    <col min="7937" max="7937" width="17.25" style="3" customWidth="1"/>
    <col min="7938" max="7945" width="13.25" style="3" customWidth="1"/>
    <col min="7946" max="7946" width="11.5" style="3" bestFit="1" customWidth="1"/>
    <col min="7947" max="7947" width="9.625" style="3" bestFit="1" customWidth="1"/>
    <col min="7948" max="7949" width="9" style="3"/>
    <col min="7950" max="7950" width="9.5" style="3" bestFit="1" customWidth="1"/>
    <col min="7951" max="8192" width="9" style="3"/>
    <col min="8193" max="8193" width="17.25" style="3" customWidth="1"/>
    <col min="8194" max="8201" width="13.25" style="3" customWidth="1"/>
    <col min="8202" max="8202" width="11.5" style="3" bestFit="1" customWidth="1"/>
    <col min="8203" max="8203" width="9.625" style="3" bestFit="1" customWidth="1"/>
    <col min="8204" max="8205" width="9" style="3"/>
    <col min="8206" max="8206" width="9.5" style="3" bestFit="1" customWidth="1"/>
    <col min="8207" max="8448" width="9" style="3"/>
    <col min="8449" max="8449" width="17.25" style="3" customWidth="1"/>
    <col min="8450" max="8457" width="13.25" style="3" customWidth="1"/>
    <col min="8458" max="8458" width="11.5" style="3" bestFit="1" customWidth="1"/>
    <col min="8459" max="8459" width="9.625" style="3" bestFit="1" customWidth="1"/>
    <col min="8460" max="8461" width="9" style="3"/>
    <col min="8462" max="8462" width="9.5" style="3" bestFit="1" customWidth="1"/>
    <col min="8463" max="8704" width="9" style="3"/>
    <col min="8705" max="8705" width="17.25" style="3" customWidth="1"/>
    <col min="8706" max="8713" width="13.25" style="3" customWidth="1"/>
    <col min="8714" max="8714" width="11.5" style="3" bestFit="1" customWidth="1"/>
    <col min="8715" max="8715" width="9.625" style="3" bestFit="1" customWidth="1"/>
    <col min="8716" max="8717" width="9" style="3"/>
    <col min="8718" max="8718" width="9.5" style="3" bestFit="1" customWidth="1"/>
    <col min="8719" max="8960" width="9" style="3"/>
    <col min="8961" max="8961" width="17.25" style="3" customWidth="1"/>
    <col min="8962" max="8969" width="13.25" style="3" customWidth="1"/>
    <col min="8970" max="8970" width="11.5" style="3" bestFit="1" customWidth="1"/>
    <col min="8971" max="8971" width="9.625" style="3" bestFit="1" customWidth="1"/>
    <col min="8972" max="8973" width="9" style="3"/>
    <col min="8974" max="8974" width="9.5" style="3" bestFit="1" customWidth="1"/>
    <col min="8975" max="9216" width="9" style="3"/>
    <col min="9217" max="9217" width="17.25" style="3" customWidth="1"/>
    <col min="9218" max="9225" width="13.25" style="3" customWidth="1"/>
    <col min="9226" max="9226" width="11.5" style="3" bestFit="1" customWidth="1"/>
    <col min="9227" max="9227" width="9.625" style="3" bestFit="1" customWidth="1"/>
    <col min="9228" max="9229" width="9" style="3"/>
    <col min="9230" max="9230" width="9.5" style="3" bestFit="1" customWidth="1"/>
    <col min="9231" max="9472" width="9" style="3"/>
    <col min="9473" max="9473" width="17.25" style="3" customWidth="1"/>
    <col min="9474" max="9481" width="13.25" style="3" customWidth="1"/>
    <col min="9482" max="9482" width="11.5" style="3" bestFit="1" customWidth="1"/>
    <col min="9483" max="9483" width="9.625" style="3" bestFit="1" customWidth="1"/>
    <col min="9484" max="9485" width="9" style="3"/>
    <col min="9486" max="9486" width="9.5" style="3" bestFit="1" customWidth="1"/>
    <col min="9487" max="9728" width="9" style="3"/>
    <col min="9729" max="9729" width="17.25" style="3" customWidth="1"/>
    <col min="9730" max="9737" width="13.25" style="3" customWidth="1"/>
    <col min="9738" max="9738" width="11.5" style="3" bestFit="1" customWidth="1"/>
    <col min="9739" max="9739" width="9.625" style="3" bestFit="1" customWidth="1"/>
    <col min="9740" max="9741" width="9" style="3"/>
    <col min="9742" max="9742" width="9.5" style="3" bestFit="1" customWidth="1"/>
    <col min="9743" max="9984" width="9" style="3"/>
    <col min="9985" max="9985" width="17.25" style="3" customWidth="1"/>
    <col min="9986" max="9993" width="13.25" style="3" customWidth="1"/>
    <col min="9994" max="9994" width="11.5" style="3" bestFit="1" customWidth="1"/>
    <col min="9995" max="9995" width="9.625" style="3" bestFit="1" customWidth="1"/>
    <col min="9996" max="9997" width="9" style="3"/>
    <col min="9998" max="9998" width="9.5" style="3" bestFit="1" customWidth="1"/>
    <col min="9999" max="10240" width="9" style="3"/>
    <col min="10241" max="10241" width="17.25" style="3" customWidth="1"/>
    <col min="10242" max="10249" width="13.25" style="3" customWidth="1"/>
    <col min="10250" max="10250" width="11.5" style="3" bestFit="1" customWidth="1"/>
    <col min="10251" max="10251" width="9.625" style="3" bestFit="1" customWidth="1"/>
    <col min="10252" max="10253" width="9" style="3"/>
    <col min="10254" max="10254" width="9.5" style="3" bestFit="1" customWidth="1"/>
    <col min="10255" max="10496" width="9" style="3"/>
    <col min="10497" max="10497" width="17.25" style="3" customWidth="1"/>
    <col min="10498" max="10505" width="13.25" style="3" customWidth="1"/>
    <col min="10506" max="10506" width="11.5" style="3" bestFit="1" customWidth="1"/>
    <col min="10507" max="10507" width="9.625" style="3" bestFit="1" customWidth="1"/>
    <col min="10508" max="10509" width="9" style="3"/>
    <col min="10510" max="10510" width="9.5" style="3" bestFit="1" customWidth="1"/>
    <col min="10511" max="10752" width="9" style="3"/>
    <col min="10753" max="10753" width="17.25" style="3" customWidth="1"/>
    <col min="10754" max="10761" width="13.25" style="3" customWidth="1"/>
    <col min="10762" max="10762" width="11.5" style="3" bestFit="1" customWidth="1"/>
    <col min="10763" max="10763" width="9.625" style="3" bestFit="1" customWidth="1"/>
    <col min="10764" max="10765" width="9" style="3"/>
    <col min="10766" max="10766" width="9.5" style="3" bestFit="1" customWidth="1"/>
    <col min="10767" max="11008" width="9" style="3"/>
    <col min="11009" max="11009" width="17.25" style="3" customWidth="1"/>
    <col min="11010" max="11017" width="13.25" style="3" customWidth="1"/>
    <col min="11018" max="11018" width="11.5" style="3" bestFit="1" customWidth="1"/>
    <col min="11019" max="11019" width="9.625" style="3" bestFit="1" customWidth="1"/>
    <col min="11020" max="11021" width="9" style="3"/>
    <col min="11022" max="11022" width="9.5" style="3" bestFit="1" customWidth="1"/>
    <col min="11023" max="11264" width="9" style="3"/>
    <col min="11265" max="11265" width="17.25" style="3" customWidth="1"/>
    <col min="11266" max="11273" width="13.25" style="3" customWidth="1"/>
    <col min="11274" max="11274" width="11.5" style="3" bestFit="1" customWidth="1"/>
    <col min="11275" max="11275" width="9.625" style="3" bestFit="1" customWidth="1"/>
    <col min="11276" max="11277" width="9" style="3"/>
    <col min="11278" max="11278" width="9.5" style="3" bestFit="1" customWidth="1"/>
    <col min="11279" max="11520" width="9" style="3"/>
    <col min="11521" max="11521" width="17.25" style="3" customWidth="1"/>
    <col min="11522" max="11529" width="13.25" style="3" customWidth="1"/>
    <col min="11530" max="11530" width="11.5" style="3" bestFit="1" customWidth="1"/>
    <col min="11531" max="11531" width="9.625" style="3" bestFit="1" customWidth="1"/>
    <col min="11532" max="11533" width="9" style="3"/>
    <col min="11534" max="11534" width="9.5" style="3" bestFit="1" customWidth="1"/>
    <col min="11535" max="11776" width="9" style="3"/>
    <col min="11777" max="11777" width="17.25" style="3" customWidth="1"/>
    <col min="11778" max="11785" width="13.25" style="3" customWidth="1"/>
    <col min="11786" max="11786" width="11.5" style="3" bestFit="1" customWidth="1"/>
    <col min="11787" max="11787" width="9.625" style="3" bestFit="1" customWidth="1"/>
    <col min="11788" max="11789" width="9" style="3"/>
    <col min="11790" max="11790" width="9.5" style="3" bestFit="1" customWidth="1"/>
    <col min="11791" max="12032" width="9" style="3"/>
    <col min="12033" max="12033" width="17.25" style="3" customWidth="1"/>
    <col min="12034" max="12041" width="13.25" style="3" customWidth="1"/>
    <col min="12042" max="12042" width="11.5" style="3" bestFit="1" customWidth="1"/>
    <col min="12043" max="12043" width="9.625" style="3" bestFit="1" customWidth="1"/>
    <col min="12044" max="12045" width="9" style="3"/>
    <col min="12046" max="12046" width="9.5" style="3" bestFit="1" customWidth="1"/>
    <col min="12047" max="12288" width="9" style="3"/>
    <col min="12289" max="12289" width="17.25" style="3" customWidth="1"/>
    <col min="12290" max="12297" width="13.25" style="3" customWidth="1"/>
    <col min="12298" max="12298" width="11.5" style="3" bestFit="1" customWidth="1"/>
    <col min="12299" max="12299" width="9.625" style="3" bestFit="1" customWidth="1"/>
    <col min="12300" max="12301" width="9" style="3"/>
    <col min="12302" max="12302" width="9.5" style="3" bestFit="1" customWidth="1"/>
    <col min="12303" max="12544" width="9" style="3"/>
    <col min="12545" max="12545" width="17.25" style="3" customWidth="1"/>
    <col min="12546" max="12553" width="13.25" style="3" customWidth="1"/>
    <col min="12554" max="12554" width="11.5" style="3" bestFit="1" customWidth="1"/>
    <col min="12555" max="12555" width="9.625" style="3" bestFit="1" customWidth="1"/>
    <col min="12556" max="12557" width="9" style="3"/>
    <col min="12558" max="12558" width="9.5" style="3" bestFit="1" customWidth="1"/>
    <col min="12559" max="12800" width="9" style="3"/>
    <col min="12801" max="12801" width="17.25" style="3" customWidth="1"/>
    <col min="12802" max="12809" width="13.25" style="3" customWidth="1"/>
    <col min="12810" max="12810" width="11.5" style="3" bestFit="1" customWidth="1"/>
    <col min="12811" max="12811" width="9.625" style="3" bestFit="1" customWidth="1"/>
    <col min="12812" max="12813" width="9" style="3"/>
    <col min="12814" max="12814" width="9.5" style="3" bestFit="1" customWidth="1"/>
    <col min="12815" max="13056" width="9" style="3"/>
    <col min="13057" max="13057" width="17.25" style="3" customWidth="1"/>
    <col min="13058" max="13065" width="13.25" style="3" customWidth="1"/>
    <col min="13066" max="13066" width="11.5" style="3" bestFit="1" customWidth="1"/>
    <col min="13067" max="13067" width="9.625" style="3" bestFit="1" customWidth="1"/>
    <col min="13068" max="13069" width="9" style="3"/>
    <col min="13070" max="13070" width="9.5" style="3" bestFit="1" customWidth="1"/>
    <col min="13071" max="13312" width="9" style="3"/>
    <col min="13313" max="13313" width="17.25" style="3" customWidth="1"/>
    <col min="13314" max="13321" width="13.25" style="3" customWidth="1"/>
    <col min="13322" max="13322" width="11.5" style="3" bestFit="1" customWidth="1"/>
    <col min="13323" max="13323" width="9.625" style="3" bestFit="1" customWidth="1"/>
    <col min="13324" max="13325" width="9" style="3"/>
    <col min="13326" max="13326" width="9.5" style="3" bestFit="1" customWidth="1"/>
    <col min="13327" max="13568" width="9" style="3"/>
    <col min="13569" max="13569" width="17.25" style="3" customWidth="1"/>
    <col min="13570" max="13577" width="13.25" style="3" customWidth="1"/>
    <col min="13578" max="13578" width="11.5" style="3" bestFit="1" customWidth="1"/>
    <col min="13579" max="13579" width="9.625" style="3" bestFit="1" customWidth="1"/>
    <col min="13580" max="13581" width="9" style="3"/>
    <col min="13582" max="13582" width="9.5" style="3" bestFit="1" customWidth="1"/>
    <col min="13583" max="13824" width="9" style="3"/>
    <col min="13825" max="13825" width="17.25" style="3" customWidth="1"/>
    <col min="13826" max="13833" width="13.25" style="3" customWidth="1"/>
    <col min="13834" max="13834" width="11.5" style="3" bestFit="1" customWidth="1"/>
    <col min="13835" max="13835" width="9.625" style="3" bestFit="1" customWidth="1"/>
    <col min="13836" max="13837" width="9" style="3"/>
    <col min="13838" max="13838" width="9.5" style="3" bestFit="1" customWidth="1"/>
    <col min="13839" max="14080" width="9" style="3"/>
    <col min="14081" max="14081" width="17.25" style="3" customWidth="1"/>
    <col min="14082" max="14089" width="13.25" style="3" customWidth="1"/>
    <col min="14090" max="14090" width="11.5" style="3" bestFit="1" customWidth="1"/>
    <col min="14091" max="14091" width="9.625" style="3" bestFit="1" customWidth="1"/>
    <col min="14092" max="14093" width="9" style="3"/>
    <col min="14094" max="14094" width="9.5" style="3" bestFit="1" customWidth="1"/>
    <col min="14095" max="14336" width="9" style="3"/>
    <col min="14337" max="14337" width="17.25" style="3" customWidth="1"/>
    <col min="14338" max="14345" width="13.25" style="3" customWidth="1"/>
    <col min="14346" max="14346" width="11.5" style="3" bestFit="1" customWidth="1"/>
    <col min="14347" max="14347" width="9.625" style="3" bestFit="1" customWidth="1"/>
    <col min="14348" max="14349" width="9" style="3"/>
    <col min="14350" max="14350" width="9.5" style="3" bestFit="1" customWidth="1"/>
    <col min="14351" max="14592" width="9" style="3"/>
    <col min="14593" max="14593" width="17.25" style="3" customWidth="1"/>
    <col min="14594" max="14601" width="13.25" style="3" customWidth="1"/>
    <col min="14602" max="14602" width="11.5" style="3" bestFit="1" customWidth="1"/>
    <col min="14603" max="14603" width="9.625" style="3" bestFit="1" customWidth="1"/>
    <col min="14604" max="14605" width="9" style="3"/>
    <col min="14606" max="14606" width="9.5" style="3" bestFit="1" customWidth="1"/>
    <col min="14607" max="14848" width="9" style="3"/>
    <col min="14849" max="14849" width="17.25" style="3" customWidth="1"/>
    <col min="14850" max="14857" width="13.25" style="3" customWidth="1"/>
    <col min="14858" max="14858" width="11.5" style="3" bestFit="1" customWidth="1"/>
    <col min="14859" max="14859" width="9.625" style="3" bestFit="1" customWidth="1"/>
    <col min="14860" max="14861" width="9" style="3"/>
    <col min="14862" max="14862" width="9.5" style="3" bestFit="1" customWidth="1"/>
    <col min="14863" max="15104" width="9" style="3"/>
    <col min="15105" max="15105" width="17.25" style="3" customWidth="1"/>
    <col min="15106" max="15113" width="13.25" style="3" customWidth="1"/>
    <col min="15114" max="15114" width="11.5" style="3" bestFit="1" customWidth="1"/>
    <col min="15115" max="15115" width="9.625" style="3" bestFit="1" customWidth="1"/>
    <col min="15116" max="15117" width="9" style="3"/>
    <col min="15118" max="15118" width="9.5" style="3" bestFit="1" customWidth="1"/>
    <col min="15119" max="15360" width="9" style="3"/>
    <col min="15361" max="15361" width="17.25" style="3" customWidth="1"/>
    <col min="15362" max="15369" width="13.25" style="3" customWidth="1"/>
    <col min="15370" max="15370" width="11.5" style="3" bestFit="1" customWidth="1"/>
    <col min="15371" max="15371" width="9.625" style="3" bestFit="1" customWidth="1"/>
    <col min="15372" max="15373" width="9" style="3"/>
    <col min="15374" max="15374" width="9.5" style="3" bestFit="1" customWidth="1"/>
    <col min="15375" max="15616" width="9" style="3"/>
    <col min="15617" max="15617" width="17.25" style="3" customWidth="1"/>
    <col min="15618" max="15625" width="13.25" style="3" customWidth="1"/>
    <col min="15626" max="15626" width="11.5" style="3" bestFit="1" customWidth="1"/>
    <col min="15627" max="15627" width="9.625" style="3" bestFit="1" customWidth="1"/>
    <col min="15628" max="15629" width="9" style="3"/>
    <col min="15630" max="15630" width="9.5" style="3" bestFit="1" customWidth="1"/>
    <col min="15631" max="15872" width="9" style="3"/>
    <col min="15873" max="15873" width="17.25" style="3" customWidth="1"/>
    <col min="15874" max="15881" width="13.25" style="3" customWidth="1"/>
    <col min="15882" max="15882" width="11.5" style="3" bestFit="1" customWidth="1"/>
    <col min="15883" max="15883" width="9.625" style="3" bestFit="1" customWidth="1"/>
    <col min="15884" max="15885" width="9" style="3"/>
    <col min="15886" max="15886" width="9.5" style="3" bestFit="1" customWidth="1"/>
    <col min="15887" max="16128" width="9" style="3"/>
    <col min="16129" max="16129" width="17.25" style="3" customWidth="1"/>
    <col min="16130" max="16137" width="13.25" style="3" customWidth="1"/>
    <col min="16138" max="16138" width="11.5" style="3" bestFit="1" customWidth="1"/>
    <col min="16139" max="16139" width="9.625" style="3" bestFit="1" customWidth="1"/>
    <col min="16140" max="16141" width="9" style="3"/>
    <col min="16142" max="16142" width="9.5" style="3" bestFit="1" customWidth="1"/>
    <col min="16143" max="16384" width="9" style="3"/>
  </cols>
  <sheetData>
    <row r="1" spans="1:11" x14ac:dyDescent="0.2">
      <c r="A1" s="1"/>
      <c r="B1" s="2" t="s">
        <v>63</v>
      </c>
      <c r="C1" s="1"/>
      <c r="D1" s="1"/>
      <c r="E1" s="1"/>
      <c r="F1" s="1"/>
      <c r="G1" s="1"/>
      <c r="H1" s="1"/>
      <c r="I1" s="1"/>
    </row>
    <row r="2" spans="1:11" x14ac:dyDescent="0.15">
      <c r="A2" s="1"/>
      <c r="C2" s="1"/>
      <c r="D2" s="1"/>
      <c r="E2" s="1"/>
      <c r="F2" s="1"/>
      <c r="G2" s="1"/>
      <c r="H2" s="1"/>
      <c r="I2" s="1"/>
    </row>
    <row r="3" spans="1:11" ht="20.25" customHeight="1" thickBot="1" x14ac:dyDescent="0.2">
      <c r="A3" s="4" t="s">
        <v>0</v>
      </c>
      <c r="B3" s="5" t="s">
        <v>53</v>
      </c>
      <c r="C3" s="1"/>
      <c r="D3" s="1"/>
      <c r="E3" s="1"/>
      <c r="F3" s="1"/>
      <c r="G3" s="1"/>
      <c r="H3" s="1"/>
      <c r="I3" s="6" t="s">
        <v>1</v>
      </c>
    </row>
    <row r="4" spans="1:11" ht="19.5" thickTop="1" x14ac:dyDescent="0.15">
      <c r="A4" s="7" t="s">
        <v>2</v>
      </c>
      <c r="B4" s="8" t="s">
        <v>64</v>
      </c>
      <c r="C4" s="9" t="s">
        <v>3</v>
      </c>
      <c r="D4" s="10"/>
      <c r="E4" s="10"/>
      <c r="F4" s="10"/>
      <c r="G4" s="11"/>
      <c r="H4" s="11"/>
      <c r="I4" s="12" t="s">
        <v>65</v>
      </c>
    </row>
    <row r="5" spans="1:11" x14ac:dyDescent="0.15">
      <c r="A5" s="13"/>
      <c r="B5" s="14" t="s">
        <v>4</v>
      </c>
      <c r="C5" s="32" t="s">
        <v>5</v>
      </c>
      <c r="D5" s="15" t="s">
        <v>6</v>
      </c>
      <c r="E5" s="32" t="s">
        <v>7</v>
      </c>
      <c r="F5" s="15" t="s">
        <v>8</v>
      </c>
      <c r="G5" s="34" t="s">
        <v>9</v>
      </c>
      <c r="H5" s="36" t="s">
        <v>10</v>
      </c>
      <c r="I5" s="16"/>
    </row>
    <row r="6" spans="1:11" x14ac:dyDescent="0.15">
      <c r="A6" s="13" t="s">
        <v>11</v>
      </c>
      <c r="B6" s="17" t="s">
        <v>12</v>
      </c>
      <c r="C6" s="33"/>
      <c r="D6" s="18" t="s">
        <v>13</v>
      </c>
      <c r="E6" s="33"/>
      <c r="F6" s="18" t="s">
        <v>14</v>
      </c>
      <c r="G6" s="35"/>
      <c r="H6" s="37"/>
      <c r="I6" s="17" t="s">
        <v>15</v>
      </c>
    </row>
    <row r="7" spans="1:11" x14ac:dyDescent="0.15">
      <c r="A7" s="19"/>
      <c r="B7" s="20"/>
      <c r="C7" s="20"/>
      <c r="D7" s="20"/>
      <c r="E7" s="20"/>
      <c r="F7" s="20"/>
      <c r="G7" s="20"/>
      <c r="H7" s="20"/>
      <c r="I7" s="20"/>
    </row>
    <row r="8" spans="1:11" x14ac:dyDescent="0.15">
      <c r="A8" s="21" t="s">
        <v>16</v>
      </c>
      <c r="B8" s="22">
        <f>SUM(C8:H8)</f>
        <v>374785959</v>
      </c>
      <c r="C8" s="22">
        <f t="shared" ref="C8:I8" si="0">SUM(C10,C32,C37,C44,,C48,C58,C62,C77,C87,C105,C109,C113,C98)</f>
        <v>265859630</v>
      </c>
      <c r="D8" s="22">
        <f t="shared" si="0"/>
        <v>99064046</v>
      </c>
      <c r="E8" s="22">
        <f t="shared" si="0"/>
        <v>8934601</v>
      </c>
      <c r="F8" s="22">
        <f t="shared" si="0"/>
        <v>844956</v>
      </c>
      <c r="G8" s="22">
        <f t="shared" si="0"/>
        <v>36416</v>
      </c>
      <c r="H8" s="22">
        <f t="shared" si="0"/>
        <v>46310</v>
      </c>
      <c r="I8" s="22">
        <f t="shared" si="0"/>
        <v>20609400</v>
      </c>
      <c r="J8" s="23"/>
      <c r="K8" s="22"/>
    </row>
    <row r="9" spans="1:11" x14ac:dyDescent="0.15">
      <c r="A9" s="24"/>
      <c r="B9" s="25"/>
      <c r="C9" s="25"/>
      <c r="D9" s="25"/>
      <c r="E9" s="25"/>
      <c r="F9" s="25"/>
      <c r="G9" s="25"/>
      <c r="H9" s="25"/>
      <c r="I9" s="25"/>
    </row>
    <row r="10" spans="1:11" x14ac:dyDescent="0.15">
      <c r="A10" s="26" t="s">
        <v>17</v>
      </c>
      <c r="B10" s="25">
        <f>SUM(C10:H10)</f>
        <v>100059889</v>
      </c>
      <c r="C10" s="25">
        <f t="shared" ref="C10:I10" si="1">SUM(C11:C29)</f>
        <v>70296405</v>
      </c>
      <c r="D10" s="25">
        <f t="shared" si="1"/>
        <v>29636106</v>
      </c>
      <c r="E10" s="25">
        <f t="shared" si="1"/>
        <v>35518</v>
      </c>
      <c r="F10" s="25">
        <f t="shared" si="1"/>
        <v>53400</v>
      </c>
      <c r="G10" s="25">
        <f t="shared" si="1"/>
        <v>0</v>
      </c>
      <c r="H10" s="25">
        <f t="shared" si="1"/>
        <v>38460</v>
      </c>
      <c r="I10" s="25">
        <f t="shared" si="1"/>
        <v>7087600</v>
      </c>
      <c r="J10" s="23"/>
    </row>
    <row r="11" spans="1:11" x14ac:dyDescent="0.15">
      <c r="A11" s="26" t="s">
        <v>18</v>
      </c>
      <c r="B11" s="25">
        <v>12765329</v>
      </c>
      <c r="C11" s="25">
        <v>9731460</v>
      </c>
      <c r="D11" s="25">
        <v>3033869</v>
      </c>
      <c r="E11" s="25">
        <v>0</v>
      </c>
      <c r="F11" s="25">
        <v>0</v>
      </c>
      <c r="G11" s="25">
        <v>0</v>
      </c>
      <c r="H11" s="25">
        <v>0</v>
      </c>
      <c r="I11" s="25">
        <v>1471000</v>
      </c>
      <c r="J11" s="23"/>
    </row>
    <row r="12" spans="1:11" x14ac:dyDescent="0.15">
      <c r="A12" s="26" t="s">
        <v>19</v>
      </c>
      <c r="B12" s="25">
        <v>9341430</v>
      </c>
      <c r="C12" s="25">
        <v>8257592</v>
      </c>
      <c r="D12" s="25">
        <v>1083838</v>
      </c>
      <c r="E12" s="25">
        <v>0</v>
      </c>
      <c r="F12" s="25">
        <v>0</v>
      </c>
      <c r="G12" s="25">
        <v>0</v>
      </c>
      <c r="H12" s="25">
        <v>0</v>
      </c>
      <c r="I12" s="25">
        <v>510000</v>
      </c>
    </row>
    <row r="13" spans="1:11" x14ac:dyDescent="0.15">
      <c r="A13" s="26" t="s">
        <v>20</v>
      </c>
      <c r="B13" s="25">
        <v>15987459</v>
      </c>
      <c r="C13" s="25">
        <v>13832831</v>
      </c>
      <c r="D13" s="25">
        <v>2154628</v>
      </c>
      <c r="E13" s="25">
        <v>0</v>
      </c>
      <c r="F13" s="25">
        <v>0</v>
      </c>
      <c r="G13" s="25">
        <v>0</v>
      </c>
      <c r="H13" s="25">
        <v>0</v>
      </c>
      <c r="I13" s="25">
        <v>1659100</v>
      </c>
    </row>
    <row r="14" spans="1:11" x14ac:dyDescent="0.15">
      <c r="A14" s="26" t="s">
        <v>21</v>
      </c>
      <c r="B14" s="25">
        <v>4225213</v>
      </c>
      <c r="C14" s="25">
        <v>2255859</v>
      </c>
      <c r="D14" s="25">
        <v>1969354</v>
      </c>
      <c r="E14" s="25">
        <v>0</v>
      </c>
      <c r="F14" s="25">
        <v>0</v>
      </c>
      <c r="G14" s="25">
        <v>0</v>
      </c>
      <c r="H14" s="25">
        <v>0</v>
      </c>
      <c r="I14" s="25">
        <v>238100</v>
      </c>
    </row>
    <row r="15" spans="1:11" x14ac:dyDescent="0.15">
      <c r="A15" s="26" t="s">
        <v>22</v>
      </c>
      <c r="B15" s="25">
        <v>7703809</v>
      </c>
      <c r="C15" s="25">
        <v>6329896</v>
      </c>
      <c r="D15" s="25">
        <v>1373913</v>
      </c>
      <c r="E15" s="25">
        <v>0</v>
      </c>
      <c r="F15" s="25">
        <v>0</v>
      </c>
      <c r="G15" s="25">
        <v>0</v>
      </c>
      <c r="H15" s="25">
        <v>0</v>
      </c>
      <c r="I15" s="25">
        <v>599400</v>
      </c>
    </row>
    <row r="16" spans="1:11" x14ac:dyDescent="0.15">
      <c r="A16" s="26" t="s">
        <v>23</v>
      </c>
      <c r="B16" s="25">
        <v>2970913</v>
      </c>
      <c r="C16" s="25">
        <v>1375532</v>
      </c>
      <c r="D16" s="25">
        <v>1545381</v>
      </c>
      <c r="E16" s="25">
        <v>25000</v>
      </c>
      <c r="F16" s="25">
        <v>25000</v>
      </c>
      <c r="G16" s="25">
        <v>0</v>
      </c>
      <c r="H16" s="25">
        <v>0</v>
      </c>
      <c r="I16" s="25">
        <v>300000</v>
      </c>
    </row>
    <row r="17" spans="1:9" x14ac:dyDescent="0.15">
      <c r="A17" s="26" t="s">
        <v>24</v>
      </c>
      <c r="B17" s="25">
        <v>6254181</v>
      </c>
      <c r="C17" s="25">
        <v>5660797</v>
      </c>
      <c r="D17" s="25">
        <v>593384</v>
      </c>
      <c r="E17" s="25" t="s">
        <v>56</v>
      </c>
      <c r="F17" s="25">
        <v>0</v>
      </c>
      <c r="G17" s="25">
        <v>0</v>
      </c>
      <c r="H17" s="25">
        <v>0</v>
      </c>
      <c r="I17" s="25">
        <v>270900</v>
      </c>
    </row>
    <row r="18" spans="1:9" x14ac:dyDescent="0.15">
      <c r="A18" s="26" t="s">
        <v>25</v>
      </c>
      <c r="B18" s="25">
        <v>5158027</v>
      </c>
      <c r="C18" s="25">
        <v>3558390</v>
      </c>
      <c r="D18" s="25">
        <v>1599637</v>
      </c>
      <c r="E18" s="25" t="s">
        <v>56</v>
      </c>
      <c r="F18" s="25">
        <v>0</v>
      </c>
      <c r="G18" s="25">
        <v>0</v>
      </c>
      <c r="H18" s="25">
        <v>0</v>
      </c>
      <c r="I18" s="25">
        <v>200000</v>
      </c>
    </row>
    <row r="19" spans="1:9" x14ac:dyDescent="0.15">
      <c r="A19" s="26" t="s">
        <v>26</v>
      </c>
      <c r="B19" s="25">
        <v>3510000</v>
      </c>
      <c r="C19" s="25">
        <v>2916752</v>
      </c>
      <c r="D19" s="25">
        <v>593248</v>
      </c>
      <c r="E19" s="25" t="s">
        <v>56</v>
      </c>
      <c r="F19" s="25" t="s">
        <v>56</v>
      </c>
      <c r="G19" s="25">
        <v>0</v>
      </c>
      <c r="H19" s="25">
        <v>0</v>
      </c>
      <c r="I19" s="25">
        <v>261000</v>
      </c>
    </row>
    <row r="20" spans="1:9" x14ac:dyDescent="0.15">
      <c r="A20" s="26" t="s">
        <v>27</v>
      </c>
      <c r="B20" s="25">
        <v>3231679</v>
      </c>
      <c r="C20" s="25">
        <v>2289670</v>
      </c>
      <c r="D20" s="25">
        <v>938649</v>
      </c>
      <c r="E20" s="25">
        <v>3360</v>
      </c>
      <c r="F20" s="25">
        <v>0</v>
      </c>
      <c r="G20" s="25">
        <v>0</v>
      </c>
      <c r="H20" s="25">
        <v>0</v>
      </c>
      <c r="I20" s="25">
        <v>128800</v>
      </c>
    </row>
    <row r="21" spans="1:9" x14ac:dyDescent="0.15">
      <c r="A21" s="26" t="s">
        <v>28</v>
      </c>
      <c r="B21" s="25">
        <v>4608707</v>
      </c>
      <c r="C21" s="25">
        <v>4267676</v>
      </c>
      <c r="D21" s="25">
        <v>341031</v>
      </c>
      <c r="E21" s="25" t="s">
        <v>56</v>
      </c>
      <c r="F21" s="25">
        <v>0</v>
      </c>
      <c r="G21" s="25">
        <v>0</v>
      </c>
      <c r="H21" s="25">
        <v>0</v>
      </c>
      <c r="I21" s="25">
        <v>639400</v>
      </c>
    </row>
    <row r="22" spans="1:9" x14ac:dyDescent="0.15">
      <c r="A22" s="26" t="s">
        <v>29</v>
      </c>
      <c r="B22" s="25">
        <v>12152193</v>
      </c>
      <c r="C22" s="25">
        <v>3701844</v>
      </c>
      <c r="D22" s="25">
        <v>8411889</v>
      </c>
      <c r="E22" s="25" t="s">
        <v>56</v>
      </c>
      <c r="F22" s="25">
        <v>0</v>
      </c>
      <c r="G22" s="25">
        <v>0</v>
      </c>
      <c r="H22" s="25">
        <v>38460</v>
      </c>
      <c r="I22" s="25">
        <v>453600</v>
      </c>
    </row>
    <row r="23" spans="1:9" x14ac:dyDescent="0.15">
      <c r="A23" s="26" t="s">
        <v>30</v>
      </c>
      <c r="B23" s="25">
        <v>4738686</v>
      </c>
      <c r="C23" s="25">
        <v>1127523</v>
      </c>
      <c r="D23" s="25">
        <v>3611163</v>
      </c>
      <c r="E23" s="25" t="s">
        <v>56</v>
      </c>
      <c r="F23" s="25">
        <v>0</v>
      </c>
      <c r="G23" s="25">
        <v>0</v>
      </c>
      <c r="H23" s="25">
        <v>0</v>
      </c>
      <c r="I23" s="25">
        <v>291200</v>
      </c>
    </row>
    <row r="24" spans="1:9" x14ac:dyDescent="0.15">
      <c r="A24" s="26" t="s">
        <v>31</v>
      </c>
      <c r="B24" s="25">
        <v>1728845</v>
      </c>
      <c r="C24" s="25">
        <v>1654918</v>
      </c>
      <c r="D24" s="25">
        <v>40589</v>
      </c>
      <c r="E24" s="25">
        <v>4938</v>
      </c>
      <c r="F24" s="25">
        <v>28400</v>
      </c>
      <c r="G24" s="25">
        <v>0</v>
      </c>
      <c r="H24" s="25">
        <v>0</v>
      </c>
      <c r="I24" s="25">
        <v>33200</v>
      </c>
    </row>
    <row r="25" spans="1:9" x14ac:dyDescent="0.15">
      <c r="A25" s="26" t="s">
        <v>32</v>
      </c>
      <c r="B25" s="25">
        <v>2076503</v>
      </c>
      <c r="C25" s="25">
        <v>1341482</v>
      </c>
      <c r="D25" s="25">
        <v>732801</v>
      </c>
      <c r="E25" s="25">
        <v>2220</v>
      </c>
      <c r="F25" s="25">
        <v>0</v>
      </c>
      <c r="G25" s="25">
        <v>0</v>
      </c>
      <c r="H25" s="25">
        <v>0</v>
      </c>
      <c r="I25" s="25">
        <v>31900</v>
      </c>
    </row>
    <row r="26" spans="1:9" x14ac:dyDescent="0.15">
      <c r="A26" s="26" t="s">
        <v>33</v>
      </c>
      <c r="G26" s="25"/>
      <c r="H26" s="25"/>
      <c r="I26" s="25"/>
    </row>
    <row r="27" spans="1:9" x14ac:dyDescent="0.15">
      <c r="A27" s="26" t="s">
        <v>34</v>
      </c>
      <c r="B27" s="25">
        <v>3485525</v>
      </c>
      <c r="C27" s="25">
        <v>1961670</v>
      </c>
      <c r="D27" s="25">
        <v>1523855</v>
      </c>
      <c r="E27" s="25" t="s">
        <v>56</v>
      </c>
      <c r="F27" s="25">
        <v>0</v>
      </c>
      <c r="G27" s="25">
        <v>0</v>
      </c>
      <c r="H27" s="25">
        <v>0</v>
      </c>
      <c r="I27" s="25">
        <v>0</v>
      </c>
    </row>
    <row r="28" spans="1:9" x14ac:dyDescent="0.15">
      <c r="A28" s="26" t="s">
        <v>33</v>
      </c>
      <c r="B28" s="25"/>
      <c r="C28" s="25"/>
      <c r="D28" s="23"/>
      <c r="E28" s="25"/>
      <c r="F28" s="25"/>
      <c r="G28" s="25"/>
      <c r="H28" s="25"/>
      <c r="I28" s="25"/>
    </row>
    <row r="29" spans="1:9" x14ac:dyDescent="0.15">
      <c r="A29" s="26" t="s">
        <v>35</v>
      </c>
      <c r="B29" s="25">
        <v>121390</v>
      </c>
      <c r="C29" s="25">
        <v>32513</v>
      </c>
      <c r="D29" s="25">
        <v>88877</v>
      </c>
      <c r="E29" s="25" t="s">
        <v>66</v>
      </c>
      <c r="F29" s="25">
        <v>0</v>
      </c>
      <c r="G29" s="25">
        <v>0</v>
      </c>
      <c r="H29" s="25">
        <v>0</v>
      </c>
      <c r="I29" s="25">
        <v>0</v>
      </c>
    </row>
    <row r="30" spans="1:9" x14ac:dyDescent="0.15">
      <c r="A30" s="26" t="s">
        <v>33</v>
      </c>
      <c r="B30" s="25"/>
      <c r="C30" s="25"/>
      <c r="D30" s="25"/>
      <c r="E30" s="25"/>
      <c r="F30" s="25"/>
      <c r="G30" s="25"/>
      <c r="H30" s="25"/>
      <c r="I30" s="25"/>
    </row>
    <row r="31" spans="1:9" x14ac:dyDescent="0.15">
      <c r="A31" s="26"/>
      <c r="B31" s="25"/>
      <c r="C31" s="25"/>
      <c r="D31" s="25"/>
      <c r="E31" s="25"/>
      <c r="F31" s="25"/>
      <c r="G31" s="25"/>
      <c r="H31" s="25"/>
      <c r="I31" s="25"/>
    </row>
    <row r="32" spans="1:9" x14ac:dyDescent="0.15">
      <c r="A32" s="26" t="s">
        <v>36</v>
      </c>
      <c r="B32" s="25">
        <f>SUM(C32:H32)</f>
        <v>3213442</v>
      </c>
      <c r="C32" s="25">
        <f>SUM(C33:C35)</f>
        <v>2186118</v>
      </c>
      <c r="D32" s="25">
        <f>SUM(D33:D35)</f>
        <v>1008665</v>
      </c>
      <c r="E32" s="25">
        <f>SUM(E33:E35)</f>
        <v>18659</v>
      </c>
      <c r="F32" s="25">
        <f>SUM(F33)</f>
        <v>0</v>
      </c>
      <c r="G32" s="25">
        <f>SUM(G33)</f>
        <v>0</v>
      </c>
      <c r="H32" s="25">
        <f>SUM(H33)</f>
        <v>0</v>
      </c>
      <c r="I32" s="25">
        <f>SUM(I33)</f>
        <v>136200</v>
      </c>
    </row>
    <row r="33" spans="1:11" x14ac:dyDescent="0.15">
      <c r="A33" s="26" t="s">
        <v>57</v>
      </c>
      <c r="B33" s="25">
        <v>3080069</v>
      </c>
      <c r="C33" s="25">
        <v>2170879</v>
      </c>
      <c r="D33" s="25">
        <v>900509</v>
      </c>
      <c r="E33" s="25">
        <v>8681</v>
      </c>
      <c r="F33" s="25">
        <v>0</v>
      </c>
      <c r="G33" s="25">
        <v>0</v>
      </c>
      <c r="H33" s="25">
        <v>0</v>
      </c>
      <c r="I33" s="25">
        <v>136200</v>
      </c>
    </row>
    <row r="34" spans="1:11" x14ac:dyDescent="0.15">
      <c r="A34" s="26" t="s">
        <v>58</v>
      </c>
      <c r="B34" s="25">
        <v>108156</v>
      </c>
      <c r="C34" s="25" t="s">
        <v>56</v>
      </c>
      <c r="D34" s="25">
        <v>108156</v>
      </c>
      <c r="E34" s="25" t="s">
        <v>56</v>
      </c>
      <c r="F34" s="25"/>
      <c r="G34" s="25"/>
      <c r="H34" s="25"/>
      <c r="I34" s="25" t="s">
        <v>56</v>
      </c>
    </row>
    <row r="35" spans="1:11" x14ac:dyDescent="0.15">
      <c r="A35" s="26" t="s">
        <v>59</v>
      </c>
      <c r="B35" s="25">
        <v>25217</v>
      </c>
      <c r="C35" s="25">
        <v>15239</v>
      </c>
      <c r="D35" s="25" t="s">
        <v>56</v>
      </c>
      <c r="E35" s="25">
        <v>9978</v>
      </c>
      <c r="F35" s="25"/>
      <c r="G35" s="25"/>
      <c r="H35" s="25"/>
      <c r="I35" s="25" t="s">
        <v>56</v>
      </c>
    </row>
    <row r="36" spans="1:11" x14ac:dyDescent="0.15">
      <c r="A36" s="26"/>
      <c r="B36" s="25"/>
      <c r="C36" s="25"/>
      <c r="D36" s="25"/>
      <c r="E36" s="25"/>
      <c r="F36" s="25"/>
      <c r="G36" s="25"/>
      <c r="H36" s="25"/>
      <c r="I36" s="25"/>
    </row>
    <row r="37" spans="1:11" x14ac:dyDescent="0.15">
      <c r="A37" s="26" t="s">
        <v>37</v>
      </c>
      <c r="B37" s="25">
        <f>SUM(C37:H37)</f>
        <v>92615</v>
      </c>
      <c r="C37" s="25">
        <f>SUM(C38:C42)</f>
        <v>56119</v>
      </c>
      <c r="D37" s="25">
        <f>SUM(D38:D42)</f>
        <v>36496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</row>
    <row r="38" spans="1:11" x14ac:dyDescent="0.15">
      <c r="A38" s="26" t="s">
        <v>18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</row>
    <row r="39" spans="1:11" x14ac:dyDescent="0.15">
      <c r="A39" s="26" t="s">
        <v>22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</row>
    <row r="40" spans="1:11" x14ac:dyDescent="0.15">
      <c r="A40" s="26" t="s">
        <v>23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</row>
    <row r="41" spans="1:11" x14ac:dyDescent="0.15">
      <c r="A41" s="26" t="s">
        <v>24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</row>
    <row r="42" spans="1:11" x14ac:dyDescent="0.15">
      <c r="A42" s="26" t="s">
        <v>30</v>
      </c>
      <c r="B42" s="25">
        <v>92615</v>
      </c>
      <c r="C42" s="25">
        <v>56119</v>
      </c>
      <c r="D42" s="25">
        <v>36496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</row>
    <row r="43" spans="1:11" x14ac:dyDescent="0.15">
      <c r="A43" s="26"/>
      <c r="B43" s="25"/>
      <c r="C43" s="25"/>
      <c r="D43" s="25"/>
      <c r="E43" s="25"/>
      <c r="F43" s="25"/>
      <c r="G43" s="25"/>
      <c r="H43" s="25"/>
      <c r="I43" s="25"/>
    </row>
    <row r="44" spans="1:11" x14ac:dyDescent="0.15">
      <c r="A44" s="26" t="s">
        <v>38</v>
      </c>
      <c r="B44" s="25">
        <f>SUM(C44:H44)</f>
        <v>45003</v>
      </c>
      <c r="C44" s="25">
        <f>+C45</f>
        <v>45003</v>
      </c>
      <c r="D44" s="25">
        <f>+D45</f>
        <v>0</v>
      </c>
      <c r="E44" s="25">
        <v>0</v>
      </c>
      <c r="F44" s="25">
        <v>0</v>
      </c>
      <c r="G44" s="25">
        <v>0</v>
      </c>
      <c r="H44" s="25">
        <v>0</v>
      </c>
      <c r="I44" s="25" t="str">
        <f>I45</f>
        <v>-</v>
      </c>
    </row>
    <row r="45" spans="1:11" x14ac:dyDescent="0.15">
      <c r="A45" s="26" t="s">
        <v>19</v>
      </c>
      <c r="B45" s="25">
        <v>45003</v>
      </c>
      <c r="C45" s="25">
        <v>45003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 t="s">
        <v>56</v>
      </c>
    </row>
    <row r="46" spans="1:11" hidden="1" x14ac:dyDescent="0.15">
      <c r="A46" s="26" t="s">
        <v>24</v>
      </c>
      <c r="B46" s="25">
        <v>0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</row>
    <row r="47" spans="1:11" x14ac:dyDescent="0.15">
      <c r="A47" s="26"/>
      <c r="B47" s="25"/>
      <c r="C47" s="25"/>
      <c r="D47" s="25"/>
      <c r="E47" s="25"/>
      <c r="F47" s="25"/>
      <c r="G47" s="25"/>
      <c r="H47" s="25"/>
      <c r="I47" s="25"/>
    </row>
    <row r="48" spans="1:11" x14ac:dyDescent="0.15">
      <c r="A48" s="26" t="s">
        <v>39</v>
      </c>
      <c r="B48" s="25">
        <f>SUM(C48:H48)</f>
        <v>26112225</v>
      </c>
      <c r="C48" s="25">
        <f t="shared" ref="C48:I48" si="2">SUM(C49:C56)</f>
        <v>23903272</v>
      </c>
      <c r="D48" s="25">
        <f t="shared" si="2"/>
        <v>1490970</v>
      </c>
      <c r="E48" s="25">
        <f t="shared" si="2"/>
        <v>717983</v>
      </c>
      <c r="F48" s="25">
        <f t="shared" si="2"/>
        <v>0</v>
      </c>
      <c r="G48" s="25">
        <f t="shared" si="2"/>
        <v>0</v>
      </c>
      <c r="H48" s="25">
        <f t="shared" si="2"/>
        <v>0</v>
      </c>
      <c r="I48" s="25">
        <f t="shared" si="2"/>
        <v>1512300</v>
      </c>
      <c r="J48" s="23"/>
      <c r="K48" s="25"/>
    </row>
    <row r="49" spans="1:10" x14ac:dyDescent="0.15">
      <c r="A49" s="26" t="s">
        <v>18</v>
      </c>
      <c r="B49" s="25">
        <v>665501</v>
      </c>
      <c r="C49" s="25">
        <v>485067</v>
      </c>
      <c r="D49" s="25">
        <v>180434</v>
      </c>
      <c r="E49" s="25" t="s">
        <v>56</v>
      </c>
      <c r="F49" s="25">
        <v>0</v>
      </c>
      <c r="G49" s="25">
        <v>0</v>
      </c>
      <c r="H49" s="25">
        <v>0</v>
      </c>
      <c r="I49" s="25">
        <v>41100</v>
      </c>
    </row>
    <row r="50" spans="1:10" x14ac:dyDescent="0.15">
      <c r="A50" s="26" t="s">
        <v>21</v>
      </c>
      <c r="B50" s="25">
        <v>2403105</v>
      </c>
      <c r="C50" s="25">
        <v>2271935</v>
      </c>
      <c r="D50" s="25">
        <v>128345</v>
      </c>
      <c r="E50" s="25">
        <v>2825</v>
      </c>
      <c r="F50" s="25">
        <v>0</v>
      </c>
      <c r="G50" s="25">
        <v>0</v>
      </c>
      <c r="H50" s="25">
        <v>0</v>
      </c>
      <c r="I50" s="25">
        <v>253900</v>
      </c>
    </row>
    <row r="51" spans="1:10" x14ac:dyDescent="0.15">
      <c r="A51" s="26" t="s">
        <v>24</v>
      </c>
      <c r="B51" s="25">
        <v>112902</v>
      </c>
      <c r="C51" s="25">
        <v>12427</v>
      </c>
      <c r="D51" s="25">
        <v>100475</v>
      </c>
      <c r="E51" s="25">
        <v>0</v>
      </c>
      <c r="F51" s="25">
        <v>0</v>
      </c>
      <c r="G51" s="25">
        <v>0</v>
      </c>
      <c r="H51" s="25">
        <v>0</v>
      </c>
      <c r="I51" s="25">
        <v>69200</v>
      </c>
    </row>
    <row r="52" spans="1:10" x14ac:dyDescent="0.15">
      <c r="A52" s="26" t="s">
        <v>25</v>
      </c>
      <c r="B52" s="25">
        <v>7663551</v>
      </c>
      <c r="C52" s="25">
        <v>7663551</v>
      </c>
      <c r="D52" s="25">
        <v>0</v>
      </c>
      <c r="E52" s="25" t="s">
        <v>56</v>
      </c>
      <c r="F52" s="25">
        <v>0</v>
      </c>
      <c r="G52" s="25">
        <v>0</v>
      </c>
      <c r="H52" s="25">
        <v>0</v>
      </c>
      <c r="I52" s="25">
        <v>79000</v>
      </c>
    </row>
    <row r="53" spans="1:10" x14ac:dyDescent="0.15">
      <c r="A53" s="26" t="s">
        <v>28</v>
      </c>
      <c r="B53" s="25">
        <v>2303490</v>
      </c>
      <c r="C53" s="25">
        <v>2133536</v>
      </c>
      <c r="D53" s="25">
        <v>169954</v>
      </c>
      <c r="E53" s="25">
        <v>0</v>
      </c>
      <c r="F53" s="25">
        <v>0</v>
      </c>
      <c r="G53" s="25">
        <v>0</v>
      </c>
      <c r="H53" s="25">
        <v>0</v>
      </c>
      <c r="I53" s="25">
        <v>343400</v>
      </c>
    </row>
    <row r="54" spans="1:10" x14ac:dyDescent="0.15">
      <c r="A54" s="26" t="s">
        <v>29</v>
      </c>
      <c r="B54" s="25">
        <v>2437027</v>
      </c>
      <c r="C54" s="25">
        <v>2437027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82900</v>
      </c>
    </row>
    <row r="55" spans="1:10" x14ac:dyDescent="0.15">
      <c r="A55" s="26" t="s">
        <v>30</v>
      </c>
      <c r="B55" s="25">
        <v>4429529</v>
      </c>
      <c r="C55" s="25">
        <v>3569571</v>
      </c>
      <c r="D55" s="25">
        <v>144800</v>
      </c>
      <c r="E55" s="25">
        <v>715158</v>
      </c>
      <c r="F55" s="25">
        <v>0</v>
      </c>
      <c r="G55" s="25">
        <v>0</v>
      </c>
      <c r="H55" s="25">
        <v>0</v>
      </c>
      <c r="I55" s="25">
        <v>614400</v>
      </c>
    </row>
    <row r="56" spans="1:10" x14ac:dyDescent="0.15">
      <c r="A56" s="26" t="s">
        <v>31</v>
      </c>
      <c r="B56" s="25">
        <v>6097120</v>
      </c>
      <c r="C56" s="25">
        <v>5330158</v>
      </c>
      <c r="D56" s="25">
        <v>766962</v>
      </c>
      <c r="E56" s="25">
        <v>0</v>
      </c>
      <c r="F56" s="25">
        <v>0</v>
      </c>
      <c r="G56" s="25">
        <v>0</v>
      </c>
      <c r="H56" s="25">
        <v>0</v>
      </c>
      <c r="I56" s="25">
        <v>28400</v>
      </c>
    </row>
    <row r="57" spans="1:10" x14ac:dyDescent="0.15">
      <c r="A57" s="26"/>
      <c r="B57" s="25"/>
      <c r="C57" s="25"/>
      <c r="D57" s="25"/>
      <c r="E57" s="25"/>
      <c r="F57" s="25"/>
      <c r="G57" s="25"/>
      <c r="H57" s="25"/>
      <c r="I57" s="25"/>
    </row>
    <row r="58" spans="1:10" x14ac:dyDescent="0.15">
      <c r="A58" s="26" t="s">
        <v>40</v>
      </c>
      <c r="B58" s="25">
        <f>SUM(C58:H58)</f>
        <v>1036659</v>
      </c>
      <c r="C58" s="25">
        <f>SUM(C59:C60)</f>
        <v>753134</v>
      </c>
      <c r="D58" s="25">
        <f>SUM(D59:D60)</f>
        <v>283525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</row>
    <row r="59" spans="1:10" x14ac:dyDescent="0.15">
      <c r="A59" s="26" t="s">
        <v>41</v>
      </c>
      <c r="B59" s="25">
        <v>373231</v>
      </c>
      <c r="C59" s="25">
        <v>373231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</row>
    <row r="60" spans="1:10" x14ac:dyDescent="0.15">
      <c r="A60" s="26" t="s">
        <v>42</v>
      </c>
      <c r="B60" s="25">
        <v>663428</v>
      </c>
      <c r="C60" s="25">
        <v>379903</v>
      </c>
      <c r="D60" s="25">
        <v>283525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</row>
    <row r="61" spans="1:10" x14ac:dyDescent="0.15">
      <c r="A61" s="26"/>
      <c r="B61" s="25"/>
      <c r="C61" s="25"/>
      <c r="D61" s="25"/>
      <c r="E61" s="25"/>
      <c r="F61" s="25"/>
      <c r="G61" s="25"/>
      <c r="H61" s="25"/>
      <c r="I61" s="25"/>
    </row>
    <row r="62" spans="1:10" x14ac:dyDescent="0.15">
      <c r="A62" s="26" t="s">
        <v>43</v>
      </c>
      <c r="B62" s="25">
        <f>SUM(C62:H62)</f>
        <v>220747304</v>
      </c>
      <c r="C62" s="25">
        <f t="shared" ref="C62:I62" si="3">SUM(C63:C75)</f>
        <v>152676051</v>
      </c>
      <c r="D62" s="25">
        <f t="shared" si="3"/>
        <v>60469597</v>
      </c>
      <c r="E62" s="25">
        <f t="shared" si="3"/>
        <v>6945661</v>
      </c>
      <c r="F62" s="25">
        <f t="shared" si="3"/>
        <v>611729</v>
      </c>
      <c r="G62" s="25">
        <f t="shared" si="3"/>
        <v>36416</v>
      </c>
      <c r="H62" s="25">
        <f t="shared" si="3"/>
        <v>7850</v>
      </c>
      <c r="I62" s="25">
        <f t="shared" si="3"/>
        <v>10816700</v>
      </c>
      <c r="J62" s="23"/>
    </row>
    <row r="63" spans="1:10" x14ac:dyDescent="0.15">
      <c r="A63" s="26" t="s">
        <v>18</v>
      </c>
      <c r="B63" s="25">
        <v>47446504</v>
      </c>
      <c r="C63" s="25">
        <f>25698970+4004208</f>
        <v>29703178</v>
      </c>
      <c r="D63" s="25">
        <v>17497810</v>
      </c>
      <c r="E63" s="25">
        <v>191910</v>
      </c>
      <c r="F63" s="25">
        <v>17190</v>
      </c>
      <c r="G63" s="25">
        <v>36416</v>
      </c>
      <c r="H63" s="25">
        <v>0</v>
      </c>
      <c r="I63" s="25">
        <v>2114400</v>
      </c>
    </row>
    <row r="64" spans="1:10" x14ac:dyDescent="0.15">
      <c r="A64" s="26" t="s">
        <v>19</v>
      </c>
      <c r="B64" s="25">
        <v>36948335</v>
      </c>
      <c r="C64" s="25">
        <f>25928565+5224105</f>
        <v>31152670</v>
      </c>
      <c r="D64" s="25">
        <v>5687281</v>
      </c>
      <c r="E64" s="25">
        <v>108384</v>
      </c>
      <c r="F64" s="25">
        <v>0</v>
      </c>
      <c r="G64" s="25">
        <v>0</v>
      </c>
      <c r="H64" s="25">
        <v>0</v>
      </c>
      <c r="I64" s="25">
        <v>2319100</v>
      </c>
    </row>
    <row r="65" spans="1:9" x14ac:dyDescent="0.15">
      <c r="A65" s="26" t="s">
        <v>44</v>
      </c>
      <c r="B65" s="25">
        <v>34492484</v>
      </c>
      <c r="C65" s="25">
        <v>27858166</v>
      </c>
      <c r="D65" s="25">
        <v>6558971</v>
      </c>
      <c r="E65" s="25">
        <v>75347</v>
      </c>
      <c r="F65" s="25">
        <v>0</v>
      </c>
      <c r="G65" s="25">
        <v>0</v>
      </c>
      <c r="H65" s="25">
        <v>0</v>
      </c>
      <c r="I65" s="25">
        <v>1328400</v>
      </c>
    </row>
    <row r="66" spans="1:9" x14ac:dyDescent="0.15">
      <c r="A66" s="26" t="s">
        <v>21</v>
      </c>
      <c r="B66" s="25">
        <v>6075902</v>
      </c>
      <c r="C66" s="25">
        <f>1834291+930632</f>
        <v>2764923</v>
      </c>
      <c r="D66" s="25">
        <v>2354227</v>
      </c>
      <c r="E66" s="25">
        <v>431123</v>
      </c>
      <c r="F66" s="25">
        <v>525629</v>
      </c>
      <c r="G66" s="25">
        <v>0</v>
      </c>
      <c r="H66" s="25">
        <v>0</v>
      </c>
      <c r="I66" s="25">
        <v>361200</v>
      </c>
    </row>
    <row r="67" spans="1:9" x14ac:dyDescent="0.15">
      <c r="A67" s="26" t="s">
        <v>22</v>
      </c>
      <c r="B67" s="25">
        <v>24800211</v>
      </c>
      <c r="C67" s="25">
        <f>20108593+762375</f>
        <v>20870968</v>
      </c>
      <c r="D67" s="25">
        <v>3877993</v>
      </c>
      <c r="E67" s="25">
        <v>51250</v>
      </c>
      <c r="F67" s="25">
        <v>0</v>
      </c>
      <c r="G67" s="25">
        <v>0</v>
      </c>
      <c r="H67" s="25">
        <v>0</v>
      </c>
      <c r="I67" s="25">
        <v>791300</v>
      </c>
    </row>
    <row r="68" spans="1:9" x14ac:dyDescent="0.15">
      <c r="A68" s="26" t="s">
        <v>23</v>
      </c>
      <c r="B68" s="25">
        <v>6397386</v>
      </c>
      <c r="C68" s="25">
        <f>4353207+1156223</f>
        <v>5509430</v>
      </c>
      <c r="D68" s="25">
        <v>836706</v>
      </c>
      <c r="E68" s="25">
        <v>51250</v>
      </c>
      <c r="F68" s="25">
        <v>0</v>
      </c>
      <c r="G68" s="25">
        <v>0</v>
      </c>
      <c r="H68" s="25">
        <v>0</v>
      </c>
      <c r="I68" s="25">
        <v>376300</v>
      </c>
    </row>
    <row r="69" spans="1:9" x14ac:dyDescent="0.15">
      <c r="A69" s="26" t="s">
        <v>45</v>
      </c>
      <c r="B69" s="25">
        <v>17519154</v>
      </c>
      <c r="C69" s="25">
        <f>3787952+2356042</f>
        <v>6143994</v>
      </c>
      <c r="D69" s="25">
        <v>11343807</v>
      </c>
      <c r="E69" s="25">
        <v>31353</v>
      </c>
      <c r="F69" s="25">
        <v>0</v>
      </c>
      <c r="G69" s="25">
        <v>0</v>
      </c>
      <c r="H69" s="25">
        <v>0</v>
      </c>
      <c r="I69" s="25">
        <v>1074500</v>
      </c>
    </row>
    <row r="70" spans="1:9" x14ac:dyDescent="0.15">
      <c r="A70" s="26" t="s">
        <v>41</v>
      </c>
      <c r="B70" s="25">
        <v>5034515</v>
      </c>
      <c r="C70" s="25">
        <f>560851+1720282</f>
        <v>2281133</v>
      </c>
      <c r="D70" s="25">
        <v>2719660</v>
      </c>
      <c r="E70" s="25">
        <v>33722</v>
      </c>
      <c r="F70" s="25">
        <v>0</v>
      </c>
      <c r="G70" s="25"/>
      <c r="H70" s="25"/>
      <c r="I70" s="25">
        <v>93900</v>
      </c>
    </row>
    <row r="71" spans="1:9" x14ac:dyDescent="0.15">
      <c r="A71" s="26" t="s">
        <v>46</v>
      </c>
      <c r="B71" s="25">
        <v>3645406</v>
      </c>
      <c r="C71" s="25">
        <f>2380709+571834</f>
        <v>2952543</v>
      </c>
      <c r="D71" s="25">
        <v>658253</v>
      </c>
      <c r="E71" s="25">
        <v>23100</v>
      </c>
      <c r="F71" s="25">
        <v>11510</v>
      </c>
      <c r="G71" s="25">
        <v>0</v>
      </c>
      <c r="H71" s="25">
        <v>0</v>
      </c>
      <c r="I71" s="25">
        <v>192700</v>
      </c>
    </row>
    <row r="72" spans="1:9" x14ac:dyDescent="0.15">
      <c r="A72" s="26" t="s">
        <v>60</v>
      </c>
      <c r="B72" s="25">
        <v>5756614</v>
      </c>
      <c r="C72" s="25">
        <f>2963870+946645</f>
        <v>3910515</v>
      </c>
      <c r="D72" s="25">
        <v>1391806</v>
      </c>
      <c r="E72" s="25">
        <v>439493</v>
      </c>
      <c r="F72" s="25">
        <v>14800</v>
      </c>
      <c r="G72" s="25"/>
      <c r="H72" s="25"/>
      <c r="I72" s="25">
        <v>414400</v>
      </c>
    </row>
    <row r="73" spans="1:9" x14ac:dyDescent="0.15">
      <c r="A73" s="26" t="s">
        <v>28</v>
      </c>
      <c r="B73" s="25">
        <v>1451423</v>
      </c>
      <c r="C73" s="25">
        <f>767271+378701</f>
        <v>1145972</v>
      </c>
      <c r="D73" s="25">
        <v>305451</v>
      </c>
      <c r="E73" s="25" t="s">
        <v>56</v>
      </c>
      <c r="F73" s="25">
        <v>0</v>
      </c>
      <c r="G73" s="25">
        <v>0</v>
      </c>
      <c r="H73" s="25">
        <v>0</v>
      </c>
      <c r="I73" s="25">
        <v>30300</v>
      </c>
    </row>
    <row r="74" spans="1:9" x14ac:dyDescent="0.15">
      <c r="A74" s="26" t="s">
        <v>29</v>
      </c>
      <c r="B74" s="25">
        <v>15710713</v>
      </c>
      <c r="C74" s="25">
        <f>8598000+1921338</f>
        <v>10519338</v>
      </c>
      <c r="D74" s="25">
        <v>5191375</v>
      </c>
      <c r="E74" s="25" t="s">
        <v>56</v>
      </c>
      <c r="F74" s="25">
        <v>0</v>
      </c>
      <c r="G74" s="25">
        <v>0</v>
      </c>
      <c r="H74" s="25">
        <v>0</v>
      </c>
      <c r="I74" s="25">
        <v>995800</v>
      </c>
    </row>
    <row r="75" spans="1:9" x14ac:dyDescent="0.15">
      <c r="A75" s="26" t="s">
        <v>30</v>
      </c>
      <c r="B75" s="25">
        <v>15468657</v>
      </c>
      <c r="C75" s="25">
        <f>6728520+1134701</f>
        <v>7863221</v>
      </c>
      <c r="D75" s="25">
        <v>2046257</v>
      </c>
      <c r="E75" s="25">
        <v>5508729</v>
      </c>
      <c r="F75" s="25">
        <v>42600</v>
      </c>
      <c r="G75" s="25">
        <v>0</v>
      </c>
      <c r="H75" s="25">
        <v>7850</v>
      </c>
      <c r="I75" s="25">
        <v>724400</v>
      </c>
    </row>
    <row r="76" spans="1:9" x14ac:dyDescent="0.15">
      <c r="A76" s="26"/>
      <c r="B76" s="25"/>
      <c r="C76" s="25"/>
      <c r="D76" s="25"/>
      <c r="E76" s="25"/>
      <c r="F76" s="25"/>
      <c r="G76" s="25"/>
      <c r="H76" s="25"/>
      <c r="I76" s="25"/>
    </row>
    <row r="77" spans="1:9" x14ac:dyDescent="0.15">
      <c r="A77" s="27" t="s">
        <v>47</v>
      </c>
      <c r="B77" s="25">
        <f>SUM(C77:H77)</f>
        <v>11617886</v>
      </c>
      <c r="C77" s="25">
        <f t="shared" ref="C77:I77" si="4">SUM(C78:C85)</f>
        <v>8955575</v>
      </c>
      <c r="D77" s="25">
        <f t="shared" si="4"/>
        <v>2072099</v>
      </c>
      <c r="E77" s="25">
        <f t="shared" si="4"/>
        <v>493771</v>
      </c>
      <c r="F77" s="25">
        <f t="shared" si="4"/>
        <v>96441</v>
      </c>
      <c r="G77" s="25">
        <f t="shared" si="4"/>
        <v>0</v>
      </c>
      <c r="H77" s="25">
        <f t="shared" si="4"/>
        <v>0</v>
      </c>
      <c r="I77" s="25">
        <f t="shared" si="4"/>
        <v>834000</v>
      </c>
    </row>
    <row r="78" spans="1:9" x14ac:dyDescent="0.15">
      <c r="A78" s="26" t="s">
        <v>18</v>
      </c>
      <c r="B78" s="25">
        <v>392257</v>
      </c>
      <c r="C78" s="25">
        <v>277129</v>
      </c>
      <c r="D78" s="25">
        <v>115128</v>
      </c>
      <c r="E78" s="25">
        <v>0</v>
      </c>
      <c r="F78" s="25">
        <v>0</v>
      </c>
      <c r="G78" s="25">
        <v>0</v>
      </c>
      <c r="H78" s="25">
        <v>0</v>
      </c>
      <c r="I78" s="25" t="s">
        <v>56</v>
      </c>
    </row>
    <row r="79" spans="1:9" x14ac:dyDescent="0.15">
      <c r="A79" s="26" t="s">
        <v>20</v>
      </c>
      <c r="B79" s="25">
        <v>3465708</v>
      </c>
      <c r="C79" s="25">
        <v>2992139</v>
      </c>
      <c r="D79" s="25">
        <v>469608</v>
      </c>
      <c r="E79" s="25">
        <v>3961</v>
      </c>
      <c r="F79" s="25">
        <v>0</v>
      </c>
      <c r="G79" s="25">
        <v>0</v>
      </c>
      <c r="H79" s="25">
        <v>0</v>
      </c>
      <c r="I79" s="25">
        <v>171600</v>
      </c>
    </row>
    <row r="80" spans="1:9" x14ac:dyDescent="0.15">
      <c r="A80" s="26" t="s">
        <v>21</v>
      </c>
      <c r="B80" s="25">
        <v>175454</v>
      </c>
      <c r="C80" s="25">
        <v>113310</v>
      </c>
      <c r="D80" s="25">
        <v>62144</v>
      </c>
      <c r="E80" s="25">
        <v>0</v>
      </c>
      <c r="F80" s="25">
        <v>0</v>
      </c>
      <c r="G80" s="25">
        <v>0</v>
      </c>
      <c r="H80" s="25">
        <v>0</v>
      </c>
      <c r="I80" s="25">
        <v>4600</v>
      </c>
    </row>
    <row r="81" spans="1:9" x14ac:dyDescent="0.15">
      <c r="A81" s="26" t="s">
        <v>45</v>
      </c>
      <c r="B81" s="25">
        <v>528443</v>
      </c>
      <c r="C81" s="25">
        <v>289423</v>
      </c>
      <c r="D81" s="25">
        <v>239020</v>
      </c>
      <c r="E81" s="25">
        <v>0</v>
      </c>
      <c r="F81" s="25">
        <v>0</v>
      </c>
      <c r="G81" s="25">
        <v>0</v>
      </c>
      <c r="H81" s="25">
        <v>0</v>
      </c>
      <c r="I81" s="25" t="s">
        <v>56</v>
      </c>
    </row>
    <row r="82" spans="1:9" x14ac:dyDescent="0.15">
      <c r="A82" s="26" t="s">
        <v>46</v>
      </c>
      <c r="B82" s="25">
        <v>568911</v>
      </c>
      <c r="C82" s="25">
        <v>384854</v>
      </c>
      <c r="D82" s="25">
        <v>184057</v>
      </c>
      <c r="E82" s="25">
        <v>0</v>
      </c>
      <c r="F82" s="25">
        <v>0</v>
      </c>
      <c r="G82" s="25">
        <v>0</v>
      </c>
      <c r="H82" s="25">
        <v>0</v>
      </c>
      <c r="I82" s="25">
        <v>32800</v>
      </c>
    </row>
    <row r="83" spans="1:9" x14ac:dyDescent="0.15">
      <c r="A83" s="26" t="s">
        <v>60</v>
      </c>
      <c r="B83" s="25">
        <v>729843</v>
      </c>
      <c r="C83" s="25">
        <v>446549</v>
      </c>
      <c r="D83" s="25">
        <v>243815</v>
      </c>
      <c r="E83" s="25">
        <v>39479</v>
      </c>
      <c r="F83" s="25"/>
      <c r="G83" s="25"/>
      <c r="H83" s="25"/>
      <c r="I83" s="25">
        <v>41700</v>
      </c>
    </row>
    <row r="84" spans="1:9" x14ac:dyDescent="0.15">
      <c r="A84" s="26" t="s">
        <v>29</v>
      </c>
      <c r="B84" s="28">
        <v>1063448</v>
      </c>
      <c r="C84" s="25">
        <v>711700</v>
      </c>
      <c r="D84" s="25">
        <v>351748</v>
      </c>
      <c r="E84" s="25">
        <v>0</v>
      </c>
      <c r="F84" s="25">
        <v>0</v>
      </c>
      <c r="G84" s="25">
        <v>0</v>
      </c>
      <c r="H84" s="25">
        <v>0</v>
      </c>
      <c r="I84" s="25">
        <v>17300</v>
      </c>
    </row>
    <row r="85" spans="1:9" x14ac:dyDescent="0.15">
      <c r="A85" s="26" t="s">
        <v>31</v>
      </c>
      <c r="B85" s="25">
        <v>4693822</v>
      </c>
      <c r="C85" s="25">
        <v>3740471</v>
      </c>
      <c r="D85" s="25">
        <v>406579</v>
      </c>
      <c r="E85" s="25">
        <v>450331</v>
      </c>
      <c r="F85" s="25">
        <v>96441</v>
      </c>
      <c r="G85" s="25">
        <v>0</v>
      </c>
      <c r="H85" s="25">
        <v>0</v>
      </c>
      <c r="I85" s="25">
        <v>566000</v>
      </c>
    </row>
    <row r="86" spans="1:9" x14ac:dyDescent="0.15">
      <c r="A86" s="26"/>
      <c r="B86" s="25"/>
      <c r="C86" s="25"/>
      <c r="D86" s="25"/>
      <c r="E86" s="25"/>
      <c r="F86" s="25"/>
      <c r="G86" s="25"/>
      <c r="H86" s="25"/>
      <c r="I86" s="25"/>
    </row>
    <row r="87" spans="1:9" x14ac:dyDescent="0.15">
      <c r="A87" s="26" t="s">
        <v>48</v>
      </c>
      <c r="B87" s="25">
        <f>SUM(C87:H87)</f>
        <v>9727371</v>
      </c>
      <c r="C87" s="25">
        <f>SUM(C88:C96)</f>
        <v>5644139</v>
      </c>
      <c r="D87" s="25">
        <f>SUM(D88:D96)</f>
        <v>3363671</v>
      </c>
      <c r="E87" s="25">
        <f>SUM(E88:E96)</f>
        <v>644087</v>
      </c>
      <c r="F87" s="25">
        <f>SUM(F88:F96)</f>
        <v>75474</v>
      </c>
      <c r="G87" s="25">
        <f>SUM(G88:G95)</f>
        <v>0</v>
      </c>
      <c r="H87" s="25">
        <f>SUM(H88:H95)</f>
        <v>0</v>
      </c>
      <c r="I87" s="25">
        <f>SUM(I88:I96)</f>
        <v>148400</v>
      </c>
    </row>
    <row r="88" spans="1:9" x14ac:dyDescent="0.15">
      <c r="A88" s="26" t="s">
        <v>20</v>
      </c>
      <c r="B88" s="25">
        <v>1893056</v>
      </c>
      <c r="C88" s="25">
        <v>1196895</v>
      </c>
      <c r="D88" s="25">
        <v>665754</v>
      </c>
      <c r="E88" s="25">
        <v>30407</v>
      </c>
      <c r="F88" s="25">
        <v>0</v>
      </c>
      <c r="G88" s="25">
        <v>0</v>
      </c>
      <c r="H88" s="25">
        <v>0</v>
      </c>
      <c r="I88" s="25">
        <v>0</v>
      </c>
    </row>
    <row r="89" spans="1:9" x14ac:dyDescent="0.15">
      <c r="A89" s="26" t="s">
        <v>21</v>
      </c>
      <c r="B89" s="25">
        <v>1921296</v>
      </c>
      <c r="C89" s="25">
        <v>1242195</v>
      </c>
      <c r="D89" s="25">
        <v>644995</v>
      </c>
      <c r="E89" s="25">
        <v>34106</v>
      </c>
      <c r="F89" s="25">
        <v>0</v>
      </c>
      <c r="G89" s="25">
        <v>0</v>
      </c>
      <c r="H89" s="25">
        <v>0</v>
      </c>
      <c r="I89" s="25">
        <v>22100</v>
      </c>
    </row>
    <row r="90" spans="1:9" x14ac:dyDescent="0.15">
      <c r="A90" s="26" t="s">
        <v>45</v>
      </c>
      <c r="B90" s="25">
        <v>374920</v>
      </c>
      <c r="C90" s="25">
        <v>231466</v>
      </c>
      <c r="D90" s="25">
        <v>133426</v>
      </c>
      <c r="E90" s="25">
        <v>10028</v>
      </c>
      <c r="F90" s="25">
        <v>0</v>
      </c>
      <c r="G90" s="25">
        <v>0</v>
      </c>
      <c r="H90" s="25">
        <v>0</v>
      </c>
      <c r="I90" s="25">
        <v>0</v>
      </c>
    </row>
    <row r="91" spans="1:9" x14ac:dyDescent="0.15">
      <c r="A91" s="26" t="s">
        <v>46</v>
      </c>
      <c r="B91" s="25">
        <v>1403628</v>
      </c>
      <c r="C91" s="25">
        <v>894776</v>
      </c>
      <c r="D91" s="25">
        <v>508852</v>
      </c>
      <c r="E91" s="25">
        <v>0</v>
      </c>
      <c r="F91" s="25">
        <v>0</v>
      </c>
      <c r="G91" s="25">
        <v>0</v>
      </c>
      <c r="H91" s="25">
        <v>0</v>
      </c>
      <c r="I91" s="25">
        <v>50700</v>
      </c>
    </row>
    <row r="92" spans="1:9" x14ac:dyDescent="0.15">
      <c r="A92" s="26" t="s">
        <v>60</v>
      </c>
      <c r="B92" s="25">
        <v>535632</v>
      </c>
      <c r="C92" s="25">
        <v>396878</v>
      </c>
      <c r="D92" s="25">
        <v>125802</v>
      </c>
      <c r="E92" s="25">
        <v>12952</v>
      </c>
      <c r="F92" s="25">
        <v>0</v>
      </c>
      <c r="G92" s="25">
        <v>0</v>
      </c>
      <c r="H92" s="25">
        <v>0</v>
      </c>
      <c r="I92" s="25">
        <v>31600</v>
      </c>
    </row>
    <row r="93" spans="1:9" x14ac:dyDescent="0.15">
      <c r="A93" s="26" t="s">
        <v>28</v>
      </c>
      <c r="B93" s="25">
        <v>640369</v>
      </c>
      <c r="C93" s="25">
        <v>402045</v>
      </c>
      <c r="D93" s="25">
        <v>223654</v>
      </c>
      <c r="E93" s="25">
        <v>1820</v>
      </c>
      <c r="F93" s="25">
        <v>12850</v>
      </c>
      <c r="G93" s="25">
        <v>0</v>
      </c>
      <c r="H93" s="25">
        <v>0</v>
      </c>
      <c r="I93" s="25">
        <v>26600</v>
      </c>
    </row>
    <row r="94" spans="1:9" x14ac:dyDescent="0.15">
      <c r="A94" s="26" t="s">
        <v>42</v>
      </c>
      <c r="B94" s="25">
        <v>1490487</v>
      </c>
      <c r="C94" s="25">
        <v>779619</v>
      </c>
      <c r="D94" s="25">
        <v>710868</v>
      </c>
      <c r="E94" s="25">
        <v>0</v>
      </c>
      <c r="F94" s="25">
        <v>0</v>
      </c>
      <c r="G94" s="25">
        <v>0</v>
      </c>
      <c r="H94" s="25">
        <v>0</v>
      </c>
      <c r="I94" s="25">
        <v>5600</v>
      </c>
    </row>
    <row r="95" spans="1:9" x14ac:dyDescent="0.15">
      <c r="A95" s="26" t="s">
        <v>54</v>
      </c>
      <c r="B95" s="25">
        <v>101354</v>
      </c>
      <c r="C95" s="25">
        <v>71318</v>
      </c>
      <c r="D95" s="25">
        <v>22367</v>
      </c>
      <c r="E95" s="25">
        <v>7669</v>
      </c>
      <c r="F95" s="25">
        <v>0</v>
      </c>
      <c r="G95" s="25">
        <v>0</v>
      </c>
      <c r="H95" s="25">
        <v>0</v>
      </c>
      <c r="I95" s="25">
        <v>0</v>
      </c>
    </row>
    <row r="96" spans="1:9" x14ac:dyDescent="0.15">
      <c r="A96" s="26" t="s">
        <v>31</v>
      </c>
      <c r="B96" s="25">
        <v>1366629</v>
      </c>
      <c r="C96" s="25">
        <v>428947</v>
      </c>
      <c r="D96" s="25">
        <v>327953</v>
      </c>
      <c r="E96" s="25">
        <v>547105</v>
      </c>
      <c r="F96" s="25">
        <v>62624</v>
      </c>
      <c r="G96" s="25">
        <v>0</v>
      </c>
      <c r="H96" s="25">
        <v>0</v>
      </c>
      <c r="I96" s="25">
        <v>11800</v>
      </c>
    </row>
    <row r="97" spans="1:9" x14ac:dyDescent="0.15">
      <c r="A97" s="26"/>
      <c r="B97" s="25"/>
      <c r="C97" s="25"/>
      <c r="D97" s="25"/>
      <c r="E97" s="25"/>
      <c r="F97" s="25"/>
      <c r="G97" s="25"/>
      <c r="H97" s="25"/>
      <c r="I97" s="25"/>
    </row>
    <row r="98" spans="1:9" x14ac:dyDescent="0.15">
      <c r="A98" s="26" t="s">
        <v>49</v>
      </c>
      <c r="B98" s="25">
        <f>SUM(C98:H98)</f>
        <v>1884201</v>
      </c>
      <c r="C98" s="25">
        <f>SUM(C99:C103)</f>
        <v>1102869</v>
      </c>
      <c r="D98" s="25">
        <f>SUM(D99:D103)</f>
        <v>699004</v>
      </c>
      <c r="E98" s="25">
        <f>SUM(E99:E103)</f>
        <v>74416</v>
      </c>
      <c r="F98" s="25">
        <f>SUM(F99:F103)</f>
        <v>7912</v>
      </c>
      <c r="G98" s="25">
        <f>G101+G102</f>
        <v>0</v>
      </c>
      <c r="H98" s="25">
        <f>H101+H102</f>
        <v>0</v>
      </c>
      <c r="I98" s="25">
        <f>SUM(I99:I103)</f>
        <v>73600</v>
      </c>
    </row>
    <row r="99" spans="1:9" x14ac:dyDescent="0.15">
      <c r="A99" s="26" t="s">
        <v>20</v>
      </c>
      <c r="B99" s="25">
        <v>88512</v>
      </c>
      <c r="C99" s="25">
        <v>55054</v>
      </c>
      <c r="D99" s="25">
        <v>29377</v>
      </c>
      <c r="E99" s="25">
        <v>4081</v>
      </c>
      <c r="F99" s="25">
        <v>0</v>
      </c>
      <c r="G99" s="25">
        <v>0</v>
      </c>
      <c r="H99" s="25">
        <v>0</v>
      </c>
      <c r="I99" s="25">
        <v>0</v>
      </c>
    </row>
    <row r="100" spans="1:9" x14ac:dyDescent="0.15">
      <c r="A100" s="26" t="s">
        <v>21</v>
      </c>
      <c r="B100" s="25">
        <v>1484384</v>
      </c>
      <c r="C100" s="25">
        <v>787577</v>
      </c>
      <c r="D100" s="25">
        <v>666605</v>
      </c>
      <c r="E100" s="25">
        <v>30202</v>
      </c>
      <c r="F100" s="25">
        <v>0</v>
      </c>
      <c r="G100" s="25">
        <v>0</v>
      </c>
      <c r="H100" s="25">
        <v>0</v>
      </c>
      <c r="I100" s="25">
        <v>39200</v>
      </c>
    </row>
    <row r="101" spans="1:9" x14ac:dyDescent="0.15">
      <c r="A101" s="26" t="s">
        <v>46</v>
      </c>
      <c r="B101" s="25">
        <v>145295</v>
      </c>
      <c r="C101" s="25">
        <v>144557</v>
      </c>
      <c r="D101" s="25">
        <v>738</v>
      </c>
      <c r="E101" s="25">
        <v>0</v>
      </c>
      <c r="F101" s="25">
        <v>0</v>
      </c>
      <c r="G101" s="25">
        <v>0</v>
      </c>
      <c r="H101" s="25">
        <v>0</v>
      </c>
      <c r="I101" s="25">
        <v>9300</v>
      </c>
    </row>
    <row r="102" spans="1:9" x14ac:dyDescent="0.15">
      <c r="A102" s="26" t="s">
        <v>42</v>
      </c>
      <c r="B102" s="25">
        <v>36957</v>
      </c>
      <c r="C102" s="25">
        <v>35857</v>
      </c>
      <c r="D102" s="25">
        <v>1100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</row>
    <row r="103" spans="1:9" x14ac:dyDescent="0.15">
      <c r="A103" s="26" t="s">
        <v>31</v>
      </c>
      <c r="B103" s="25">
        <v>129053</v>
      </c>
      <c r="C103" s="25">
        <v>79824</v>
      </c>
      <c r="D103" s="25">
        <v>1184</v>
      </c>
      <c r="E103" s="25">
        <v>40133</v>
      </c>
      <c r="F103" s="25">
        <v>7912</v>
      </c>
      <c r="G103" s="25"/>
      <c r="H103" s="25"/>
      <c r="I103" s="25">
        <v>25100</v>
      </c>
    </row>
    <row r="104" spans="1:9" x14ac:dyDescent="0.15">
      <c r="A104" s="26"/>
      <c r="B104" s="25"/>
      <c r="C104" s="25"/>
      <c r="D104" s="25"/>
      <c r="E104" s="25"/>
      <c r="F104" s="25"/>
      <c r="G104" s="25"/>
      <c r="H104" s="25"/>
      <c r="I104" s="25"/>
    </row>
    <row r="105" spans="1:9" x14ac:dyDescent="0.15">
      <c r="A105" s="26" t="s">
        <v>50</v>
      </c>
      <c r="B105" s="25">
        <f>SUM(C105:H105)</f>
        <v>4316</v>
      </c>
      <c r="C105" s="25">
        <f t="shared" ref="C105:H105" si="5">C106+C107</f>
        <v>3623</v>
      </c>
      <c r="D105" s="25">
        <f t="shared" si="5"/>
        <v>693</v>
      </c>
      <c r="E105" s="25">
        <f t="shared" si="5"/>
        <v>0</v>
      </c>
      <c r="F105" s="25">
        <f t="shared" si="5"/>
        <v>0</v>
      </c>
      <c r="G105" s="25">
        <f t="shared" si="5"/>
        <v>0</v>
      </c>
      <c r="H105" s="25">
        <f t="shared" si="5"/>
        <v>0</v>
      </c>
      <c r="I105" s="25">
        <f>I107</f>
        <v>0</v>
      </c>
    </row>
    <row r="106" spans="1:9" x14ac:dyDescent="0.15">
      <c r="A106" s="26" t="s">
        <v>21</v>
      </c>
      <c r="B106" s="25">
        <v>4316</v>
      </c>
      <c r="C106" s="25">
        <v>3623</v>
      </c>
      <c r="D106" s="25">
        <v>693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</row>
    <row r="107" spans="1:9" hidden="1" x14ac:dyDescent="0.15">
      <c r="A107" s="26"/>
      <c r="B107" s="25">
        <v>0</v>
      </c>
      <c r="C107" s="25">
        <v>0</v>
      </c>
      <c r="D107" s="25">
        <v>0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</row>
    <row r="108" spans="1:9" x14ac:dyDescent="0.15">
      <c r="A108" s="26"/>
      <c r="B108" s="25"/>
      <c r="C108" s="25"/>
      <c r="D108" s="25"/>
      <c r="E108" s="25"/>
      <c r="F108" s="25"/>
      <c r="G108" s="25"/>
      <c r="H108" s="25"/>
      <c r="I108" s="25"/>
    </row>
    <row r="109" spans="1:9" x14ac:dyDescent="0.15">
      <c r="A109" s="27" t="s">
        <v>51</v>
      </c>
      <c r="B109" s="25">
        <f>SUM(C109:H109)</f>
        <v>217218</v>
      </c>
      <c r="C109" s="25">
        <f>C111+C110</f>
        <v>212712</v>
      </c>
      <c r="D109" s="25">
        <f t="shared" ref="D109:I109" si="6">D111+D110</f>
        <v>0</v>
      </c>
      <c r="E109" s="25">
        <f t="shared" si="6"/>
        <v>4506</v>
      </c>
      <c r="F109" s="25">
        <f t="shared" si="6"/>
        <v>0</v>
      </c>
      <c r="G109" s="25">
        <f t="shared" si="6"/>
        <v>0</v>
      </c>
      <c r="H109" s="25">
        <f t="shared" si="6"/>
        <v>0</v>
      </c>
      <c r="I109" s="25">
        <f t="shared" si="6"/>
        <v>600</v>
      </c>
    </row>
    <row r="110" spans="1:9" x14ac:dyDescent="0.15">
      <c r="A110" s="26" t="s">
        <v>21</v>
      </c>
      <c r="B110" s="25">
        <v>46807</v>
      </c>
      <c r="C110" s="25">
        <v>46807</v>
      </c>
      <c r="D110" s="25">
        <v>0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</row>
    <row r="111" spans="1:9" x14ac:dyDescent="0.15">
      <c r="A111" s="26" t="s">
        <v>45</v>
      </c>
      <c r="B111" s="25">
        <v>170411</v>
      </c>
      <c r="C111" s="25">
        <v>165905</v>
      </c>
      <c r="D111" s="25">
        <v>0</v>
      </c>
      <c r="E111" s="25">
        <v>4506</v>
      </c>
      <c r="F111" s="25">
        <v>0</v>
      </c>
      <c r="G111" s="25">
        <v>0</v>
      </c>
      <c r="H111" s="25">
        <v>0</v>
      </c>
      <c r="I111" s="25">
        <v>600</v>
      </c>
    </row>
    <row r="112" spans="1:9" x14ac:dyDescent="0.15">
      <c r="A112" s="26"/>
      <c r="B112" s="25"/>
      <c r="C112" s="25"/>
      <c r="D112" s="25"/>
      <c r="E112" s="25"/>
      <c r="F112" s="25"/>
      <c r="G112" s="25"/>
      <c r="H112" s="25"/>
      <c r="I112" s="25"/>
    </row>
    <row r="113" spans="1:9" x14ac:dyDescent="0.15">
      <c r="A113" s="26" t="s">
        <v>52</v>
      </c>
      <c r="B113" s="25">
        <f>SUM(C113:H113)</f>
        <v>27830</v>
      </c>
      <c r="C113" s="25">
        <f t="shared" ref="C113:H113" si="7">C114</f>
        <v>24610</v>
      </c>
      <c r="D113" s="25">
        <f t="shared" si="7"/>
        <v>3220</v>
      </c>
      <c r="E113" s="25">
        <f t="shared" si="7"/>
        <v>0</v>
      </c>
      <c r="F113" s="25">
        <f t="shared" si="7"/>
        <v>0</v>
      </c>
      <c r="G113" s="25">
        <f t="shared" si="7"/>
        <v>0</v>
      </c>
      <c r="H113" s="25">
        <f t="shared" si="7"/>
        <v>0</v>
      </c>
      <c r="I113" s="25">
        <f>I118</f>
        <v>0</v>
      </c>
    </row>
    <row r="114" spans="1:9" x14ac:dyDescent="0.15">
      <c r="A114" s="26" t="s">
        <v>21</v>
      </c>
      <c r="B114" s="25">
        <v>27830</v>
      </c>
      <c r="C114" s="25">
        <v>24610</v>
      </c>
      <c r="D114" s="25">
        <v>3220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</row>
    <row r="115" spans="1:9" x14ac:dyDescent="0.15">
      <c r="A115" s="29"/>
      <c r="B115" s="30"/>
      <c r="C115" s="30"/>
      <c r="D115" s="30"/>
      <c r="E115" s="30"/>
      <c r="F115" s="30"/>
      <c r="G115" s="30"/>
      <c r="H115" s="30"/>
      <c r="I115" s="30"/>
    </row>
    <row r="116" spans="1:9" x14ac:dyDescent="0.15">
      <c r="A116" s="31"/>
      <c r="B116" s="25"/>
      <c r="C116" s="25"/>
      <c r="D116" s="25"/>
      <c r="E116" s="25"/>
      <c r="F116" s="25"/>
      <c r="G116" s="25"/>
      <c r="H116" s="25"/>
      <c r="I116" s="25"/>
    </row>
    <row r="117" spans="1:9" x14ac:dyDescent="0.4">
      <c r="B117" s="3" t="s">
        <v>61</v>
      </c>
    </row>
    <row r="118" spans="1:9" x14ac:dyDescent="0.4">
      <c r="B118" s="23">
        <f>B10+B37+B44+B48+B58+B62+B105+B87+B77+B32+B109+B113+B98</f>
        <v>374785959</v>
      </c>
    </row>
    <row r="119" spans="1:9" x14ac:dyDescent="0.4">
      <c r="B119" s="38" t="s">
        <v>62</v>
      </c>
      <c r="C119" s="39" t="str">
        <f>IF(B118=B8,"OK","エラー！！")</f>
        <v>OK</v>
      </c>
    </row>
    <row r="122" spans="1:9" x14ac:dyDescent="0.4">
      <c r="C122" s="3" t="s">
        <v>55</v>
      </c>
    </row>
  </sheetData>
  <mergeCells count="4">
    <mergeCell ref="C5:C6"/>
    <mergeCell ref="E5:E6"/>
    <mergeCell ref="G5:G6"/>
    <mergeCell ref="H5:H6"/>
  </mergeCells>
  <phoneticPr fontId="2"/>
  <printOptions horizontalCentered="1"/>
  <pageMargins left="0.70866141732283472" right="0.70866141732283472" top="0.94488188976377963" bottom="0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163</vt:lpstr>
      <vt:lpstr>'163'!Print_Area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2020-11-13T07:43:37Z</dcterms:created>
  <dcterms:modified xsi:type="dcterms:W3CDTF">2023-11-17T00:24:51Z</dcterms:modified>
</cp:coreProperties>
</file>