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14 統計関係\02保健統計\15 保健統計年報\R6年作成（R５年分）\３　作業用\⓻生命表\"/>
    </mc:Choice>
  </mc:AlternateContent>
  <xr:revisionPtr revIDLastSave="0" documentId="13_ncr:1_{D0F7213F-7E69-4909-8140-1802F041FC68}" xr6:coauthVersionLast="36" xr6:coauthVersionMax="36" xr10:uidLastSave="{00000000-0000-0000-0000-000000000000}"/>
  <bookViews>
    <workbookView xWindow="0" yWindow="0" windowWidth="9580" windowHeight="7090" xr2:uid="{00000000-000D-0000-FFFF-FFFF00000000}"/>
  </bookViews>
  <sheets>
    <sheet name="R5年女" sheetId="1" r:id="rId1"/>
  </sheets>
  <definedNames>
    <definedName name="_?___D__BRANCH_">'R5年女'!$C$20</definedName>
    <definedName name="_GOTO_AL150_">'R5年女'!$D$21</definedName>
    <definedName name="_Regression_Int" localSheetId="0" hidden="1">1</definedName>
    <definedName name="\a">'R5年女'!$B$20</definedName>
    <definedName name="\d">#N/A</definedName>
    <definedName name="\z">'R5年女'!$C$21</definedName>
    <definedName name="_xlnm.Print_Area" localSheetId="0">'R5年女'!$AL$150:$AY$216</definedName>
    <definedName name="Print_Area_MI" localSheetId="0">'R5年女'!$AL$150:$AZ$218</definedName>
  </definedNames>
  <calcPr calcId="191029"/>
</workbook>
</file>

<file path=xl/calcChain.xml><?xml version="1.0" encoding="utf-8"?>
<calcChain xmlns="http://schemas.openxmlformats.org/spreadsheetml/2006/main">
  <c r="U55" i="1" l="1"/>
  <c r="S55" i="1"/>
  <c r="R55" i="1"/>
  <c r="Q55" i="1"/>
  <c r="T55" i="1" s="1"/>
  <c r="G55" i="1" s="1"/>
  <c r="AA55" i="1" s="1"/>
  <c r="C55" i="1"/>
  <c r="AK55" i="1" l="1"/>
  <c r="AB55" i="1"/>
  <c r="AL55" i="1" s="1"/>
  <c r="C52" i="1" l="1"/>
  <c r="Q52" i="1"/>
  <c r="T52" i="1" s="1"/>
  <c r="R52" i="1"/>
  <c r="S52" i="1"/>
  <c r="C53" i="1"/>
  <c r="Q53" i="1"/>
  <c r="R53" i="1"/>
  <c r="U53" i="1" s="1"/>
  <c r="S53" i="1"/>
  <c r="U52" i="1" l="1"/>
  <c r="G52" i="1" s="1"/>
  <c r="AA52" i="1" s="1"/>
  <c r="T53" i="1"/>
  <c r="G53" i="1" s="1"/>
  <c r="AA53" i="1" s="1"/>
  <c r="AB52" i="1" l="1"/>
  <c r="AK52" i="1"/>
  <c r="AK53" i="1"/>
  <c r="AB53" i="1"/>
  <c r="AL53" i="1" s="1"/>
  <c r="AL52" i="1" l="1"/>
  <c r="D139" i="1"/>
  <c r="E139" i="1"/>
  <c r="F139" i="1"/>
  <c r="B14" i="1" l="1"/>
  <c r="Q35" i="1" l="1"/>
  <c r="Q34" i="1"/>
  <c r="Q33" i="1"/>
  <c r="Q32" i="1"/>
  <c r="Q31" i="1"/>
  <c r="Q30" i="1"/>
  <c r="C99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4" i="1"/>
  <c r="C51" i="1"/>
  <c r="C50" i="1"/>
  <c r="C49" i="1"/>
  <c r="C48" i="1"/>
  <c r="C46" i="1"/>
  <c r="C137" i="1"/>
  <c r="Q48" i="1" l="1"/>
  <c r="R48" i="1"/>
  <c r="S48" i="1"/>
  <c r="T48" i="1" l="1"/>
  <c r="U48" i="1"/>
  <c r="G48" i="1" l="1"/>
  <c r="AA48" i="1" s="1"/>
  <c r="AK48" i="1" s="1"/>
  <c r="C132" i="1"/>
  <c r="C133" i="1"/>
  <c r="C134" i="1"/>
  <c r="C135" i="1"/>
  <c r="C136" i="1"/>
  <c r="AB48" i="1" l="1"/>
  <c r="AL48" i="1" s="1"/>
  <c r="C110" i="1"/>
  <c r="C96" i="1"/>
  <c r="C88" i="1"/>
  <c r="C85" i="1"/>
  <c r="E5" i="1" l="1"/>
  <c r="W37" i="1"/>
  <c r="W38" i="1"/>
  <c r="W39" i="1"/>
  <c r="W40" i="1"/>
  <c r="W41" i="1"/>
  <c r="W42" i="1"/>
  <c r="W43" i="1"/>
  <c r="W44" i="1"/>
  <c r="W45" i="1"/>
  <c r="K46" i="1"/>
  <c r="AN164" i="1" s="1"/>
  <c r="Q49" i="1"/>
  <c r="R49" i="1"/>
  <c r="S49" i="1"/>
  <c r="Q50" i="1"/>
  <c r="R50" i="1"/>
  <c r="S50" i="1"/>
  <c r="Q51" i="1"/>
  <c r="R51" i="1"/>
  <c r="S51" i="1"/>
  <c r="Q54" i="1"/>
  <c r="R54" i="1"/>
  <c r="S54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C81" i="1"/>
  <c r="Q81" i="1"/>
  <c r="R81" i="1"/>
  <c r="S81" i="1"/>
  <c r="C82" i="1"/>
  <c r="Q82" i="1"/>
  <c r="R82" i="1"/>
  <c r="S82" i="1"/>
  <c r="C83" i="1"/>
  <c r="Q83" i="1"/>
  <c r="R83" i="1"/>
  <c r="S83" i="1"/>
  <c r="C84" i="1"/>
  <c r="Q84" i="1"/>
  <c r="R84" i="1"/>
  <c r="S84" i="1"/>
  <c r="Q85" i="1"/>
  <c r="R85" i="1"/>
  <c r="S85" i="1"/>
  <c r="C86" i="1"/>
  <c r="Q86" i="1"/>
  <c r="R86" i="1"/>
  <c r="S86" i="1"/>
  <c r="C87" i="1"/>
  <c r="Q87" i="1"/>
  <c r="R87" i="1"/>
  <c r="S87" i="1"/>
  <c r="Q88" i="1"/>
  <c r="R88" i="1"/>
  <c r="S88" i="1"/>
  <c r="C89" i="1"/>
  <c r="Q89" i="1"/>
  <c r="R89" i="1"/>
  <c r="S89" i="1"/>
  <c r="C90" i="1"/>
  <c r="Q90" i="1"/>
  <c r="R90" i="1"/>
  <c r="S90" i="1"/>
  <c r="C91" i="1"/>
  <c r="Q91" i="1"/>
  <c r="R91" i="1"/>
  <c r="S91" i="1"/>
  <c r="C92" i="1"/>
  <c r="Q92" i="1"/>
  <c r="R92" i="1"/>
  <c r="S92" i="1"/>
  <c r="C93" i="1"/>
  <c r="Q93" i="1"/>
  <c r="R93" i="1"/>
  <c r="S93" i="1"/>
  <c r="C94" i="1"/>
  <c r="Q94" i="1"/>
  <c r="R94" i="1"/>
  <c r="S94" i="1"/>
  <c r="C95" i="1"/>
  <c r="Q95" i="1"/>
  <c r="R95" i="1"/>
  <c r="S95" i="1"/>
  <c r="Q96" i="1"/>
  <c r="R96" i="1"/>
  <c r="S96" i="1"/>
  <c r="C97" i="1"/>
  <c r="Q97" i="1"/>
  <c r="R97" i="1"/>
  <c r="S97" i="1"/>
  <c r="C98" i="1"/>
  <c r="Q98" i="1"/>
  <c r="R98" i="1"/>
  <c r="S98" i="1"/>
  <c r="Q99" i="1"/>
  <c r="R99" i="1"/>
  <c r="S99" i="1"/>
  <c r="C100" i="1"/>
  <c r="Q100" i="1"/>
  <c r="R100" i="1"/>
  <c r="S100" i="1"/>
  <c r="C101" i="1"/>
  <c r="Q101" i="1"/>
  <c r="R101" i="1"/>
  <c r="S101" i="1"/>
  <c r="C102" i="1"/>
  <c r="Q102" i="1"/>
  <c r="R102" i="1"/>
  <c r="S102" i="1"/>
  <c r="C103" i="1"/>
  <c r="Q103" i="1"/>
  <c r="R103" i="1"/>
  <c r="S103" i="1"/>
  <c r="C104" i="1"/>
  <c r="Q104" i="1"/>
  <c r="R104" i="1"/>
  <c r="S104" i="1"/>
  <c r="C105" i="1"/>
  <c r="Q105" i="1"/>
  <c r="R105" i="1"/>
  <c r="S105" i="1"/>
  <c r="C106" i="1"/>
  <c r="Q106" i="1"/>
  <c r="R106" i="1"/>
  <c r="S106" i="1"/>
  <c r="C107" i="1"/>
  <c r="Q107" i="1"/>
  <c r="R107" i="1"/>
  <c r="S107" i="1"/>
  <c r="C108" i="1"/>
  <c r="Q108" i="1"/>
  <c r="R108" i="1"/>
  <c r="S108" i="1"/>
  <c r="C109" i="1"/>
  <c r="Q109" i="1"/>
  <c r="R109" i="1"/>
  <c r="S109" i="1"/>
  <c r="Q110" i="1"/>
  <c r="R110" i="1"/>
  <c r="S110" i="1"/>
  <c r="C111" i="1"/>
  <c r="Q111" i="1"/>
  <c r="R111" i="1"/>
  <c r="S111" i="1"/>
  <c r="C112" i="1"/>
  <c r="Q112" i="1"/>
  <c r="R112" i="1"/>
  <c r="S112" i="1"/>
  <c r="C113" i="1"/>
  <c r="Q113" i="1"/>
  <c r="R113" i="1"/>
  <c r="S113" i="1"/>
  <c r="C114" i="1"/>
  <c r="Q114" i="1"/>
  <c r="R114" i="1"/>
  <c r="S114" i="1"/>
  <c r="C115" i="1"/>
  <c r="Q115" i="1"/>
  <c r="R115" i="1"/>
  <c r="S115" i="1"/>
  <c r="C116" i="1"/>
  <c r="Q116" i="1"/>
  <c r="R116" i="1"/>
  <c r="S116" i="1"/>
  <c r="C117" i="1"/>
  <c r="Q117" i="1"/>
  <c r="R117" i="1"/>
  <c r="S117" i="1"/>
  <c r="C118" i="1"/>
  <c r="Q118" i="1"/>
  <c r="R118" i="1"/>
  <c r="S118" i="1"/>
  <c r="C119" i="1"/>
  <c r="Q119" i="1"/>
  <c r="R119" i="1"/>
  <c r="S119" i="1"/>
  <c r="C120" i="1"/>
  <c r="Q120" i="1"/>
  <c r="R120" i="1"/>
  <c r="S120" i="1"/>
  <c r="C121" i="1"/>
  <c r="Q121" i="1"/>
  <c r="R121" i="1"/>
  <c r="S121" i="1"/>
  <c r="C122" i="1"/>
  <c r="Q122" i="1"/>
  <c r="R122" i="1"/>
  <c r="S122" i="1"/>
  <c r="C123" i="1"/>
  <c r="Q123" i="1"/>
  <c r="R123" i="1"/>
  <c r="S123" i="1"/>
  <c r="C124" i="1"/>
  <c r="Q124" i="1"/>
  <c r="R124" i="1"/>
  <c r="S124" i="1"/>
  <c r="C125" i="1"/>
  <c r="Q125" i="1"/>
  <c r="R125" i="1"/>
  <c r="S125" i="1"/>
  <c r="C126" i="1"/>
  <c r="Q126" i="1"/>
  <c r="R126" i="1"/>
  <c r="S126" i="1"/>
  <c r="C127" i="1"/>
  <c r="Q127" i="1"/>
  <c r="R127" i="1"/>
  <c r="S127" i="1"/>
  <c r="C128" i="1"/>
  <c r="Q128" i="1"/>
  <c r="R128" i="1"/>
  <c r="S128" i="1"/>
  <c r="C129" i="1"/>
  <c r="Q129" i="1"/>
  <c r="R129" i="1"/>
  <c r="S129" i="1"/>
  <c r="C130" i="1"/>
  <c r="Q130" i="1"/>
  <c r="R130" i="1"/>
  <c r="S130" i="1"/>
  <c r="C131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Q139" i="1" s="1"/>
  <c r="R135" i="1"/>
  <c r="S135" i="1"/>
  <c r="Q136" i="1"/>
  <c r="R136" i="1"/>
  <c r="Q137" i="1"/>
  <c r="B139" i="1"/>
  <c r="AN155" i="1"/>
  <c r="W177" i="1"/>
  <c r="W178" i="1"/>
  <c r="W179" i="1"/>
  <c r="W180" i="1"/>
  <c r="W181" i="1"/>
  <c r="C139" i="1" l="1"/>
  <c r="G46" i="1"/>
  <c r="U133" i="1"/>
  <c r="U131" i="1"/>
  <c r="U130" i="1"/>
  <c r="T130" i="1"/>
  <c r="U129" i="1"/>
  <c r="U111" i="1"/>
  <c r="U110" i="1"/>
  <c r="U109" i="1"/>
  <c r="U107" i="1"/>
  <c r="U105" i="1"/>
  <c r="U104" i="1"/>
  <c r="U102" i="1"/>
  <c r="U100" i="1"/>
  <c r="U99" i="1"/>
  <c r="U98" i="1"/>
  <c r="U97" i="1"/>
  <c r="U95" i="1"/>
  <c r="U94" i="1"/>
  <c r="U92" i="1"/>
  <c r="U87" i="1"/>
  <c r="T87" i="1"/>
  <c r="U86" i="1"/>
  <c r="U85" i="1"/>
  <c r="U83" i="1"/>
  <c r="U81" i="1"/>
  <c r="U80" i="1"/>
  <c r="U78" i="1"/>
  <c r="T75" i="1"/>
  <c r="T73" i="1"/>
  <c r="T72" i="1"/>
  <c r="T71" i="1"/>
  <c r="T70" i="1"/>
  <c r="T68" i="1"/>
  <c r="T67" i="1"/>
  <c r="T66" i="1"/>
  <c r="T65" i="1"/>
  <c r="T63" i="1"/>
  <c r="T62" i="1"/>
  <c r="T61" i="1"/>
  <c r="T60" i="1"/>
  <c r="T58" i="1"/>
  <c r="T57" i="1"/>
  <c r="T56" i="1"/>
  <c r="T54" i="1"/>
  <c r="T50" i="1"/>
  <c r="U103" i="1"/>
  <c r="T103" i="1"/>
  <c r="U79" i="1"/>
  <c r="T79" i="1"/>
  <c r="U70" i="1"/>
  <c r="U65" i="1"/>
  <c r="U60" i="1"/>
  <c r="U56" i="1"/>
  <c r="U51" i="1"/>
  <c r="U135" i="1"/>
  <c r="U134" i="1"/>
  <c r="T110" i="1"/>
  <c r="U108" i="1"/>
  <c r="T108" i="1"/>
  <c r="T98" i="1"/>
  <c r="U93" i="1"/>
  <c r="T93" i="1"/>
  <c r="U88" i="1"/>
  <c r="U84" i="1"/>
  <c r="T84" i="1"/>
  <c r="U76" i="1"/>
  <c r="U75" i="1"/>
  <c r="T134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06" i="1"/>
  <c r="T106" i="1"/>
  <c r="U101" i="1"/>
  <c r="T101" i="1"/>
  <c r="U96" i="1"/>
  <c r="T96" i="1"/>
  <c r="U91" i="1"/>
  <c r="T91" i="1"/>
  <c r="U90" i="1"/>
  <c r="U89" i="1"/>
  <c r="T89" i="1"/>
  <c r="U82" i="1"/>
  <c r="T82" i="1"/>
  <c r="U77" i="1"/>
  <c r="T77" i="1"/>
  <c r="T74" i="1"/>
  <c r="U73" i="1"/>
  <c r="T69" i="1"/>
  <c r="U68" i="1"/>
  <c r="T64" i="1"/>
  <c r="U63" i="1"/>
  <c r="T59" i="1"/>
  <c r="U58" i="1"/>
  <c r="U132" i="1"/>
  <c r="T132" i="1"/>
  <c r="R137" i="1"/>
  <c r="T137" i="1" s="1"/>
  <c r="T136" i="1"/>
  <c r="T135" i="1"/>
  <c r="T133" i="1"/>
  <c r="T131" i="1"/>
  <c r="T129" i="1"/>
  <c r="T111" i="1"/>
  <c r="T109" i="1"/>
  <c r="T107" i="1"/>
  <c r="T105" i="1"/>
  <c r="T104" i="1"/>
  <c r="T102" i="1"/>
  <c r="T100" i="1"/>
  <c r="T99" i="1"/>
  <c r="T97" i="1"/>
  <c r="T95" i="1"/>
  <c r="T94" i="1"/>
  <c r="T92" i="1"/>
  <c r="T90" i="1"/>
  <c r="T88" i="1"/>
  <c r="T86" i="1"/>
  <c r="T85" i="1"/>
  <c r="T83" i="1"/>
  <c r="T81" i="1"/>
  <c r="T80" i="1"/>
  <c r="T78" i="1"/>
  <c r="T76" i="1"/>
  <c r="U74" i="1"/>
  <c r="U72" i="1"/>
  <c r="U71" i="1"/>
  <c r="U69" i="1"/>
  <c r="U67" i="1"/>
  <c r="U66" i="1"/>
  <c r="U64" i="1"/>
  <c r="U62" i="1"/>
  <c r="U61" i="1"/>
  <c r="U59" i="1"/>
  <c r="U57" i="1"/>
  <c r="U54" i="1"/>
  <c r="T51" i="1"/>
  <c r="U50" i="1"/>
  <c r="U49" i="1"/>
  <c r="S137" i="1"/>
  <c r="S136" i="1"/>
  <c r="U136" i="1" s="1"/>
  <c r="Q36" i="1"/>
  <c r="C5" i="1" s="1"/>
  <c r="E6" i="1" s="1"/>
  <c r="Q39" i="1"/>
  <c r="Q38" i="1"/>
  <c r="Q37" i="1"/>
  <c r="G56" i="1" l="1"/>
  <c r="AA56" i="1" s="1"/>
  <c r="G136" i="1"/>
  <c r="AA136" i="1" s="1"/>
  <c r="AK136" i="1" s="1"/>
  <c r="G132" i="1"/>
  <c r="AA132" i="1" s="1"/>
  <c r="AK132" i="1" s="1"/>
  <c r="G133" i="1"/>
  <c r="AA133" i="1" s="1"/>
  <c r="AB133" i="1" s="1"/>
  <c r="AL133" i="1" s="1"/>
  <c r="G74" i="1"/>
  <c r="AA74" i="1" s="1"/>
  <c r="AK74" i="1" s="1"/>
  <c r="G51" i="1"/>
  <c r="AA51" i="1" s="1"/>
  <c r="AB51" i="1" s="1"/>
  <c r="AL51" i="1" s="1"/>
  <c r="G64" i="1"/>
  <c r="AA64" i="1" s="1"/>
  <c r="AK64" i="1" s="1"/>
  <c r="G71" i="1"/>
  <c r="AA71" i="1" s="1"/>
  <c r="AB71" i="1" s="1"/>
  <c r="AL71" i="1" s="1"/>
  <c r="G95" i="1"/>
  <c r="AA95" i="1" s="1"/>
  <c r="AK95" i="1" s="1"/>
  <c r="G131" i="1"/>
  <c r="AA131" i="1" s="1"/>
  <c r="AB131" i="1" s="1"/>
  <c r="AL131" i="1" s="1"/>
  <c r="G111" i="1"/>
  <c r="AA111" i="1" s="1"/>
  <c r="AK111" i="1" s="1"/>
  <c r="G76" i="1"/>
  <c r="AA76" i="1" s="1"/>
  <c r="AB76" i="1" s="1"/>
  <c r="AL76" i="1" s="1"/>
  <c r="G75" i="1"/>
  <c r="AA75" i="1" s="1"/>
  <c r="AB75" i="1" s="1"/>
  <c r="AL75" i="1" s="1"/>
  <c r="G72" i="1"/>
  <c r="AA72" i="1" s="1"/>
  <c r="AB72" i="1" s="1"/>
  <c r="G79" i="1"/>
  <c r="AA79" i="1" s="1"/>
  <c r="AB79" i="1" s="1"/>
  <c r="AL79" i="1" s="1"/>
  <c r="G129" i="1"/>
  <c r="AA129" i="1" s="1"/>
  <c r="AB129" i="1" s="1"/>
  <c r="AL129" i="1" s="1"/>
  <c r="G98" i="1"/>
  <c r="AA98" i="1" s="1"/>
  <c r="AB98" i="1" s="1"/>
  <c r="AL98" i="1" s="1"/>
  <c r="G61" i="1"/>
  <c r="AA61" i="1" s="1"/>
  <c r="AB61" i="1" s="1"/>
  <c r="AL61" i="1" s="1"/>
  <c r="G50" i="1"/>
  <c r="AA50" i="1" s="1"/>
  <c r="AK50" i="1" s="1"/>
  <c r="G59" i="1"/>
  <c r="AA59" i="1" s="1"/>
  <c r="AK59" i="1" s="1"/>
  <c r="G66" i="1"/>
  <c r="AA66" i="1" s="1"/>
  <c r="AB66" i="1" s="1"/>
  <c r="AL66" i="1" s="1"/>
  <c r="G69" i="1"/>
  <c r="AA69" i="1" s="1"/>
  <c r="AB69" i="1" s="1"/>
  <c r="G78" i="1"/>
  <c r="AA78" i="1" s="1"/>
  <c r="AB78" i="1" s="1"/>
  <c r="AL78" i="1" s="1"/>
  <c r="G81" i="1"/>
  <c r="AA81" i="1" s="1"/>
  <c r="AK81" i="1" s="1"/>
  <c r="G92" i="1"/>
  <c r="AA92" i="1" s="1"/>
  <c r="AB92" i="1" s="1"/>
  <c r="AL92" i="1" s="1"/>
  <c r="G100" i="1"/>
  <c r="AA100" i="1" s="1"/>
  <c r="AB100" i="1" s="1"/>
  <c r="AL100" i="1" s="1"/>
  <c r="G104" i="1"/>
  <c r="AA104" i="1" s="1"/>
  <c r="AK104" i="1" s="1"/>
  <c r="G107" i="1"/>
  <c r="AA107" i="1" s="1"/>
  <c r="AB107" i="1" s="1"/>
  <c r="AL107" i="1" s="1"/>
  <c r="G58" i="1"/>
  <c r="AA58" i="1" s="1"/>
  <c r="AB58" i="1" s="1"/>
  <c r="AL58" i="1" s="1"/>
  <c r="G68" i="1"/>
  <c r="AA68" i="1" s="1"/>
  <c r="AK68" i="1" s="1"/>
  <c r="G73" i="1"/>
  <c r="AA73" i="1" s="1"/>
  <c r="AB73" i="1" s="1"/>
  <c r="G123" i="1"/>
  <c r="AA123" i="1" s="1"/>
  <c r="AK123" i="1" s="1"/>
  <c r="G103" i="1"/>
  <c r="AA103" i="1" s="1"/>
  <c r="AB103" i="1" s="1"/>
  <c r="AL103" i="1" s="1"/>
  <c r="G130" i="1"/>
  <c r="AA130" i="1" s="1"/>
  <c r="AK130" i="1" s="1"/>
  <c r="G54" i="1"/>
  <c r="G57" i="1"/>
  <c r="AA57" i="1" s="1"/>
  <c r="AB57" i="1" s="1"/>
  <c r="G62" i="1"/>
  <c r="AA62" i="1" s="1"/>
  <c r="AB62" i="1" s="1"/>
  <c r="G67" i="1"/>
  <c r="AA67" i="1" s="1"/>
  <c r="AB67" i="1" s="1"/>
  <c r="G86" i="1"/>
  <c r="AA86" i="1" s="1"/>
  <c r="AB86" i="1" s="1"/>
  <c r="AL86" i="1" s="1"/>
  <c r="G110" i="1"/>
  <c r="AA110" i="1" s="1"/>
  <c r="AB110" i="1" s="1"/>
  <c r="G99" i="1"/>
  <c r="AA99" i="1" s="1"/>
  <c r="AK99" i="1" s="1"/>
  <c r="G94" i="1"/>
  <c r="AA94" i="1" s="1"/>
  <c r="AB94" i="1" s="1"/>
  <c r="G85" i="1"/>
  <c r="AA85" i="1" s="1"/>
  <c r="AB85" i="1" s="1"/>
  <c r="G87" i="1"/>
  <c r="AA87" i="1" s="1"/>
  <c r="AB87" i="1" s="1"/>
  <c r="G70" i="1"/>
  <c r="AA70" i="1" s="1"/>
  <c r="AB70" i="1" s="1"/>
  <c r="G63" i="1"/>
  <c r="AA63" i="1" s="1"/>
  <c r="AB63" i="1" s="1"/>
  <c r="G65" i="1"/>
  <c r="AA65" i="1" s="1"/>
  <c r="AK65" i="1" s="1"/>
  <c r="G60" i="1"/>
  <c r="AA60" i="1" s="1"/>
  <c r="AK60" i="1" s="1"/>
  <c r="AK56" i="1"/>
  <c r="AB56" i="1"/>
  <c r="G80" i="1"/>
  <c r="AA80" i="1" s="1"/>
  <c r="AB80" i="1" s="1"/>
  <c r="G83" i="1"/>
  <c r="AA83" i="1" s="1"/>
  <c r="AB83" i="1" s="1"/>
  <c r="G88" i="1"/>
  <c r="AA88" i="1" s="1"/>
  <c r="AB88" i="1" s="1"/>
  <c r="G97" i="1"/>
  <c r="AA97" i="1" s="1"/>
  <c r="AB97" i="1" s="1"/>
  <c r="G102" i="1"/>
  <c r="AA102" i="1" s="1"/>
  <c r="AK102" i="1" s="1"/>
  <c r="G105" i="1"/>
  <c r="AA105" i="1" s="1"/>
  <c r="AB105" i="1" s="1"/>
  <c r="G109" i="1"/>
  <c r="AA109" i="1" s="1"/>
  <c r="AB109" i="1" s="1"/>
  <c r="G77" i="1"/>
  <c r="AA77" i="1" s="1"/>
  <c r="AB77" i="1" s="1"/>
  <c r="G89" i="1"/>
  <c r="AA89" i="1" s="1"/>
  <c r="AK89" i="1" s="1"/>
  <c r="G91" i="1"/>
  <c r="AA91" i="1" s="1"/>
  <c r="AK91" i="1" s="1"/>
  <c r="G84" i="1"/>
  <c r="AA84" i="1" s="1"/>
  <c r="AB84" i="1" s="1"/>
  <c r="AL84" i="1" s="1"/>
  <c r="G93" i="1"/>
  <c r="AA93" i="1" s="1"/>
  <c r="AB93" i="1" s="1"/>
  <c r="G108" i="1"/>
  <c r="AA108" i="1" s="1"/>
  <c r="AB108" i="1" s="1"/>
  <c r="G134" i="1"/>
  <c r="AA134" i="1" s="1"/>
  <c r="AK134" i="1" s="1"/>
  <c r="G128" i="1"/>
  <c r="AA128" i="1" s="1"/>
  <c r="AB128" i="1" s="1"/>
  <c r="AL128" i="1" s="1"/>
  <c r="G124" i="1"/>
  <c r="AA124" i="1" s="1"/>
  <c r="AK124" i="1" s="1"/>
  <c r="G114" i="1"/>
  <c r="AA114" i="1" s="1"/>
  <c r="AK114" i="1" s="1"/>
  <c r="G115" i="1"/>
  <c r="AA115" i="1" s="1"/>
  <c r="AB115" i="1" s="1"/>
  <c r="G106" i="1"/>
  <c r="AA106" i="1" s="1"/>
  <c r="AK106" i="1" s="1"/>
  <c r="G101" i="1"/>
  <c r="AA101" i="1" s="1"/>
  <c r="AB101" i="1" s="1"/>
  <c r="G135" i="1"/>
  <c r="AA135" i="1" s="1"/>
  <c r="AB135" i="1" s="1"/>
  <c r="AL135" i="1" s="1"/>
  <c r="G126" i="1"/>
  <c r="AA126" i="1" s="1"/>
  <c r="AK126" i="1" s="1"/>
  <c r="G125" i="1"/>
  <c r="AA125" i="1" s="1"/>
  <c r="AK125" i="1" s="1"/>
  <c r="G122" i="1"/>
  <c r="AA122" i="1" s="1"/>
  <c r="AK122" i="1" s="1"/>
  <c r="G121" i="1"/>
  <c r="AA121" i="1" s="1"/>
  <c r="AB121" i="1" s="1"/>
  <c r="G120" i="1"/>
  <c r="AA120" i="1" s="1"/>
  <c r="AB120" i="1" s="1"/>
  <c r="G119" i="1"/>
  <c r="AA119" i="1" s="1"/>
  <c r="AK119" i="1" s="1"/>
  <c r="G118" i="1"/>
  <c r="AA118" i="1" s="1"/>
  <c r="AB118" i="1" s="1"/>
  <c r="G117" i="1"/>
  <c r="AA117" i="1" s="1"/>
  <c r="AB117" i="1" s="1"/>
  <c r="G82" i="1"/>
  <c r="AA82" i="1" s="1"/>
  <c r="AB82" i="1" s="1"/>
  <c r="G127" i="1"/>
  <c r="AA127" i="1" s="1"/>
  <c r="AK127" i="1" s="1"/>
  <c r="G116" i="1"/>
  <c r="AA116" i="1" s="1"/>
  <c r="AB116" i="1" s="1"/>
  <c r="G113" i="1"/>
  <c r="AA113" i="1" s="1"/>
  <c r="AB113" i="1" s="1"/>
  <c r="G112" i="1"/>
  <c r="AA112" i="1" s="1"/>
  <c r="AK112" i="1" s="1"/>
  <c r="G96" i="1"/>
  <c r="AA96" i="1" s="1"/>
  <c r="AK96" i="1" s="1"/>
  <c r="G90" i="1"/>
  <c r="AA90" i="1" s="1"/>
  <c r="T139" i="1"/>
  <c r="G5" i="1"/>
  <c r="AN156" i="1"/>
  <c r="D5" i="1"/>
  <c r="AM155" i="1" s="1"/>
  <c r="C6" i="1"/>
  <c r="F5" i="1"/>
  <c r="AB136" i="1" l="1"/>
  <c r="AL136" i="1" s="1"/>
  <c r="AB123" i="1"/>
  <c r="AL123" i="1" s="1"/>
  <c r="AK133" i="1"/>
  <c r="AK72" i="1"/>
  <c r="AB74" i="1"/>
  <c r="Z76" i="1" s="1"/>
  <c r="AM76" i="1" s="1"/>
  <c r="AB111" i="1"/>
  <c r="AL111" i="1" s="1"/>
  <c r="AK79" i="1"/>
  <c r="AK78" i="1"/>
  <c r="AK75" i="1"/>
  <c r="AB59" i="1"/>
  <c r="AL59" i="1" s="1"/>
  <c r="AK58" i="1"/>
  <c r="AK51" i="1"/>
  <c r="AB64" i="1"/>
  <c r="AL64" i="1" s="1"/>
  <c r="AK71" i="1"/>
  <c r="AK131" i="1"/>
  <c r="AK107" i="1"/>
  <c r="AB95" i="1"/>
  <c r="AL95" i="1" s="1"/>
  <c r="AB130" i="1"/>
  <c r="AL130" i="1" s="1"/>
  <c r="AB104" i="1"/>
  <c r="AL104" i="1" s="1"/>
  <c r="AK98" i="1"/>
  <c r="AK92" i="1"/>
  <c r="AK80" i="1"/>
  <c r="AK76" i="1"/>
  <c r="AK73" i="1"/>
  <c r="AK69" i="1"/>
  <c r="AK63" i="1"/>
  <c r="AK62" i="1"/>
  <c r="AK129" i="1"/>
  <c r="AK128" i="1"/>
  <c r="AK110" i="1"/>
  <c r="AK94" i="1"/>
  <c r="AK97" i="1"/>
  <c r="AK88" i="1"/>
  <c r="AK86" i="1"/>
  <c r="AB68" i="1"/>
  <c r="Z70" i="1" s="1"/>
  <c r="J70" i="1" s="1"/>
  <c r="AM191" i="1" s="1"/>
  <c r="AK66" i="1"/>
  <c r="AK57" i="1"/>
  <c r="AK61" i="1"/>
  <c r="AB65" i="1"/>
  <c r="AB99" i="1"/>
  <c r="AL99" i="1" s="1"/>
  <c r="AK100" i="1"/>
  <c r="AB50" i="1"/>
  <c r="AL50" i="1" s="1"/>
  <c r="AB81" i="1"/>
  <c r="Z79" i="1" s="1"/>
  <c r="AM79" i="1" s="1"/>
  <c r="AK103" i="1"/>
  <c r="G139" i="1"/>
  <c r="AK70" i="1"/>
  <c r="AB60" i="1"/>
  <c r="AL72" i="1"/>
  <c r="AL62" i="1"/>
  <c r="AL73" i="1"/>
  <c r="AL101" i="1"/>
  <c r="AL108" i="1"/>
  <c r="AL109" i="1"/>
  <c r="AL88" i="1"/>
  <c r="AL80" i="1"/>
  <c r="AL87" i="1"/>
  <c r="AL94" i="1"/>
  <c r="AL110" i="1"/>
  <c r="AL67" i="1"/>
  <c r="AL57" i="1"/>
  <c r="AL93" i="1"/>
  <c r="AL77" i="1"/>
  <c r="AL105" i="1"/>
  <c r="AL97" i="1"/>
  <c r="AL83" i="1"/>
  <c r="AL56" i="1"/>
  <c r="AL63" i="1"/>
  <c r="AL70" i="1"/>
  <c r="AL85" i="1"/>
  <c r="AB134" i="1"/>
  <c r="AL134" i="1" s="1"/>
  <c r="AB114" i="1"/>
  <c r="AL114" i="1" s="1"/>
  <c r="AK67" i="1"/>
  <c r="AB102" i="1"/>
  <c r="AK84" i="1"/>
  <c r="AK87" i="1"/>
  <c r="AB89" i="1"/>
  <c r="AK108" i="1"/>
  <c r="AB124" i="1"/>
  <c r="AB126" i="1"/>
  <c r="AL126" i="1" s="1"/>
  <c r="AK115" i="1"/>
  <c r="AK109" i="1"/>
  <c r="AK101" i="1"/>
  <c r="AK93" i="1"/>
  <c r="AK85" i="1"/>
  <c r="AK77" i="1"/>
  <c r="AK120" i="1"/>
  <c r="AK83" i="1"/>
  <c r="AB106" i="1"/>
  <c r="AK82" i="1"/>
  <c r="AK105" i="1"/>
  <c r="AB91" i="1"/>
  <c r="AB132" i="1"/>
  <c r="AB127" i="1"/>
  <c r="AB122" i="1"/>
  <c r="AK113" i="1"/>
  <c r="AB125" i="1"/>
  <c r="AK121" i="1"/>
  <c r="AB119" i="1"/>
  <c r="AK118" i="1"/>
  <c r="AK117" i="1"/>
  <c r="AB112" i="1"/>
  <c r="AB96" i="1"/>
  <c r="AK135" i="1"/>
  <c r="AK116" i="1"/>
  <c r="AB90" i="1"/>
  <c r="AK90" i="1"/>
  <c r="AL82" i="1"/>
  <c r="AL69" i="1"/>
  <c r="AL118" i="1"/>
  <c r="AO155" i="1"/>
  <c r="AL121" i="1"/>
  <c r="AL117" i="1"/>
  <c r="AL115" i="1"/>
  <c r="AL113" i="1"/>
  <c r="AL120" i="1"/>
  <c r="AL116" i="1"/>
  <c r="D6" i="1"/>
  <c r="AM156" i="1" s="1"/>
  <c r="C7" i="1"/>
  <c r="E7" i="1"/>
  <c r="AP155" i="1"/>
  <c r="Z66" i="1" l="1"/>
  <c r="J66" i="1" s="1"/>
  <c r="AM186" i="1" s="1"/>
  <c r="AC48" i="1"/>
  <c r="AD48" i="1" s="1"/>
  <c r="AE48" i="1" s="1"/>
  <c r="AF48" i="1" s="1"/>
  <c r="Z75" i="1"/>
  <c r="I75" i="1" s="1"/>
  <c r="Z65" i="1"/>
  <c r="J65" i="1" s="1"/>
  <c r="AM185" i="1" s="1"/>
  <c r="Z73" i="1"/>
  <c r="J73" i="1" s="1"/>
  <c r="AM195" i="1" s="1"/>
  <c r="AL74" i="1"/>
  <c r="Z74" i="1"/>
  <c r="I74" i="1" s="1"/>
  <c r="Z62" i="1"/>
  <c r="I62" i="1" s="1"/>
  <c r="Z132" i="1"/>
  <c r="Z67" i="1"/>
  <c r="I67" i="1" s="1"/>
  <c r="Z72" i="1"/>
  <c r="J72" i="1" s="1"/>
  <c r="AM194" i="1" s="1"/>
  <c r="Z71" i="1"/>
  <c r="I71" i="1" s="1"/>
  <c r="AL68" i="1"/>
  <c r="Z69" i="1"/>
  <c r="J69" i="1" s="1"/>
  <c r="AM190" i="1" s="1"/>
  <c r="Z81" i="1"/>
  <c r="AM81" i="1" s="1"/>
  <c r="Z68" i="1"/>
  <c r="I68" i="1" s="1"/>
  <c r="Z96" i="1"/>
  <c r="J96" i="1" s="1"/>
  <c r="AT159" i="1" s="1"/>
  <c r="Z82" i="1"/>
  <c r="AM82" i="1" s="1"/>
  <c r="AL65" i="1"/>
  <c r="AL81" i="1"/>
  <c r="Z77" i="1"/>
  <c r="AM77" i="1" s="1"/>
  <c r="Z108" i="1"/>
  <c r="AM108" i="1" s="1"/>
  <c r="Z64" i="1"/>
  <c r="J64" i="1" s="1"/>
  <c r="AM184" i="1" s="1"/>
  <c r="Z83" i="1"/>
  <c r="J83" i="1" s="1"/>
  <c r="AM207" i="1" s="1"/>
  <c r="Z61" i="1"/>
  <c r="I61" i="1" s="1"/>
  <c r="Z63" i="1"/>
  <c r="I63" i="1" s="1"/>
  <c r="AL60" i="1"/>
  <c r="Z84" i="1"/>
  <c r="AM84" i="1" s="1"/>
  <c r="Z78" i="1"/>
  <c r="J78" i="1" s="1"/>
  <c r="AM201" i="1" s="1"/>
  <c r="Z123" i="1"/>
  <c r="I123" i="1" s="1"/>
  <c r="Z125" i="1"/>
  <c r="J125" i="1" s="1"/>
  <c r="AT194" i="1" s="1"/>
  <c r="Z85" i="1"/>
  <c r="AM85" i="1" s="1"/>
  <c r="Z80" i="1"/>
  <c r="J80" i="1" s="1"/>
  <c r="AM203" i="1" s="1"/>
  <c r="Z60" i="1"/>
  <c r="I60" i="1" s="1"/>
  <c r="Z94" i="1"/>
  <c r="Z116" i="1"/>
  <c r="J116" i="1" s="1"/>
  <c r="AT183" i="1" s="1"/>
  <c r="Z131" i="1"/>
  <c r="J131" i="1" s="1"/>
  <c r="AT201" i="1" s="1"/>
  <c r="AL91" i="1"/>
  <c r="Z95" i="1"/>
  <c r="Z130" i="1"/>
  <c r="I130" i="1" s="1"/>
  <c r="AL102" i="1"/>
  <c r="Z106" i="1"/>
  <c r="J106" i="1" s="1"/>
  <c r="AT171" i="1" s="1"/>
  <c r="Z118" i="1"/>
  <c r="I118" i="1" s="1"/>
  <c r="Z104" i="1"/>
  <c r="J104" i="1" s="1"/>
  <c r="AT169" i="1" s="1"/>
  <c r="Z107" i="1"/>
  <c r="J107" i="1" s="1"/>
  <c r="AT173" i="1" s="1"/>
  <c r="Z89" i="1"/>
  <c r="Z87" i="1"/>
  <c r="Z101" i="1"/>
  <c r="AM101" i="1" s="1"/>
  <c r="Z109" i="1"/>
  <c r="J109" i="1" s="1"/>
  <c r="AT175" i="1" s="1"/>
  <c r="Z97" i="1"/>
  <c r="AM97" i="1" s="1"/>
  <c r="Z119" i="1"/>
  <c r="I119" i="1" s="1"/>
  <c r="Z122" i="1"/>
  <c r="I122" i="1" s="1"/>
  <c r="Z120" i="1"/>
  <c r="J120" i="1" s="1"/>
  <c r="AT188" i="1" s="1"/>
  <c r="Z112" i="1"/>
  <c r="AM112" i="1" s="1"/>
  <c r="Z105" i="1"/>
  <c r="J105" i="1" s="1"/>
  <c r="AT170" i="1" s="1"/>
  <c r="Z117" i="1"/>
  <c r="AM117" i="1" s="1"/>
  <c r="AL96" i="1"/>
  <c r="Z100" i="1"/>
  <c r="J100" i="1" s="1"/>
  <c r="AT164" i="1" s="1"/>
  <c r="AL125" i="1"/>
  <c r="Z129" i="1"/>
  <c r="J129" i="1" s="1"/>
  <c r="AT199" i="1" s="1"/>
  <c r="AL122" i="1"/>
  <c r="Z126" i="1"/>
  <c r="J126" i="1" s="1"/>
  <c r="AT195" i="1" s="1"/>
  <c r="AL132" i="1"/>
  <c r="AL106" i="1"/>
  <c r="Z110" i="1"/>
  <c r="J110" i="1" s="1"/>
  <c r="AT176" i="1" s="1"/>
  <c r="Z59" i="1"/>
  <c r="I59" i="1" s="1"/>
  <c r="AL124" i="1"/>
  <c r="Z128" i="1"/>
  <c r="J128" i="1" s="1"/>
  <c r="AT198" i="1" s="1"/>
  <c r="AL89" i="1"/>
  <c r="Z93" i="1"/>
  <c r="Z102" i="1"/>
  <c r="AM102" i="1" s="1"/>
  <c r="Z111" i="1"/>
  <c r="AM111" i="1" s="1"/>
  <c r="Z90" i="1"/>
  <c r="Z115" i="1"/>
  <c r="I115" i="1" s="1"/>
  <c r="Z99" i="1"/>
  <c r="AM99" i="1" s="1"/>
  <c r="Z124" i="1"/>
  <c r="I124" i="1" s="1"/>
  <c r="Z86" i="1"/>
  <c r="AM86" i="1" s="1"/>
  <c r="Z127" i="1"/>
  <c r="I127" i="1" s="1"/>
  <c r="Z114" i="1"/>
  <c r="I114" i="1" s="1"/>
  <c r="Z98" i="1"/>
  <c r="J98" i="1" s="1"/>
  <c r="AT162" i="1" s="1"/>
  <c r="Z91" i="1"/>
  <c r="Z92" i="1"/>
  <c r="Z113" i="1"/>
  <c r="I113" i="1" s="1"/>
  <c r="Z88" i="1"/>
  <c r="Z121" i="1"/>
  <c r="J121" i="1" s="1"/>
  <c r="AT189" i="1" s="1"/>
  <c r="Z103" i="1"/>
  <c r="AM103" i="1" s="1"/>
  <c r="AL119" i="1"/>
  <c r="AL127" i="1"/>
  <c r="AL112" i="1"/>
  <c r="J79" i="1"/>
  <c r="AM202" i="1" s="1"/>
  <c r="I79" i="1"/>
  <c r="I76" i="1"/>
  <c r="AL90" i="1"/>
  <c r="J76" i="1"/>
  <c r="AM198" i="1" s="1"/>
  <c r="I70" i="1"/>
  <c r="AM70" i="1"/>
  <c r="D7" i="1"/>
  <c r="AM157" i="1" s="1"/>
  <c r="C8" i="1"/>
  <c r="E8" i="1"/>
  <c r="G7" i="1" s="1"/>
  <c r="AP157" i="1" s="1"/>
  <c r="AN157" i="1"/>
  <c r="G6" i="1"/>
  <c r="F6" i="1"/>
  <c r="AM66" i="1" l="1"/>
  <c r="I66" i="1"/>
  <c r="J101" i="1"/>
  <c r="AT165" i="1" s="1"/>
  <c r="J74" i="1"/>
  <c r="AM196" i="1" s="1"/>
  <c r="AM73" i="1"/>
  <c r="J75" i="1"/>
  <c r="AM197" i="1" s="1"/>
  <c r="J132" i="1"/>
  <c r="AT203" i="1" s="1"/>
  <c r="I132" i="1"/>
  <c r="J62" i="1"/>
  <c r="AM182" i="1" s="1"/>
  <c r="AM65" i="1"/>
  <c r="J122" i="1"/>
  <c r="AT191" i="1" s="1"/>
  <c r="AM75" i="1"/>
  <c r="I65" i="1"/>
  <c r="I73" i="1"/>
  <c r="AM74" i="1"/>
  <c r="AM132" i="1"/>
  <c r="I112" i="1"/>
  <c r="I104" i="1"/>
  <c r="AM62" i="1"/>
  <c r="J81" i="1"/>
  <c r="AM204" i="1" s="1"/>
  <c r="J112" i="1"/>
  <c r="AT179" i="1" s="1"/>
  <c r="AM104" i="1"/>
  <c r="J108" i="1"/>
  <c r="AT174" i="1" s="1"/>
  <c r="I116" i="1"/>
  <c r="I77" i="1"/>
  <c r="AM72" i="1"/>
  <c r="I125" i="1"/>
  <c r="J115" i="1"/>
  <c r="AT182" i="1" s="1"/>
  <c r="I101" i="1"/>
  <c r="I83" i="1"/>
  <c r="I82" i="1"/>
  <c r="AM67" i="1"/>
  <c r="J67" i="1"/>
  <c r="AM188" i="1" s="1"/>
  <c r="I99" i="1"/>
  <c r="I78" i="1"/>
  <c r="I72" i="1"/>
  <c r="I81" i="1"/>
  <c r="J77" i="1"/>
  <c r="AM200" i="1" s="1"/>
  <c r="AM63" i="1"/>
  <c r="AM71" i="1"/>
  <c r="I69" i="1"/>
  <c r="J60" i="1"/>
  <c r="AM179" i="1" s="1"/>
  <c r="I64" i="1"/>
  <c r="J117" i="1"/>
  <c r="AT185" i="1" s="1"/>
  <c r="J113" i="1"/>
  <c r="AT180" i="1" s="1"/>
  <c r="AM113" i="1"/>
  <c r="AM100" i="1"/>
  <c r="I100" i="1"/>
  <c r="I97" i="1"/>
  <c r="I85" i="1"/>
  <c r="I84" i="1"/>
  <c r="AM80" i="1"/>
  <c r="J82" i="1"/>
  <c r="AM206" i="1" s="1"/>
  <c r="J85" i="1"/>
  <c r="AM209" i="1" s="1"/>
  <c r="J84" i="1"/>
  <c r="AM208" i="1" s="1"/>
  <c r="AM83" i="1"/>
  <c r="AM69" i="1"/>
  <c r="J68" i="1"/>
  <c r="AM189" i="1" s="1"/>
  <c r="AM60" i="1"/>
  <c r="AM68" i="1"/>
  <c r="J71" i="1"/>
  <c r="AM192" i="1" s="1"/>
  <c r="J63" i="1"/>
  <c r="AM183" i="1" s="1"/>
  <c r="AM64" i="1"/>
  <c r="AM78" i="1"/>
  <c r="I80" i="1"/>
  <c r="J61" i="1"/>
  <c r="AM180" i="1" s="1"/>
  <c r="AM61" i="1"/>
  <c r="AM98" i="1"/>
  <c r="I131" i="1"/>
  <c r="I98" i="1"/>
  <c r="Z133" i="1"/>
  <c r="I133" i="1" s="1"/>
  <c r="Z136" i="1"/>
  <c r="J136" i="1" s="1"/>
  <c r="AT207" i="1" s="1"/>
  <c r="Z135" i="1"/>
  <c r="J135" i="1" s="1"/>
  <c r="AT206" i="1" s="1"/>
  <c r="Z134" i="1"/>
  <c r="AM134" i="1" s="1"/>
  <c r="I86" i="1"/>
  <c r="J86" i="1"/>
  <c r="AM210" i="1" s="1"/>
  <c r="F7" i="1"/>
  <c r="AO157" i="1" s="1"/>
  <c r="Z137" i="1"/>
  <c r="I137" i="1" s="1"/>
  <c r="I128" i="1"/>
  <c r="AM131" i="1"/>
  <c r="I117" i="1"/>
  <c r="AM105" i="1"/>
  <c r="AM122" i="1"/>
  <c r="AM121" i="1"/>
  <c r="AM126" i="1"/>
  <c r="J111" i="1"/>
  <c r="AT177" i="1" s="1"/>
  <c r="I107" i="1"/>
  <c r="AM128" i="1"/>
  <c r="AM125" i="1"/>
  <c r="J123" i="1"/>
  <c r="AT192" i="1" s="1"/>
  <c r="I121" i="1"/>
  <c r="AM116" i="1"/>
  <c r="AM110" i="1"/>
  <c r="I126" i="1"/>
  <c r="I111" i="1"/>
  <c r="AM59" i="1"/>
  <c r="I105" i="1"/>
  <c r="J97" i="1"/>
  <c r="AT161" i="1" s="1"/>
  <c r="J59" i="1"/>
  <c r="AM178" i="1" s="1"/>
  <c r="J118" i="1"/>
  <c r="AT186" i="1" s="1"/>
  <c r="I129" i="1"/>
  <c r="J124" i="1"/>
  <c r="AT193" i="1" s="1"/>
  <c r="AM106" i="1"/>
  <c r="AM118" i="1"/>
  <c r="AM129" i="1"/>
  <c r="J114" i="1"/>
  <c r="AT181" i="1" s="1"/>
  <c r="J130" i="1"/>
  <c r="AT200" i="1" s="1"/>
  <c r="AM109" i="1"/>
  <c r="AM107" i="1"/>
  <c r="I103" i="1"/>
  <c r="J99" i="1"/>
  <c r="AT163" i="1" s="1"/>
  <c r="J103" i="1"/>
  <c r="AT168" i="1" s="1"/>
  <c r="AM123" i="1"/>
  <c r="J119" i="1"/>
  <c r="AT187" i="1" s="1"/>
  <c r="I120" i="1"/>
  <c r="I106" i="1"/>
  <c r="AM115" i="1"/>
  <c r="I102" i="1"/>
  <c r="J102" i="1"/>
  <c r="AT167" i="1" s="1"/>
  <c r="I108" i="1"/>
  <c r="I110" i="1"/>
  <c r="I96" i="1"/>
  <c r="AM96" i="1"/>
  <c r="J95" i="1"/>
  <c r="AT158" i="1" s="1"/>
  <c r="AM95" i="1"/>
  <c r="AM114" i="1"/>
  <c r="AM130" i="1"/>
  <c r="AM124" i="1"/>
  <c r="I95" i="1"/>
  <c r="J127" i="1"/>
  <c r="AT197" i="1" s="1"/>
  <c r="AM127" i="1"/>
  <c r="AM119" i="1"/>
  <c r="AM120" i="1"/>
  <c r="I109" i="1"/>
  <c r="J88" i="1"/>
  <c r="AM213" i="1" s="1"/>
  <c r="AM88" i="1"/>
  <c r="I88" i="1"/>
  <c r="AM94" i="1"/>
  <c r="J94" i="1"/>
  <c r="AT157" i="1" s="1"/>
  <c r="I94" i="1"/>
  <c r="J91" i="1"/>
  <c r="AM216" i="1" s="1"/>
  <c r="I91" i="1"/>
  <c r="AM91" i="1"/>
  <c r="I92" i="1"/>
  <c r="AM92" i="1"/>
  <c r="J92" i="1"/>
  <c r="AT155" i="1" s="1"/>
  <c r="J93" i="1"/>
  <c r="AT156" i="1" s="1"/>
  <c r="I93" i="1"/>
  <c r="AM93" i="1"/>
  <c r="J90" i="1"/>
  <c r="AM215" i="1" s="1"/>
  <c r="I90" i="1"/>
  <c r="AM90" i="1"/>
  <c r="J87" i="1"/>
  <c r="AM212" i="1" s="1"/>
  <c r="AM87" i="1"/>
  <c r="I87" i="1"/>
  <c r="J89" i="1"/>
  <c r="AM214" i="1" s="1"/>
  <c r="I89" i="1"/>
  <c r="AM89" i="1"/>
  <c r="AO156" i="1"/>
  <c r="AN158" i="1"/>
  <c r="AP156" i="1"/>
  <c r="D8" i="1"/>
  <c r="AM158" i="1" s="1"/>
  <c r="C9" i="1"/>
  <c r="E9" i="1"/>
  <c r="G8" i="1" s="1"/>
  <c r="AP158" i="1" s="1"/>
  <c r="AM133" i="1" l="1"/>
  <c r="I134" i="1"/>
  <c r="AM136" i="1"/>
  <c r="AM135" i="1"/>
  <c r="J134" i="1"/>
  <c r="AT205" i="1" s="1"/>
  <c r="I135" i="1"/>
  <c r="J137" i="1"/>
  <c r="AT209" i="1" s="1"/>
  <c r="AM137" i="1"/>
  <c r="J133" i="1"/>
  <c r="AT204" i="1" s="1"/>
  <c r="I136" i="1"/>
  <c r="D9" i="1"/>
  <c r="AM159" i="1" s="1"/>
  <c r="C10" i="1"/>
  <c r="E10" i="1"/>
  <c r="G9" i="1" s="1"/>
  <c r="AN159" i="1"/>
  <c r="F8" i="1"/>
  <c r="F9" i="1" l="1"/>
  <c r="AO159" i="1" s="1"/>
  <c r="AP159" i="1"/>
  <c r="D10" i="1"/>
  <c r="AM160" i="1" s="1"/>
  <c r="C11" i="1"/>
  <c r="E11" i="1"/>
  <c r="F10" i="1" s="1"/>
  <c r="AO160" i="1" s="1"/>
  <c r="AO158" i="1"/>
  <c r="AN160" i="1"/>
  <c r="G10" i="1" l="1"/>
  <c r="AP160" i="1" s="1"/>
  <c r="D11" i="1"/>
  <c r="AM161" i="1" s="1"/>
  <c r="C12" i="1"/>
  <c r="D12" i="1" s="1"/>
  <c r="AM162" i="1" s="1"/>
  <c r="E12" i="1"/>
  <c r="F11" i="1" s="1"/>
  <c r="AO161" i="1" s="1"/>
  <c r="AN161" i="1"/>
  <c r="G11" i="1" l="1"/>
  <c r="AP161" i="1" s="1"/>
  <c r="G12" i="1"/>
  <c r="F12" i="1"/>
  <c r="AN162" i="1"/>
  <c r="AO162" i="1" l="1"/>
  <c r="I46" i="1"/>
  <c r="J46" i="1" s="1"/>
  <c r="K48" i="1" s="1"/>
  <c r="AP162" i="1"/>
  <c r="M46" i="1"/>
  <c r="AP164" i="1" s="1"/>
  <c r="L46" i="1" l="1"/>
  <c r="AO164" i="1" s="1"/>
  <c r="AM164" i="1"/>
  <c r="AN165" i="1" l="1"/>
  <c r="H139" i="1" l="1"/>
  <c r="AA54" i="1"/>
  <c r="AK54" i="1" s="1"/>
  <c r="AB54" i="1" l="1"/>
  <c r="Z55" i="1" s="1"/>
  <c r="AM55" i="1" l="1"/>
  <c r="J55" i="1"/>
  <c r="I55" i="1"/>
  <c r="AL54" i="1"/>
  <c r="Z58" i="1"/>
  <c r="AM58" i="1" s="1"/>
  <c r="Z57" i="1"/>
  <c r="I57" i="1" s="1"/>
  <c r="Z54" i="1"/>
  <c r="AM54" i="1" s="1"/>
  <c r="Z56" i="1"/>
  <c r="I56" i="1" s="1"/>
  <c r="U137" i="1"/>
  <c r="T49" i="1"/>
  <c r="G49" i="1" s="1"/>
  <c r="AA49" i="1" s="1"/>
  <c r="AK49" i="1" s="1"/>
  <c r="G137" i="1" l="1"/>
  <c r="AA137" i="1" s="1"/>
  <c r="J58" i="1"/>
  <c r="AM177" i="1" s="1"/>
  <c r="AM56" i="1"/>
  <c r="J54" i="1"/>
  <c r="AM172" i="1" s="1"/>
  <c r="J57" i="1"/>
  <c r="AM176" i="1" s="1"/>
  <c r="I58" i="1"/>
  <c r="J56" i="1"/>
  <c r="AM174" i="1" s="1"/>
  <c r="AM57" i="1"/>
  <c r="AM173" i="1"/>
  <c r="I54" i="1"/>
  <c r="AB49" i="1"/>
  <c r="Z53" i="1" l="1"/>
  <c r="Z52" i="1"/>
  <c r="V48" i="1"/>
  <c r="W48" i="1" s="1"/>
  <c r="X48" i="1" s="1"/>
  <c r="Y48" i="1" s="1"/>
  <c r="Z48" i="1" s="1"/>
  <c r="AK137" i="1"/>
  <c r="AB137" i="1"/>
  <c r="AL137" i="1" s="1"/>
  <c r="AL49" i="1"/>
  <c r="I52" i="1" l="1"/>
  <c r="J52" i="1"/>
  <c r="AM52" i="1"/>
  <c r="I53" i="1"/>
  <c r="J53" i="1"/>
  <c r="AM171" i="1" s="1"/>
  <c r="AM53" i="1"/>
  <c r="I48" i="1"/>
  <c r="J48" i="1"/>
  <c r="AM48" i="1"/>
  <c r="Z51" i="1"/>
  <c r="AM170" i="1"/>
  <c r="Z50" i="1" l="1"/>
  <c r="I51" i="1"/>
  <c r="J51" i="1"/>
  <c r="AM168" i="1" s="1"/>
  <c r="AM51" i="1"/>
  <c r="I50" i="1" l="1"/>
  <c r="J50" i="1"/>
  <c r="AM167" i="1" s="1"/>
  <c r="AM50" i="1"/>
  <c r="Z49" i="1" l="1"/>
  <c r="I49" i="1" s="1"/>
  <c r="J49" i="1" l="1"/>
  <c r="AM166" i="1" s="1"/>
  <c r="AM49" i="1"/>
  <c r="AM165" i="1"/>
  <c r="K49" i="1" l="1"/>
  <c r="M48" i="1" l="1"/>
  <c r="AP165" i="1" s="1"/>
  <c r="L48" i="1"/>
  <c r="AO165" i="1" s="1"/>
  <c r="K50" i="1"/>
  <c r="AN167" i="1" s="1"/>
  <c r="AN166" i="1"/>
  <c r="L49" i="1" l="1"/>
  <c r="AO166" i="1" s="1"/>
  <c r="M49" i="1"/>
  <c r="AP166" i="1" s="1"/>
  <c r="K51" i="1"/>
  <c r="L50" i="1" l="1"/>
  <c r="AO167" i="1" s="1"/>
  <c r="K52" i="1"/>
  <c r="AN168" i="1"/>
  <c r="M50" i="1"/>
  <c r="AP167" i="1" s="1"/>
  <c r="K53" i="1" l="1"/>
  <c r="L52" i="1" s="1"/>
  <c r="AO170" i="1" s="1"/>
  <c r="M51" i="1"/>
  <c r="AP168" i="1" s="1"/>
  <c r="AN170" i="1"/>
  <c r="L51" i="1"/>
  <c r="AO168" i="1" s="1"/>
  <c r="K54" i="1" l="1"/>
  <c r="M52" i="1"/>
  <c r="AP170" i="1" s="1"/>
  <c r="AN171" i="1"/>
  <c r="L53" i="1" l="1"/>
  <c r="AO171" i="1" s="1"/>
  <c r="K55" i="1"/>
  <c r="K56" i="1" s="1"/>
  <c r="AN172" i="1"/>
  <c r="M53" i="1"/>
  <c r="AP171" i="1" s="1"/>
  <c r="M54" i="1" l="1"/>
  <c r="AP172" i="1" s="1"/>
  <c r="AN173" i="1"/>
  <c r="L55" i="1"/>
  <c r="AO173" i="1" s="1"/>
  <c r="M55" i="1"/>
  <c r="AP173" i="1" s="1"/>
  <c r="L54" i="1"/>
  <c r="AO172" i="1" s="1"/>
  <c r="AN174" i="1"/>
  <c r="K57" i="1"/>
  <c r="L56" i="1" s="1"/>
  <c r="AO174" i="1" s="1"/>
  <c r="M56" i="1" l="1"/>
  <c r="AP174" i="1" s="1"/>
  <c r="AN176" i="1"/>
  <c r="K58" i="1"/>
  <c r="AN177" i="1" l="1"/>
  <c r="K59" i="1"/>
  <c r="L58" i="1" s="1"/>
  <c r="AO177" i="1" s="1"/>
  <c r="L57" i="1"/>
  <c r="AO176" i="1" s="1"/>
  <c r="M57" i="1"/>
  <c r="AP176" i="1" s="1"/>
  <c r="AN178" i="1" l="1"/>
  <c r="K60" i="1"/>
  <c r="M58" i="1"/>
  <c r="AP177" i="1" s="1"/>
  <c r="AN179" i="1" l="1"/>
  <c r="K61" i="1"/>
  <c r="M59" i="1"/>
  <c r="AP178" i="1" s="1"/>
  <c r="L59" i="1"/>
  <c r="AO178" i="1" s="1"/>
  <c r="AN180" i="1" l="1"/>
  <c r="K62" i="1"/>
  <c r="L60" i="1"/>
  <c r="AO179" i="1" s="1"/>
  <c r="M60" i="1"/>
  <c r="AP179" i="1" s="1"/>
  <c r="K63" i="1" l="1"/>
  <c r="L62" i="1" s="1"/>
  <c r="AO182" i="1" s="1"/>
  <c r="AN182" i="1"/>
  <c r="M61" i="1"/>
  <c r="AP180" i="1" s="1"/>
  <c r="L61" i="1"/>
  <c r="AO180" i="1" s="1"/>
  <c r="AN183" i="1" l="1"/>
  <c r="K64" i="1"/>
  <c r="M62" i="1"/>
  <c r="AP182" i="1" s="1"/>
  <c r="AN184" i="1" l="1"/>
  <c r="K65" i="1"/>
  <c r="L64" i="1" s="1"/>
  <c r="AO184" i="1" s="1"/>
  <c r="M63" i="1"/>
  <c r="AP183" i="1" s="1"/>
  <c r="L63" i="1"/>
  <c r="AO183" i="1" s="1"/>
  <c r="M64" i="1" l="1"/>
  <c r="AP184" i="1" s="1"/>
  <c r="AN185" i="1"/>
  <c r="K66" i="1"/>
  <c r="AN186" i="1" l="1"/>
  <c r="K67" i="1"/>
  <c r="L66" i="1" s="1"/>
  <c r="AO186" i="1" s="1"/>
  <c r="L65" i="1"/>
  <c r="AO185" i="1" s="1"/>
  <c r="M65" i="1"/>
  <c r="AP185" i="1" s="1"/>
  <c r="AN188" i="1" l="1"/>
  <c r="K68" i="1"/>
  <c r="M66" i="1"/>
  <c r="AP186" i="1" s="1"/>
  <c r="AN189" i="1" l="1"/>
  <c r="K69" i="1"/>
  <c r="M67" i="1"/>
  <c r="AP188" i="1" s="1"/>
  <c r="L67" i="1"/>
  <c r="AO188" i="1" s="1"/>
  <c r="AN190" i="1" l="1"/>
  <c r="K70" i="1"/>
  <c r="L68" i="1"/>
  <c r="AO189" i="1" s="1"/>
  <c r="M68" i="1"/>
  <c r="AP189" i="1" s="1"/>
  <c r="K71" i="1" l="1"/>
  <c r="L70" i="1" s="1"/>
  <c r="AO191" i="1" s="1"/>
  <c r="AN191" i="1"/>
  <c r="M69" i="1"/>
  <c r="AP190" i="1" s="1"/>
  <c r="L69" i="1"/>
  <c r="AO190" i="1" s="1"/>
  <c r="AN192" i="1" l="1"/>
  <c r="K72" i="1"/>
  <c r="M70" i="1"/>
  <c r="AP191" i="1" s="1"/>
  <c r="AN194" i="1" l="1"/>
  <c r="K73" i="1"/>
  <c r="L72" i="1" s="1"/>
  <c r="AO194" i="1" s="1"/>
  <c r="M71" i="1"/>
  <c r="AP192" i="1" s="1"/>
  <c r="L71" i="1"/>
  <c r="AO192" i="1" s="1"/>
  <c r="M72" i="1" l="1"/>
  <c r="AP194" i="1" s="1"/>
  <c r="AN195" i="1"/>
  <c r="K74" i="1"/>
  <c r="AN196" i="1" l="1"/>
  <c r="K75" i="1"/>
  <c r="L74" i="1" s="1"/>
  <c r="AO196" i="1" s="1"/>
  <c r="L73" i="1"/>
  <c r="AO195" i="1" s="1"/>
  <c r="M73" i="1"/>
  <c r="AP195" i="1" s="1"/>
  <c r="AN197" i="1" l="1"/>
  <c r="K76" i="1"/>
  <c r="M74" i="1"/>
  <c r="AP196" i="1" s="1"/>
  <c r="AN198" i="1" l="1"/>
  <c r="K77" i="1"/>
  <c r="M75" i="1"/>
  <c r="AP197" i="1" s="1"/>
  <c r="L75" i="1"/>
  <c r="AO197" i="1" s="1"/>
  <c r="AN200" i="1" l="1"/>
  <c r="K78" i="1"/>
  <c r="M76" i="1"/>
  <c r="AP198" i="1" s="1"/>
  <c r="L76" i="1"/>
  <c r="AO198" i="1" s="1"/>
  <c r="K79" i="1" l="1"/>
  <c r="M78" i="1" s="1"/>
  <c r="AP201" i="1" s="1"/>
  <c r="AN201" i="1"/>
  <c r="L77" i="1"/>
  <c r="AO200" i="1" s="1"/>
  <c r="M77" i="1"/>
  <c r="AP200" i="1" s="1"/>
  <c r="AN202" i="1" l="1"/>
  <c r="K80" i="1"/>
  <c r="L78" i="1"/>
  <c r="AO201" i="1" s="1"/>
  <c r="AN203" i="1" l="1"/>
  <c r="K81" i="1"/>
  <c r="M80" i="1" s="1"/>
  <c r="AP203" i="1" s="1"/>
  <c r="L79" i="1"/>
  <c r="AO202" i="1" s="1"/>
  <c r="M79" i="1"/>
  <c r="AP202" i="1" s="1"/>
  <c r="L80" i="1" l="1"/>
  <c r="AO203" i="1" s="1"/>
  <c r="AN204" i="1"/>
  <c r="K82" i="1"/>
  <c r="AN206" i="1" l="1"/>
  <c r="K83" i="1"/>
  <c r="M82" i="1" s="1"/>
  <c r="AP206" i="1" s="1"/>
  <c r="M81" i="1"/>
  <c r="AP204" i="1" s="1"/>
  <c r="L81" i="1"/>
  <c r="AO204" i="1" s="1"/>
  <c r="AN207" i="1" l="1"/>
  <c r="K84" i="1"/>
  <c r="L82" i="1"/>
  <c r="AO206" i="1" s="1"/>
  <c r="AN208" i="1" l="1"/>
  <c r="K85" i="1"/>
  <c r="L83" i="1"/>
  <c r="AO207" i="1" s="1"/>
  <c r="M83" i="1"/>
  <c r="AP207" i="1" s="1"/>
  <c r="AN209" i="1" l="1"/>
  <c r="K86" i="1"/>
  <c r="M84" i="1"/>
  <c r="AP208" i="1" s="1"/>
  <c r="L84" i="1"/>
  <c r="AO208" i="1" s="1"/>
  <c r="K87" i="1" l="1"/>
  <c r="M86" i="1" s="1"/>
  <c r="AP210" i="1" s="1"/>
  <c r="AN210" i="1"/>
  <c r="L85" i="1"/>
  <c r="AO209" i="1" s="1"/>
  <c r="M85" i="1"/>
  <c r="AP209" i="1" s="1"/>
  <c r="AN212" i="1" l="1"/>
  <c r="K88" i="1"/>
  <c r="L86" i="1"/>
  <c r="AO210" i="1" s="1"/>
  <c r="AN213" i="1" l="1"/>
  <c r="K89" i="1"/>
  <c r="M88" i="1" s="1"/>
  <c r="AP213" i="1" s="1"/>
  <c r="L87" i="1"/>
  <c r="AO212" i="1" s="1"/>
  <c r="M87" i="1"/>
  <c r="AP212" i="1" s="1"/>
  <c r="L88" i="1" l="1"/>
  <c r="AO213" i="1" s="1"/>
  <c r="AN214" i="1"/>
  <c r="K90" i="1"/>
  <c r="AN215" i="1" l="1"/>
  <c r="K91" i="1"/>
  <c r="M90" i="1" s="1"/>
  <c r="AP215" i="1" s="1"/>
  <c r="M89" i="1"/>
  <c r="AP214" i="1" s="1"/>
  <c r="L89" i="1"/>
  <c r="AO214" i="1" s="1"/>
  <c r="AN216" i="1" l="1"/>
  <c r="K92" i="1"/>
  <c r="L90" i="1"/>
  <c r="AO215" i="1" s="1"/>
  <c r="AU155" i="1" l="1"/>
  <c r="K93" i="1"/>
  <c r="L91" i="1"/>
  <c r="AO216" i="1" s="1"/>
  <c r="M91" i="1"/>
  <c r="AP216" i="1" s="1"/>
  <c r="AU156" i="1" l="1"/>
  <c r="K94" i="1"/>
  <c r="M92" i="1"/>
  <c r="AW155" i="1" s="1"/>
  <c r="L92" i="1"/>
  <c r="AV155" i="1" s="1"/>
  <c r="K95" i="1" l="1"/>
  <c r="M94" i="1" s="1"/>
  <c r="AW157" i="1" s="1"/>
  <c r="AU157" i="1"/>
  <c r="L93" i="1"/>
  <c r="AV156" i="1" s="1"/>
  <c r="M93" i="1"/>
  <c r="AW156" i="1" s="1"/>
  <c r="AU158" i="1" l="1"/>
  <c r="K96" i="1"/>
  <c r="L94" i="1"/>
  <c r="AV157" i="1" s="1"/>
  <c r="AU159" i="1" l="1"/>
  <c r="K97" i="1"/>
  <c r="M96" i="1" s="1"/>
  <c r="AW159" i="1" s="1"/>
  <c r="L95" i="1"/>
  <c r="AV158" i="1" s="1"/>
  <c r="M95" i="1"/>
  <c r="AW158" i="1" s="1"/>
  <c r="L96" i="1" l="1"/>
  <c r="AV159" i="1" s="1"/>
  <c r="AU161" i="1"/>
  <c r="K98" i="1"/>
  <c r="AU162" i="1" l="1"/>
  <c r="K99" i="1"/>
  <c r="M98" i="1" s="1"/>
  <c r="AW162" i="1" s="1"/>
  <c r="M97" i="1"/>
  <c r="AW161" i="1" s="1"/>
  <c r="L97" i="1"/>
  <c r="AV161" i="1" s="1"/>
  <c r="AU163" i="1" l="1"/>
  <c r="K100" i="1"/>
  <c r="L98" i="1"/>
  <c r="AV162" i="1" s="1"/>
  <c r="AU164" i="1" l="1"/>
  <c r="K101" i="1"/>
  <c r="L99" i="1"/>
  <c r="AV163" i="1" s="1"/>
  <c r="M99" i="1"/>
  <c r="AW163" i="1" s="1"/>
  <c r="AU165" i="1" l="1"/>
  <c r="K102" i="1"/>
  <c r="M100" i="1"/>
  <c r="AW164" i="1" s="1"/>
  <c r="L100" i="1"/>
  <c r="AV164" i="1" s="1"/>
  <c r="K103" i="1" l="1"/>
  <c r="M102" i="1" s="1"/>
  <c r="AW167" i="1" s="1"/>
  <c r="AU167" i="1"/>
  <c r="L101" i="1"/>
  <c r="AV165" i="1" s="1"/>
  <c r="M101" i="1"/>
  <c r="AW165" i="1" s="1"/>
  <c r="AU168" i="1" l="1"/>
  <c r="K104" i="1"/>
  <c r="L102" i="1"/>
  <c r="AV167" i="1" s="1"/>
  <c r="AU169" i="1" l="1"/>
  <c r="K105" i="1"/>
  <c r="M104" i="1" s="1"/>
  <c r="AW169" i="1" s="1"/>
  <c r="L103" i="1"/>
  <c r="AV168" i="1" s="1"/>
  <c r="M103" i="1"/>
  <c r="AW168" i="1" s="1"/>
  <c r="L104" i="1" l="1"/>
  <c r="AV169" i="1" s="1"/>
  <c r="AU170" i="1"/>
  <c r="K106" i="1"/>
  <c r="AU171" i="1" l="1"/>
  <c r="K107" i="1"/>
  <c r="M106" i="1" s="1"/>
  <c r="AW171" i="1" s="1"/>
  <c r="M105" i="1"/>
  <c r="AW170" i="1" s="1"/>
  <c r="L105" i="1"/>
  <c r="AV170" i="1" s="1"/>
  <c r="AU173" i="1" l="1"/>
  <c r="K108" i="1"/>
  <c r="L106" i="1"/>
  <c r="AV171" i="1" s="1"/>
  <c r="AU174" i="1" l="1"/>
  <c r="K109" i="1"/>
  <c r="L107" i="1"/>
  <c r="AV173" i="1" s="1"/>
  <c r="M107" i="1"/>
  <c r="AW173" i="1" s="1"/>
  <c r="AU175" i="1" l="1"/>
  <c r="K110" i="1"/>
  <c r="M108" i="1"/>
  <c r="AW174" i="1" s="1"/>
  <c r="L108" i="1"/>
  <c r="AV174" i="1" s="1"/>
  <c r="K111" i="1" l="1"/>
  <c r="M110" i="1" s="1"/>
  <c r="AW176" i="1" s="1"/>
  <c r="AU176" i="1"/>
  <c r="L109" i="1"/>
  <c r="AV175" i="1" s="1"/>
  <c r="M109" i="1"/>
  <c r="AW175" i="1" s="1"/>
  <c r="AU177" i="1" l="1"/>
  <c r="K112" i="1"/>
  <c r="L110" i="1"/>
  <c r="AV176" i="1" s="1"/>
  <c r="AU179" i="1" l="1"/>
  <c r="K113" i="1"/>
  <c r="M112" i="1" s="1"/>
  <c r="AW179" i="1" s="1"/>
  <c r="L111" i="1"/>
  <c r="AV177" i="1" s="1"/>
  <c r="M111" i="1"/>
  <c r="AW177" i="1" s="1"/>
  <c r="L112" i="1" l="1"/>
  <c r="AV179" i="1" s="1"/>
  <c r="AU180" i="1"/>
  <c r="K114" i="1"/>
  <c r="AU181" i="1" l="1"/>
  <c r="K115" i="1"/>
  <c r="L114" i="1" s="1"/>
  <c r="AV181" i="1" s="1"/>
  <c r="M113" i="1"/>
  <c r="AW180" i="1" s="1"/>
  <c r="L113" i="1"/>
  <c r="AV180" i="1" s="1"/>
  <c r="AU182" i="1" l="1"/>
  <c r="K116" i="1"/>
  <c r="M114" i="1"/>
  <c r="AW181" i="1" s="1"/>
  <c r="AU183" i="1" l="1"/>
  <c r="K117" i="1"/>
  <c r="M115" i="1"/>
  <c r="AW182" i="1" s="1"/>
  <c r="L115" i="1"/>
  <c r="AV182" i="1" s="1"/>
  <c r="AU185" i="1" l="1"/>
  <c r="K118" i="1"/>
  <c r="L116" i="1"/>
  <c r="AV183" i="1" s="1"/>
  <c r="M116" i="1"/>
  <c r="AW183" i="1" s="1"/>
  <c r="K119" i="1" l="1"/>
  <c r="M118" i="1" s="1"/>
  <c r="AW186" i="1" s="1"/>
  <c r="AU186" i="1"/>
  <c r="M117" i="1"/>
  <c r="AW185" i="1" s="1"/>
  <c r="L117" i="1"/>
  <c r="AV185" i="1" s="1"/>
  <c r="AU187" i="1" l="1"/>
  <c r="K120" i="1"/>
  <c r="L118" i="1"/>
  <c r="AV186" i="1" s="1"/>
  <c r="AU188" i="1" l="1"/>
  <c r="K121" i="1"/>
  <c r="L120" i="1" s="1"/>
  <c r="AV188" i="1" s="1"/>
  <c r="L119" i="1"/>
  <c r="AV187" i="1" s="1"/>
  <c r="M119" i="1"/>
  <c r="AW187" i="1" s="1"/>
  <c r="M120" i="1" l="1"/>
  <c r="AW188" i="1" s="1"/>
  <c r="AU189" i="1"/>
  <c r="K122" i="1"/>
  <c r="AU191" i="1" l="1"/>
  <c r="K123" i="1"/>
  <c r="M122" i="1" s="1"/>
  <c r="AW191" i="1" s="1"/>
  <c r="M121" i="1"/>
  <c r="AW189" i="1" s="1"/>
  <c r="L121" i="1"/>
  <c r="AV189" i="1" s="1"/>
  <c r="AU192" i="1" l="1"/>
  <c r="K124" i="1"/>
  <c r="L122" i="1"/>
  <c r="AV191" i="1" s="1"/>
  <c r="AU193" i="1" l="1"/>
  <c r="K125" i="1"/>
  <c r="M123" i="1"/>
  <c r="AW192" i="1" s="1"/>
  <c r="L123" i="1"/>
  <c r="AV192" i="1" s="1"/>
  <c r="AU194" i="1" l="1"/>
  <c r="K126" i="1"/>
  <c r="L124" i="1"/>
  <c r="AV193" i="1" s="1"/>
  <c r="M124" i="1"/>
  <c r="AW193" i="1" s="1"/>
  <c r="K127" i="1" l="1"/>
  <c r="L126" i="1" s="1"/>
  <c r="AV195" i="1" s="1"/>
  <c r="AU195" i="1"/>
  <c r="M125" i="1"/>
  <c r="AW194" i="1" s="1"/>
  <c r="L125" i="1"/>
  <c r="AV194" i="1" s="1"/>
  <c r="AU197" i="1" l="1"/>
  <c r="K128" i="1"/>
  <c r="M126" i="1"/>
  <c r="AW195" i="1" s="1"/>
  <c r="AU198" i="1" l="1"/>
  <c r="K129" i="1"/>
  <c r="L128" i="1" s="1"/>
  <c r="AV198" i="1" s="1"/>
  <c r="M127" i="1"/>
  <c r="AW197" i="1" s="1"/>
  <c r="L127" i="1"/>
  <c r="AV197" i="1" s="1"/>
  <c r="M128" i="1" l="1"/>
  <c r="AW198" i="1" s="1"/>
  <c r="AU199" i="1"/>
  <c r="K130" i="1"/>
  <c r="AU200" i="1" l="1"/>
  <c r="K131" i="1"/>
  <c r="L129" i="1"/>
  <c r="AV199" i="1" s="1"/>
  <c r="M129" i="1"/>
  <c r="AW199" i="1" s="1"/>
  <c r="L130" i="1" l="1"/>
  <c r="AV200" i="1" s="1"/>
  <c r="K132" i="1"/>
  <c r="AU201" i="1"/>
  <c r="M130" i="1"/>
  <c r="AW200" i="1" s="1"/>
  <c r="AU203" i="1" l="1"/>
  <c r="K133" i="1"/>
  <c r="L132" i="1" s="1"/>
  <c r="M131" i="1"/>
  <c r="AW201" i="1" s="1"/>
  <c r="L131" i="1"/>
  <c r="AV201" i="1" s="1"/>
  <c r="AU204" i="1" l="1"/>
  <c r="K134" i="1"/>
  <c r="AV203" i="1"/>
  <c r="M132" i="1"/>
  <c r="AW203" i="1" s="1"/>
  <c r="K135" i="1" l="1"/>
  <c r="L134" i="1" s="1"/>
  <c r="AV205" i="1" s="1"/>
  <c r="AU205" i="1"/>
  <c r="L133" i="1"/>
  <c r="AV204" i="1" s="1"/>
  <c r="M133" i="1"/>
  <c r="AW204" i="1" s="1"/>
  <c r="AU206" i="1" l="1"/>
  <c r="K136" i="1"/>
  <c r="K137" i="1" s="1"/>
  <c r="M134" i="1"/>
  <c r="AW205" i="1" s="1"/>
  <c r="AU207" i="1" l="1"/>
  <c r="L135" i="1"/>
  <c r="AV206" i="1" s="1"/>
  <c r="M135" i="1"/>
  <c r="AW206" i="1" s="1"/>
  <c r="L137" i="1" l="1"/>
  <c r="AV209" i="1" s="1"/>
  <c r="AU209" i="1"/>
  <c r="M136" i="1"/>
  <c r="L136" i="1"/>
  <c r="AV207" i="1" s="1"/>
  <c r="AW207" i="1" l="1"/>
  <c r="M137" i="1"/>
  <c r="AW209" i="1" l="1"/>
  <c r="N137" i="1"/>
  <c r="O137" i="1" s="1"/>
  <c r="AY209" i="1" l="1"/>
  <c r="AX209" i="1"/>
  <c r="N136" i="1"/>
  <c r="AX207" i="1" l="1"/>
  <c r="O136" i="1"/>
  <c r="AY207" i="1" s="1"/>
  <c r="N135" i="1"/>
  <c r="O135" i="1" l="1"/>
  <c r="AY206" i="1" s="1"/>
  <c r="AX206" i="1"/>
  <c r="N134" i="1"/>
  <c r="AX205" i="1" l="1"/>
  <c r="O134" i="1"/>
  <c r="AY205" i="1" s="1"/>
  <c r="N133" i="1"/>
  <c r="O133" i="1" l="1"/>
  <c r="AY204" i="1" s="1"/>
  <c r="AX204" i="1"/>
  <c r="N132" i="1"/>
  <c r="AX203" i="1" l="1"/>
  <c r="O132" i="1"/>
  <c r="AY203" i="1" s="1"/>
  <c r="N131" i="1"/>
  <c r="O131" i="1" l="1"/>
  <c r="AY201" i="1" s="1"/>
  <c r="AX201" i="1"/>
  <c r="N130" i="1"/>
  <c r="AX200" i="1" l="1"/>
  <c r="O130" i="1"/>
  <c r="AY200" i="1" s="1"/>
  <c r="N129" i="1"/>
  <c r="AX199" i="1" l="1"/>
  <c r="O129" i="1"/>
  <c r="AY199" i="1" s="1"/>
  <c r="N128" i="1"/>
  <c r="O128" i="1" l="1"/>
  <c r="AY198" i="1" s="1"/>
  <c r="N127" i="1"/>
  <c r="AX198" i="1"/>
  <c r="O127" i="1" l="1"/>
  <c r="AY197" i="1" s="1"/>
  <c r="AX197" i="1"/>
  <c r="N126" i="1"/>
  <c r="N125" i="1" l="1"/>
  <c r="AX195" i="1"/>
  <c r="O126" i="1"/>
  <c r="AY195" i="1" s="1"/>
  <c r="O125" i="1" l="1"/>
  <c r="AY194" i="1" s="1"/>
  <c r="AX194" i="1"/>
  <c r="N124" i="1"/>
  <c r="N123" i="1" l="1"/>
  <c r="AX193" i="1"/>
  <c r="O124" i="1"/>
  <c r="AY193" i="1" s="1"/>
  <c r="O123" i="1" l="1"/>
  <c r="AY192" i="1" s="1"/>
  <c r="AX192" i="1"/>
  <c r="N122" i="1"/>
  <c r="N121" i="1" l="1"/>
  <c r="AX191" i="1"/>
  <c r="O122" i="1"/>
  <c r="AY191" i="1" s="1"/>
  <c r="O121" i="1" l="1"/>
  <c r="AY189" i="1" s="1"/>
  <c r="AX189" i="1"/>
  <c r="N120" i="1"/>
  <c r="N119" i="1" l="1"/>
  <c r="AX188" i="1"/>
  <c r="O120" i="1"/>
  <c r="AY188" i="1" s="1"/>
  <c r="O119" i="1" l="1"/>
  <c r="AY187" i="1" s="1"/>
  <c r="AX187" i="1"/>
  <c r="N118" i="1"/>
  <c r="N117" i="1" l="1"/>
  <c r="AX186" i="1"/>
  <c r="O118" i="1"/>
  <c r="AY186" i="1" s="1"/>
  <c r="O117" i="1" l="1"/>
  <c r="AY185" i="1" s="1"/>
  <c r="AX185" i="1"/>
  <c r="N116" i="1"/>
  <c r="O116" i="1" l="1"/>
  <c r="AY183" i="1" s="1"/>
  <c r="N115" i="1"/>
  <c r="AX183" i="1"/>
  <c r="O115" i="1" l="1"/>
  <c r="AY182" i="1" s="1"/>
  <c r="AX182" i="1"/>
  <c r="N114" i="1"/>
  <c r="O114" i="1" l="1"/>
  <c r="AY181" i="1" s="1"/>
  <c r="N113" i="1"/>
  <c r="AX181" i="1"/>
  <c r="O113" i="1" l="1"/>
  <c r="AY180" i="1" s="1"/>
  <c r="AX180" i="1"/>
  <c r="N112" i="1"/>
  <c r="O112" i="1" l="1"/>
  <c r="AY179" i="1" s="1"/>
  <c r="N111" i="1"/>
  <c r="AX179" i="1"/>
  <c r="O111" i="1" l="1"/>
  <c r="AY177" i="1" s="1"/>
  <c r="AX177" i="1"/>
  <c r="N110" i="1"/>
  <c r="O110" i="1" l="1"/>
  <c r="AY176" i="1" s="1"/>
  <c r="N109" i="1"/>
  <c r="AX176" i="1"/>
  <c r="O109" i="1" l="1"/>
  <c r="AY175" i="1" s="1"/>
  <c r="AX175" i="1"/>
  <c r="N108" i="1"/>
  <c r="O108" i="1" l="1"/>
  <c r="AY174" i="1" s="1"/>
  <c r="N107" i="1"/>
  <c r="AX174" i="1"/>
  <c r="O107" i="1" l="1"/>
  <c r="AY173" i="1" s="1"/>
  <c r="AX173" i="1"/>
  <c r="N106" i="1"/>
  <c r="O106" i="1" l="1"/>
  <c r="AY171" i="1" s="1"/>
  <c r="N105" i="1"/>
  <c r="AX171" i="1"/>
  <c r="O105" i="1" l="1"/>
  <c r="AY170" i="1" s="1"/>
  <c r="AX170" i="1"/>
  <c r="N104" i="1"/>
  <c r="O104" i="1" l="1"/>
  <c r="AY169" i="1" s="1"/>
  <c r="N103" i="1"/>
  <c r="AX169" i="1"/>
  <c r="O103" i="1" l="1"/>
  <c r="AY168" i="1" s="1"/>
  <c r="AX168" i="1"/>
  <c r="N102" i="1"/>
  <c r="O102" i="1" l="1"/>
  <c r="AY167" i="1" s="1"/>
  <c r="N101" i="1"/>
  <c r="AX167" i="1"/>
  <c r="O101" i="1" l="1"/>
  <c r="AY165" i="1" s="1"/>
  <c r="AX165" i="1"/>
  <c r="N100" i="1"/>
  <c r="O100" i="1" l="1"/>
  <c r="AY164" i="1" s="1"/>
  <c r="N99" i="1"/>
  <c r="AX164" i="1"/>
  <c r="O99" i="1" l="1"/>
  <c r="AY163" i="1" s="1"/>
  <c r="AX163" i="1"/>
  <c r="N98" i="1"/>
  <c r="O98" i="1" l="1"/>
  <c r="AY162" i="1" s="1"/>
  <c r="N97" i="1"/>
  <c r="AX162" i="1"/>
  <c r="O97" i="1" l="1"/>
  <c r="AY161" i="1" s="1"/>
  <c r="AX161" i="1"/>
  <c r="N96" i="1"/>
  <c r="O96" i="1" l="1"/>
  <c r="AY159" i="1" s="1"/>
  <c r="N95" i="1"/>
  <c r="AX159" i="1"/>
  <c r="O95" i="1" l="1"/>
  <c r="AY158" i="1" s="1"/>
  <c r="AX158" i="1"/>
  <c r="N94" i="1"/>
  <c r="O94" i="1" l="1"/>
  <c r="AY157" i="1" s="1"/>
  <c r="N93" i="1"/>
  <c r="AX157" i="1"/>
  <c r="O93" i="1" l="1"/>
  <c r="AY156" i="1" s="1"/>
  <c r="AX156" i="1"/>
  <c r="N92" i="1"/>
  <c r="O92" i="1" l="1"/>
  <c r="AY155" i="1" s="1"/>
  <c r="N91" i="1"/>
  <c r="AX155" i="1"/>
  <c r="O91" i="1" l="1"/>
  <c r="AR216" i="1" s="1"/>
  <c r="N90" i="1"/>
  <c r="AQ216" i="1"/>
  <c r="O90" i="1" l="1"/>
  <c r="AR215" i="1" s="1"/>
  <c r="N89" i="1"/>
  <c r="AQ215" i="1"/>
  <c r="O89" i="1" l="1"/>
  <c r="AR214" i="1" s="1"/>
  <c r="AQ214" i="1"/>
  <c r="N88" i="1"/>
  <c r="O88" i="1" l="1"/>
  <c r="AR213" i="1" s="1"/>
  <c r="N87" i="1"/>
  <c r="AQ213" i="1"/>
  <c r="O87" i="1" l="1"/>
  <c r="AR212" i="1" s="1"/>
  <c r="N86" i="1"/>
  <c r="AQ212" i="1"/>
  <c r="O86" i="1" l="1"/>
  <c r="AR210" i="1" s="1"/>
  <c r="N85" i="1"/>
  <c r="AQ210" i="1"/>
  <c r="O85" i="1" l="1"/>
  <c r="AR209" i="1" s="1"/>
  <c r="AQ209" i="1"/>
  <c r="N84" i="1"/>
  <c r="O84" i="1" l="1"/>
  <c r="AR208" i="1" s="1"/>
  <c r="N83" i="1"/>
  <c r="AQ208" i="1"/>
  <c r="O83" i="1" l="1"/>
  <c r="AR207" i="1" s="1"/>
  <c r="N82" i="1"/>
  <c r="AQ207" i="1"/>
  <c r="O82" i="1" l="1"/>
  <c r="AR206" i="1" s="1"/>
  <c r="N81" i="1"/>
  <c r="AQ206" i="1"/>
  <c r="O81" i="1" l="1"/>
  <c r="AR204" i="1" s="1"/>
  <c r="N80" i="1"/>
  <c r="AQ204" i="1"/>
  <c r="O80" i="1" l="1"/>
  <c r="AR203" i="1" s="1"/>
  <c r="N79" i="1"/>
  <c r="AQ203" i="1"/>
  <c r="O79" i="1" l="1"/>
  <c r="AR202" i="1" s="1"/>
  <c r="AQ202" i="1"/>
  <c r="N78" i="1"/>
  <c r="O78" i="1" l="1"/>
  <c r="AR201" i="1" s="1"/>
  <c r="N77" i="1"/>
  <c r="AQ201" i="1"/>
  <c r="O77" i="1" l="1"/>
  <c r="AR200" i="1" s="1"/>
  <c r="AQ200" i="1"/>
  <c r="N76" i="1"/>
  <c r="O76" i="1" l="1"/>
  <c r="AR198" i="1" s="1"/>
  <c r="N75" i="1"/>
  <c r="AQ198" i="1"/>
  <c r="O75" i="1" l="1"/>
  <c r="AR197" i="1" s="1"/>
  <c r="AQ197" i="1"/>
  <c r="N74" i="1"/>
  <c r="O74" i="1" l="1"/>
  <c r="AR196" i="1" s="1"/>
  <c r="N73" i="1"/>
  <c r="AQ196" i="1"/>
  <c r="O73" i="1" l="1"/>
  <c r="AR195" i="1" s="1"/>
  <c r="N72" i="1"/>
  <c r="AQ195" i="1"/>
  <c r="O72" i="1" l="1"/>
  <c r="AR194" i="1" s="1"/>
  <c r="N71" i="1"/>
  <c r="AQ194" i="1"/>
  <c r="O71" i="1" l="1"/>
  <c r="AR192" i="1" s="1"/>
  <c r="AQ192" i="1"/>
  <c r="N70" i="1"/>
  <c r="O70" i="1" l="1"/>
  <c r="AR191" i="1" s="1"/>
  <c r="N69" i="1"/>
  <c r="AQ191" i="1"/>
  <c r="O69" i="1" l="1"/>
  <c r="AR190" i="1" s="1"/>
  <c r="AQ190" i="1"/>
  <c r="N68" i="1"/>
  <c r="O68" i="1" l="1"/>
  <c r="AR189" i="1" s="1"/>
  <c r="N67" i="1"/>
  <c r="AQ189" i="1"/>
  <c r="O67" i="1" l="1"/>
  <c r="AR188" i="1" s="1"/>
  <c r="AQ188" i="1"/>
  <c r="N66" i="1"/>
  <c r="O66" i="1" l="1"/>
  <c r="AR186" i="1" s="1"/>
  <c r="N65" i="1"/>
  <c r="AQ186" i="1"/>
  <c r="O65" i="1" l="1"/>
  <c r="AR185" i="1" s="1"/>
  <c r="N64" i="1"/>
  <c r="AQ185" i="1"/>
  <c r="O64" i="1" l="1"/>
  <c r="AR184" i="1" s="1"/>
  <c r="N63" i="1"/>
  <c r="AQ184" i="1"/>
  <c r="O63" i="1" l="1"/>
  <c r="AR183" i="1" s="1"/>
  <c r="AQ183" i="1"/>
  <c r="N62" i="1"/>
  <c r="O62" i="1" l="1"/>
  <c r="AR182" i="1" s="1"/>
  <c r="N61" i="1"/>
  <c r="AQ182" i="1"/>
  <c r="O61" i="1" l="1"/>
  <c r="AR180" i="1" s="1"/>
  <c r="AQ180" i="1"/>
  <c r="N60" i="1"/>
  <c r="O60" i="1" l="1"/>
  <c r="AR179" i="1" s="1"/>
  <c r="N59" i="1"/>
  <c r="AQ179" i="1"/>
  <c r="O59" i="1" l="1"/>
  <c r="AR178" i="1" s="1"/>
  <c r="AQ178" i="1"/>
  <c r="N58" i="1"/>
  <c r="O58" i="1" l="1"/>
  <c r="AR177" i="1" s="1"/>
  <c r="N57" i="1"/>
  <c r="N56" i="1" s="1"/>
  <c r="AQ177" i="1"/>
  <c r="N55" i="1" l="1"/>
  <c r="O55" i="1" s="1"/>
  <c r="O56" i="1"/>
  <c r="O57" i="1"/>
  <c r="AR176" i="1" s="1"/>
  <c r="AQ176" i="1"/>
  <c r="AR174" i="1" l="1"/>
  <c r="AQ174" i="1"/>
  <c r="AR173" i="1" l="1"/>
  <c r="N54" i="1"/>
  <c r="N53" i="1" s="1"/>
  <c r="AQ173" i="1"/>
  <c r="O53" i="1" l="1"/>
  <c r="N52" i="1"/>
  <c r="O52" i="1" s="1"/>
  <c r="O54" i="1"/>
  <c r="AR172" i="1" s="1"/>
  <c r="AQ172" i="1"/>
  <c r="AR171" i="1" l="1"/>
  <c r="AQ171" i="1"/>
  <c r="AR170" i="1" l="1"/>
  <c r="N51" i="1"/>
  <c r="AQ170" i="1"/>
  <c r="O51" i="1" l="1"/>
  <c r="AR168" i="1" s="1"/>
  <c r="N50" i="1"/>
  <c r="AQ168" i="1"/>
  <c r="O50" i="1" l="1"/>
  <c r="AR167" i="1" s="1"/>
  <c r="N49" i="1"/>
  <c r="N48" i="1" s="1"/>
  <c r="O48" i="1" s="1"/>
  <c r="AQ167" i="1"/>
  <c r="O49" i="1" l="1"/>
  <c r="AR166" i="1" s="1"/>
  <c r="AQ166" i="1"/>
  <c r="AR165" i="1" l="1"/>
  <c r="N46" i="1"/>
  <c r="AQ165" i="1"/>
  <c r="O46" i="1" l="1"/>
  <c r="AR164" i="1" s="1"/>
  <c r="H5" i="1"/>
  <c r="AQ164" i="1"/>
  <c r="I5" i="1" l="1"/>
  <c r="AR155" i="1" s="1"/>
  <c r="H6" i="1"/>
  <c r="AQ155" i="1"/>
  <c r="I6" i="1" l="1"/>
  <c r="AR156" i="1" s="1"/>
  <c r="AQ156" i="1"/>
  <c r="H7" i="1"/>
  <c r="AQ157" i="1" s="1"/>
  <c r="I7" i="1" l="1"/>
  <c r="AR157" i="1" s="1"/>
  <c r="H8" i="1"/>
  <c r="I8" i="1" l="1"/>
  <c r="AR158" i="1" s="1"/>
  <c r="H9" i="1"/>
  <c r="AQ158" i="1"/>
  <c r="I9" i="1" l="1"/>
  <c r="AR159" i="1" s="1"/>
  <c r="H10" i="1"/>
  <c r="AQ159" i="1"/>
  <c r="I10" i="1" l="1"/>
  <c r="AR160" i="1" s="1"/>
  <c r="H11" i="1"/>
  <c r="I11" i="1" s="1"/>
  <c r="AQ160" i="1"/>
  <c r="AR161" i="1" l="1"/>
  <c r="H12" i="1"/>
  <c r="AQ161" i="1"/>
  <c r="AQ162" i="1" l="1"/>
  <c r="I12" i="1"/>
  <c r="AR162" i="1" s="1"/>
</calcChain>
</file>

<file path=xl/sharedStrings.xml><?xml version="1.0" encoding="utf-8"?>
<sst xmlns="http://schemas.openxmlformats.org/spreadsheetml/2006/main" count="332" uniqueCount="285">
  <si>
    <t>出生数</t>
  </si>
  <si>
    <t>乳児死亡</t>
  </si>
  <si>
    <t>生存率</t>
  </si>
  <si>
    <t>死亡確率</t>
  </si>
  <si>
    <t>生存数</t>
  </si>
  <si>
    <t>死亡数</t>
  </si>
  <si>
    <t>　　定 常 人 口</t>
  </si>
  <si>
    <t>平均余命</t>
  </si>
  <si>
    <t>月別出生数</t>
  </si>
  <si>
    <t>Lx</t>
  </si>
  <si>
    <t>Tx</t>
  </si>
  <si>
    <t>0週</t>
  </si>
  <si>
    <t>1　</t>
  </si>
  <si>
    <t>　　 2月</t>
  </si>
  <si>
    <t>2　</t>
  </si>
  <si>
    <t>　　 3月</t>
  </si>
  <si>
    <t>3　</t>
  </si>
  <si>
    <t>　　 4月</t>
  </si>
  <si>
    <t>4　</t>
  </si>
  <si>
    <t>　　 5月</t>
  </si>
  <si>
    <t>2月</t>
  </si>
  <si>
    <t>　　 6月</t>
  </si>
  <si>
    <t>　　 7月</t>
  </si>
  <si>
    <t>6　</t>
  </si>
  <si>
    <t>　　 8月</t>
  </si>
  <si>
    <t>　　 9月</t>
  </si>
  <si>
    <t>　  10月</t>
  </si>
  <si>
    <t>　  11月</t>
  </si>
  <si>
    <t>　  12月</t>
  </si>
  <si>
    <t>\a</t>
  </si>
  <si>
    <t>{?}~{D}{branch \a}</t>
  </si>
  <si>
    <t>年報様式</t>
  </si>
  <si>
    <t>\Z</t>
  </si>
  <si>
    <t>{GOTO}AL150~</t>
  </si>
  <si>
    <t>by</t>
  </si>
  <si>
    <t>b5</t>
  </si>
  <si>
    <t>b6</t>
  </si>
  <si>
    <t>b7</t>
  </si>
  <si>
    <t>b8</t>
  </si>
  <si>
    <t>bs</t>
  </si>
  <si>
    <t>固定係数</t>
  </si>
  <si>
    <t>Ｂ２</t>
  </si>
  <si>
    <t>C11</t>
  </si>
  <si>
    <t>Ｂ３</t>
  </si>
  <si>
    <t>C12</t>
  </si>
  <si>
    <t>Ｂ４</t>
  </si>
  <si>
    <t>C13</t>
  </si>
  <si>
    <t>C14</t>
  </si>
  <si>
    <t>C21</t>
  </si>
  <si>
    <t xml:space="preserve">  定  常  人  口</t>
  </si>
  <si>
    <t>C22</t>
  </si>
  <si>
    <t>年 齢</t>
  </si>
  <si>
    <t>10月 1日現在</t>
  </si>
  <si>
    <t>７～９月</t>
  </si>
  <si>
    <t>７月死亡</t>
  </si>
  <si>
    <t>８月死亡</t>
  </si>
  <si>
    <t>９月死亡</t>
  </si>
  <si>
    <t>年間死亡数</t>
  </si>
  <si>
    <t>死亡率</t>
  </si>
  <si>
    <t>C23</t>
  </si>
  <si>
    <t>人口</t>
  </si>
  <si>
    <t xml:space="preserve"> 死 亡</t>
  </si>
  <si>
    <t>C24</t>
  </si>
  <si>
    <t>各変動係数</t>
  </si>
  <si>
    <t>C25</t>
  </si>
  <si>
    <t>0</t>
  </si>
  <si>
    <t>9A</t>
  </si>
  <si>
    <t>9B</t>
  </si>
  <si>
    <t>9C</t>
  </si>
  <si>
    <t>8A</t>
  </si>
  <si>
    <t>8B</t>
  </si>
  <si>
    <t>Q0</t>
  </si>
  <si>
    <t>QM1</t>
  </si>
  <si>
    <t>QM2</t>
  </si>
  <si>
    <t>QM3</t>
  </si>
  <si>
    <t>BP</t>
  </si>
  <si>
    <t>Q90</t>
  </si>
  <si>
    <t>Q91</t>
  </si>
  <si>
    <t>Q92</t>
  </si>
  <si>
    <t>Q93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</si>
  <si>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</si>
  <si>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</si>
  <si>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</si>
  <si>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</si>
  <si>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</si>
  <si>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</si>
  <si>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</si>
  <si>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</si>
  <si>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</si>
  <si>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</si>
  <si>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</si>
  <si>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</si>
  <si>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</si>
  <si>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</si>
  <si>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</si>
  <si>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</si>
  <si>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</si>
  <si>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</si>
  <si>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</si>
  <si>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</si>
  <si>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</si>
  <si>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</si>
  <si>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</si>
  <si>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</si>
  <si>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</si>
  <si>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</si>
  <si>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</si>
  <si>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</si>
  <si>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</si>
  <si>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</si>
  <si>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</si>
  <si>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</si>
  <si>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</si>
  <si>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</si>
  <si>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</si>
  <si>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</si>
  <si>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</si>
  <si>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</si>
  <si>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</si>
  <si>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</si>
  <si>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</si>
  <si>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</si>
  <si>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</si>
  <si>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</si>
  <si>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</si>
  <si>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</si>
  <si>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</si>
  <si>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</si>
  <si>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</si>
  <si>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</si>
  <si>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</si>
  <si>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</si>
  <si>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</si>
  <si>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</si>
  <si>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</si>
  <si>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</si>
  <si>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</si>
  <si>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</si>
  <si>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</si>
  <si>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</si>
  <si>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</si>
  <si>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</si>
  <si>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</si>
  <si>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</si>
  <si>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</si>
  <si>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</si>
  <si>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</si>
  <si>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</si>
  <si>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</si>
  <si>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</si>
  <si>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</si>
  <si>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</si>
  <si>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</si>
  <si>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</si>
  <si>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</si>
  <si>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</si>
  <si>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</si>
  <si>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</si>
  <si>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</si>
  <si>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</si>
  <si>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</si>
  <si>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</si>
  <si>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</si>
  <si>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</si>
  <si>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</si>
  <si>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</si>
  <si>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</si>
  <si>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</si>
  <si>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90～</t>
  </si>
  <si>
    <t xml:space="preserve"> </t>
  </si>
  <si>
    <t>女</t>
  </si>
  <si>
    <t>Ｌx</t>
  </si>
  <si>
    <t>Ｔx</t>
  </si>
  <si>
    <t>\d</t>
  </si>
  <si>
    <t>{?}~{D}{BRANCH \d}</t>
  </si>
  <si>
    <t>現在人口</t>
    <rPh sb="0" eb="2">
      <t>ゲンザイ</t>
    </rPh>
    <phoneticPr fontId="4"/>
  </si>
  <si>
    <t>７月１日</t>
    <phoneticPr fontId="4"/>
  </si>
  <si>
    <t xml:space="preserve">    0週</t>
    <phoneticPr fontId="4"/>
  </si>
  <si>
    <t xml:space="preserve">   15</t>
    <phoneticPr fontId="4"/>
  </si>
  <si>
    <t xml:space="preserve">   14</t>
    <phoneticPr fontId="4"/>
  </si>
  <si>
    <t xml:space="preserve">   10</t>
    <phoneticPr fontId="4"/>
  </si>
  <si>
    <t xml:space="preserve">   11</t>
    <phoneticPr fontId="4"/>
  </si>
  <si>
    <t xml:space="preserve">   12</t>
    <phoneticPr fontId="4"/>
  </si>
  <si>
    <t xml:space="preserve">   13</t>
    <phoneticPr fontId="4"/>
  </si>
  <si>
    <t xml:space="preserve">    5</t>
    <phoneticPr fontId="4"/>
  </si>
  <si>
    <t xml:space="preserve">    6</t>
    <phoneticPr fontId="4"/>
  </si>
  <si>
    <t xml:space="preserve">    7</t>
    <phoneticPr fontId="4"/>
  </si>
  <si>
    <t xml:space="preserve">    8</t>
    <phoneticPr fontId="4"/>
  </si>
  <si>
    <t xml:space="preserve">    9</t>
    <phoneticPr fontId="4"/>
  </si>
  <si>
    <t xml:space="preserve">    4</t>
    <phoneticPr fontId="4"/>
  </si>
  <si>
    <t xml:space="preserve">    3</t>
    <phoneticPr fontId="4"/>
  </si>
  <si>
    <t xml:space="preserve">    2</t>
    <phoneticPr fontId="4"/>
  </si>
  <si>
    <t xml:space="preserve">    1</t>
    <phoneticPr fontId="4"/>
  </si>
  <si>
    <t xml:space="preserve">    0年</t>
    <phoneticPr fontId="4"/>
  </si>
  <si>
    <t xml:space="preserve">    2月</t>
    <phoneticPr fontId="4"/>
  </si>
  <si>
    <t xml:space="preserve">    1</t>
    <phoneticPr fontId="4"/>
  </si>
  <si>
    <t xml:space="preserve">   16</t>
    <phoneticPr fontId="4"/>
  </si>
  <si>
    <t xml:space="preserve">   17</t>
    <phoneticPr fontId="4"/>
  </si>
  <si>
    <t xml:space="preserve">   18</t>
    <phoneticPr fontId="4"/>
  </si>
  <si>
    <t xml:space="preserve">   19</t>
    <phoneticPr fontId="4"/>
  </si>
  <si>
    <t xml:space="preserve">   20</t>
    <phoneticPr fontId="4"/>
  </si>
  <si>
    <t xml:space="preserve">   21</t>
    <phoneticPr fontId="4"/>
  </si>
  <si>
    <t xml:space="preserve">   22</t>
    <phoneticPr fontId="4"/>
  </si>
  <si>
    <t xml:space="preserve">   23</t>
    <phoneticPr fontId="4"/>
  </si>
  <si>
    <t xml:space="preserve">   24</t>
    <phoneticPr fontId="4"/>
  </si>
  <si>
    <t xml:space="preserve">   25</t>
    <phoneticPr fontId="4"/>
  </si>
  <si>
    <t xml:space="preserve">   26</t>
    <phoneticPr fontId="4"/>
  </si>
  <si>
    <t xml:space="preserve">   27</t>
    <phoneticPr fontId="4"/>
  </si>
  <si>
    <t xml:space="preserve">   28</t>
    <phoneticPr fontId="4"/>
  </si>
  <si>
    <t xml:space="preserve">   29</t>
    <phoneticPr fontId="4"/>
  </si>
  <si>
    <t xml:space="preserve">   30</t>
    <phoneticPr fontId="4"/>
  </si>
  <si>
    <t xml:space="preserve">   31</t>
    <phoneticPr fontId="4"/>
  </si>
  <si>
    <t xml:space="preserve">   32</t>
    <phoneticPr fontId="4"/>
  </si>
  <si>
    <t xml:space="preserve">   33</t>
    <phoneticPr fontId="4"/>
  </si>
  <si>
    <t xml:space="preserve">   34</t>
    <phoneticPr fontId="4"/>
  </si>
  <si>
    <t xml:space="preserve">   35</t>
    <phoneticPr fontId="4"/>
  </si>
  <si>
    <t xml:space="preserve">   36</t>
    <phoneticPr fontId="4"/>
  </si>
  <si>
    <t xml:space="preserve">   37</t>
    <phoneticPr fontId="4"/>
  </si>
  <si>
    <t xml:space="preserve">   38</t>
    <phoneticPr fontId="4"/>
  </si>
  <si>
    <t xml:space="preserve">   39</t>
    <phoneticPr fontId="4"/>
  </si>
  <si>
    <t xml:space="preserve">   40</t>
    <phoneticPr fontId="4"/>
  </si>
  <si>
    <t xml:space="preserve">   41</t>
    <phoneticPr fontId="4"/>
  </si>
  <si>
    <t xml:space="preserve">   42</t>
    <phoneticPr fontId="4"/>
  </si>
  <si>
    <t xml:space="preserve">   43</t>
    <phoneticPr fontId="4"/>
  </si>
  <si>
    <t xml:space="preserve">   44</t>
    <phoneticPr fontId="4"/>
  </si>
  <si>
    <t xml:space="preserve">   45年</t>
    <rPh sb="5" eb="6">
      <t>ネン</t>
    </rPh>
    <phoneticPr fontId="4"/>
  </si>
  <si>
    <t xml:space="preserve">   46</t>
    <phoneticPr fontId="4"/>
  </si>
  <si>
    <t xml:space="preserve">   47</t>
    <phoneticPr fontId="4"/>
  </si>
  <si>
    <t xml:space="preserve">   48</t>
    <phoneticPr fontId="4"/>
  </si>
  <si>
    <t xml:space="preserve">   49</t>
    <phoneticPr fontId="4"/>
  </si>
  <si>
    <t xml:space="preserve">   50</t>
    <phoneticPr fontId="4"/>
  </si>
  <si>
    <t xml:space="preserve">   51</t>
    <phoneticPr fontId="4"/>
  </si>
  <si>
    <t xml:space="preserve">   52</t>
    <phoneticPr fontId="4"/>
  </si>
  <si>
    <t xml:space="preserve">   53</t>
    <phoneticPr fontId="4"/>
  </si>
  <si>
    <t xml:space="preserve">   54</t>
    <phoneticPr fontId="4"/>
  </si>
  <si>
    <t xml:space="preserve">   55</t>
    <phoneticPr fontId="4"/>
  </si>
  <si>
    <t xml:space="preserve">   56</t>
    <phoneticPr fontId="4"/>
  </si>
  <si>
    <t xml:space="preserve">   57</t>
    <phoneticPr fontId="4"/>
  </si>
  <si>
    <t xml:space="preserve">   58</t>
    <phoneticPr fontId="4"/>
  </si>
  <si>
    <t xml:space="preserve">   59</t>
    <phoneticPr fontId="4"/>
  </si>
  <si>
    <t xml:space="preserve">   60</t>
    <phoneticPr fontId="4"/>
  </si>
  <si>
    <t xml:space="preserve">   61</t>
    <phoneticPr fontId="4"/>
  </si>
  <si>
    <t xml:space="preserve">   62</t>
    <phoneticPr fontId="4"/>
  </si>
  <si>
    <t xml:space="preserve">   63</t>
    <phoneticPr fontId="4"/>
  </si>
  <si>
    <t xml:space="preserve">   64</t>
    <phoneticPr fontId="4"/>
  </si>
  <si>
    <t xml:space="preserve">   65</t>
    <phoneticPr fontId="4"/>
  </si>
  <si>
    <t xml:space="preserve">   66</t>
    <phoneticPr fontId="4"/>
  </si>
  <si>
    <t xml:space="preserve">   67</t>
    <phoneticPr fontId="4"/>
  </si>
  <si>
    <t xml:space="preserve">   68</t>
    <phoneticPr fontId="4"/>
  </si>
  <si>
    <t xml:space="preserve">   69</t>
    <phoneticPr fontId="4"/>
  </si>
  <si>
    <t xml:space="preserve">   70</t>
    <phoneticPr fontId="4"/>
  </si>
  <si>
    <t xml:space="preserve">   71</t>
    <phoneticPr fontId="4"/>
  </si>
  <si>
    <t xml:space="preserve">   72</t>
    <phoneticPr fontId="4"/>
  </si>
  <si>
    <t xml:space="preserve">   73</t>
    <phoneticPr fontId="4"/>
  </si>
  <si>
    <t xml:space="preserve">   74</t>
    <phoneticPr fontId="4"/>
  </si>
  <si>
    <t xml:space="preserve">   75</t>
    <phoneticPr fontId="4"/>
  </si>
  <si>
    <t xml:space="preserve">   76</t>
    <phoneticPr fontId="4"/>
  </si>
  <si>
    <t xml:space="preserve">   77</t>
    <phoneticPr fontId="4"/>
  </si>
  <si>
    <t xml:space="preserve">   78</t>
    <phoneticPr fontId="4"/>
  </si>
  <si>
    <t xml:space="preserve">   79</t>
    <phoneticPr fontId="4"/>
  </si>
  <si>
    <t xml:space="preserve">   80</t>
    <phoneticPr fontId="4"/>
  </si>
  <si>
    <t xml:space="preserve">   81</t>
    <phoneticPr fontId="4"/>
  </si>
  <si>
    <t xml:space="preserve">   82</t>
    <phoneticPr fontId="4"/>
  </si>
  <si>
    <t xml:space="preserve">   83</t>
    <phoneticPr fontId="4"/>
  </si>
  <si>
    <t xml:space="preserve">   84</t>
    <phoneticPr fontId="4"/>
  </si>
  <si>
    <t xml:space="preserve">   85</t>
    <phoneticPr fontId="4"/>
  </si>
  <si>
    <t xml:space="preserve">   86</t>
    <phoneticPr fontId="4"/>
  </si>
  <si>
    <t xml:space="preserve">   87</t>
    <phoneticPr fontId="4"/>
  </si>
  <si>
    <t xml:space="preserve">   88</t>
    <phoneticPr fontId="4"/>
  </si>
  <si>
    <t xml:space="preserve">   89</t>
    <phoneticPr fontId="4"/>
  </si>
  <si>
    <t xml:space="preserve">   90～</t>
    <phoneticPr fontId="4"/>
  </si>
  <si>
    <t>当年出生数</t>
    <rPh sb="0" eb="2">
      <t>トウネン</t>
    </rPh>
    <phoneticPr fontId="4"/>
  </si>
  <si>
    <t>前年.11       -当年.10</t>
    <rPh sb="0" eb="2">
      <t>ゼンネン</t>
    </rPh>
    <rPh sb="13" eb="15">
      <t>トウネン</t>
    </rPh>
    <phoneticPr fontId="4"/>
  </si>
  <si>
    <t>前年.10          -当年. 9</t>
    <rPh sb="0" eb="2">
      <t>ゼンネン</t>
    </rPh>
    <rPh sb="16" eb="18">
      <t>トウネン</t>
    </rPh>
    <phoneticPr fontId="4"/>
  </si>
  <si>
    <t>前年.7           -当年.6</t>
    <rPh sb="0" eb="2">
      <t>ゼンネン</t>
    </rPh>
    <rPh sb="16" eb="18">
      <t>トウネン</t>
    </rPh>
    <phoneticPr fontId="4"/>
  </si>
  <si>
    <t>前年出生数</t>
    <rPh sb="0" eb="2">
      <t>ゼンネン</t>
    </rPh>
    <rPh sb="2" eb="5">
      <t>シュッショウスウ</t>
    </rPh>
    <phoneticPr fontId="4"/>
  </si>
  <si>
    <t>Ｂ１</t>
    <phoneticPr fontId="4"/>
  </si>
  <si>
    <t>前年.12          -当年.12</t>
    <rPh sb="0" eb="2">
      <t>ゼンネン</t>
    </rPh>
    <rPh sb="16" eb="18">
      <t>トウネン</t>
    </rPh>
    <phoneticPr fontId="4"/>
  </si>
  <si>
    <t>R3年 1月</t>
    <phoneticPr fontId="4"/>
  </si>
  <si>
    <t>R3．R4年実数</t>
    <rPh sb="5" eb="6">
      <t>ネン</t>
    </rPh>
    <phoneticPr fontId="4"/>
  </si>
  <si>
    <t>8</t>
  </si>
  <si>
    <t>令　和  ５　年 山 口 県 簡 易 生 命 表　</t>
    <rPh sb="0" eb="1">
      <t>レイ</t>
    </rPh>
    <rPh sb="2" eb="3">
      <t>ワ</t>
    </rPh>
    <phoneticPr fontId="4"/>
  </si>
  <si>
    <t>令和５年山口県簡易生命表　（女）</t>
    <rPh sb="0" eb="2">
      <t>レイワ</t>
    </rPh>
    <phoneticPr fontId="4"/>
  </si>
  <si>
    <t>令　和　５　年　実　数</t>
    <rPh sb="0" eb="1">
      <t>レイ</t>
    </rPh>
    <rPh sb="2" eb="3">
      <t>ワ</t>
    </rPh>
    <phoneticPr fontId="4"/>
  </si>
  <si>
    <t>R4年 1月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</si>
</sst>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"/>
    <numFmt numFmtId="177" formatCode="0.0000000"/>
    <numFmt numFmtId="178" formatCode="0.000000000000000"/>
    <numFmt numFmtId="179" formatCode="0.000000"/>
  </numFmts>
  <fonts count="9" x14ac:knownFonts="1"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37" fontId="0" fillId="0" borderId="0"/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13">
    <xf numFmtId="37" fontId="0" fillId="0" borderId="0" xfId="0"/>
    <xf numFmtId="37" fontId="0" fillId="0" borderId="1" xfId="0" applyBorder="1"/>
    <xf numFmtId="37" fontId="0" fillId="0" borderId="2" xfId="0" applyBorder="1"/>
    <xf numFmtId="37" fontId="0" fillId="0" borderId="3" xfId="0" applyBorder="1"/>
    <xf numFmtId="37" fontId="0" fillId="0" borderId="0" xfId="0" applyBorder="1"/>
    <xf numFmtId="37" fontId="0" fillId="0" borderId="4" xfId="0" applyBorder="1"/>
    <xf numFmtId="37" fontId="0" fillId="0" borderId="5" xfId="0" applyBorder="1"/>
    <xf numFmtId="37" fontId="0" fillId="0" borderId="7" xfId="0" applyBorder="1"/>
    <xf numFmtId="37" fontId="0" fillId="0" borderId="8" xfId="0" applyBorder="1"/>
    <xf numFmtId="37" fontId="0" fillId="0" borderId="0" xfId="0" applyAlignment="1" applyProtection="1">
      <alignment horizontal="left"/>
    </xf>
    <xf numFmtId="37" fontId="0" fillId="0" borderId="3" xfId="0" applyBorder="1" applyAlignment="1" applyProtection="1">
      <alignment horizontal="left"/>
    </xf>
    <xf numFmtId="37" fontId="0" fillId="0" borderId="3" xfId="0" applyBorder="1" applyAlignment="1" applyProtection="1">
      <alignment horizontal="center"/>
    </xf>
    <xf numFmtId="37" fontId="0" fillId="0" borderId="2" xfId="0" applyBorder="1" applyAlignment="1" applyProtection="1">
      <alignment horizontal="left"/>
    </xf>
    <xf numFmtId="37" fontId="0" fillId="0" borderId="4" xfId="0" applyBorder="1" applyAlignment="1" applyProtection="1">
      <alignment horizontal="left"/>
    </xf>
    <xf numFmtId="37" fontId="0" fillId="0" borderId="2" xfId="0" applyBorder="1" applyAlignment="1" applyProtection="1">
      <alignment horizontal="center"/>
    </xf>
    <xf numFmtId="37" fontId="0" fillId="0" borderId="4" xfId="0" applyBorder="1" applyAlignment="1" applyProtection="1">
      <alignment horizontal="right"/>
    </xf>
    <xf numFmtId="176" fontId="0" fillId="0" borderId="3" xfId="0" applyNumberFormat="1" applyBorder="1" applyProtection="1"/>
    <xf numFmtId="37" fontId="0" fillId="0" borderId="3" xfId="0" applyBorder="1" applyProtection="1"/>
    <xf numFmtId="2" fontId="0" fillId="0" borderId="3" xfId="0" applyNumberFormat="1" applyBorder="1" applyProtection="1"/>
    <xf numFmtId="37" fontId="0" fillId="0" borderId="6" xfId="0" applyBorder="1" applyAlignment="1" applyProtection="1">
      <alignment horizontal="right"/>
    </xf>
    <xf numFmtId="176" fontId="0" fillId="0" borderId="5" xfId="0" applyNumberFormat="1" applyBorder="1" applyProtection="1"/>
    <xf numFmtId="37" fontId="0" fillId="0" borderId="5" xfId="0" applyBorder="1" applyProtection="1"/>
    <xf numFmtId="2" fontId="0" fillId="0" borderId="5" xfId="0" applyNumberFormat="1" applyBorder="1" applyProtection="1"/>
    <xf numFmtId="37" fontId="0" fillId="0" borderId="0" xfId="0" applyProtection="1"/>
    <xf numFmtId="37" fontId="0" fillId="0" borderId="9" xfId="0" applyBorder="1" applyProtection="1"/>
    <xf numFmtId="37" fontId="0" fillId="0" borderId="7" xfId="0" applyBorder="1" applyAlignment="1" applyProtection="1">
      <alignment horizontal="right"/>
    </xf>
    <xf numFmtId="37" fontId="0" fillId="0" borderId="10" xfId="0" applyBorder="1" applyProtection="1"/>
    <xf numFmtId="177" fontId="0" fillId="0" borderId="0" xfId="0" applyNumberFormat="1" applyProtection="1"/>
    <xf numFmtId="178" fontId="0" fillId="0" borderId="4" xfId="0" applyNumberFormat="1" applyBorder="1" applyProtection="1"/>
    <xf numFmtId="37" fontId="0" fillId="0" borderId="3" xfId="0" applyBorder="1" applyAlignment="1" applyProtection="1">
      <alignment horizontal="right"/>
    </xf>
    <xf numFmtId="179" fontId="0" fillId="0" borderId="3" xfId="0" applyNumberFormat="1" applyBorder="1" applyProtection="1"/>
    <xf numFmtId="37" fontId="0" fillId="0" borderId="11" xfId="0" applyBorder="1" applyProtection="1"/>
    <xf numFmtId="178" fontId="0" fillId="0" borderId="0" xfId="0" applyNumberFormat="1" applyProtection="1"/>
    <xf numFmtId="37" fontId="0" fillId="0" borderId="4" xfId="0" applyBorder="1" applyAlignment="1" applyProtection="1">
      <alignment horizontal="center"/>
    </xf>
    <xf numFmtId="176" fontId="0" fillId="0" borderId="0" xfId="0" applyNumberFormat="1" applyProtection="1"/>
    <xf numFmtId="37" fontId="0" fillId="0" borderId="2" xfId="0" applyBorder="1" applyAlignment="1" applyProtection="1">
      <alignment horizontal="right"/>
    </xf>
    <xf numFmtId="179" fontId="0" fillId="0" borderId="2" xfId="0" applyNumberFormat="1" applyBorder="1" applyProtection="1"/>
    <xf numFmtId="37" fontId="0" fillId="0" borderId="10" xfId="0" applyBorder="1" applyAlignment="1" applyProtection="1">
      <alignment horizontal="right"/>
    </xf>
    <xf numFmtId="37" fontId="0" fillId="0" borderId="4" xfId="0" applyBorder="1" applyProtection="1"/>
    <xf numFmtId="176" fontId="0" fillId="0" borderId="11" xfId="0" applyNumberFormat="1" applyBorder="1" applyProtection="1"/>
    <xf numFmtId="176" fontId="0" fillId="0" borderId="9" xfId="0" applyNumberFormat="1" applyBorder="1" applyProtection="1"/>
    <xf numFmtId="176" fontId="0" fillId="0" borderId="4" xfId="0" applyNumberFormat="1" applyBorder="1" applyProtection="1"/>
    <xf numFmtId="37" fontId="0" fillId="0" borderId="6" xfId="0" applyBorder="1" applyProtection="1"/>
    <xf numFmtId="176" fontId="0" fillId="0" borderId="6" xfId="0" applyNumberFormat="1" applyBorder="1" applyProtection="1"/>
    <xf numFmtId="2" fontId="0" fillId="0" borderId="0" xfId="0" applyNumberFormat="1" applyProtection="1"/>
    <xf numFmtId="37" fontId="0" fillId="0" borderId="3" xfId="0" applyNumberFormat="1" applyBorder="1" applyProtection="1"/>
    <xf numFmtId="37" fontId="0" fillId="0" borderId="0" xfId="0" applyAlignment="1" applyProtection="1">
      <alignment horizontal="right"/>
    </xf>
    <xf numFmtId="179" fontId="0" fillId="0" borderId="0" xfId="0" applyNumberFormat="1" applyProtection="1"/>
    <xf numFmtId="37" fontId="0" fillId="0" borderId="4" xfId="0" quotePrefix="1" applyBorder="1" applyAlignment="1" applyProtection="1">
      <alignment horizontal="left"/>
    </xf>
    <xf numFmtId="37" fontId="0" fillId="0" borderId="0" xfId="0" quotePrefix="1" applyAlignment="1" applyProtection="1">
      <alignment horizontal="left"/>
    </xf>
    <xf numFmtId="37" fontId="0" fillId="0" borderId="1" xfId="0" quotePrefix="1" applyBorder="1" applyAlignment="1" applyProtection="1">
      <alignment horizontal="left"/>
    </xf>
    <xf numFmtId="37" fontId="0" fillId="0" borderId="12" xfId="0" applyBorder="1"/>
    <xf numFmtId="37" fontId="0" fillId="0" borderId="13" xfId="0" applyBorder="1"/>
    <xf numFmtId="2" fontId="0" fillId="0" borderId="12" xfId="0" applyNumberFormat="1" applyBorder="1" applyProtection="1"/>
    <xf numFmtId="37" fontId="0" fillId="0" borderId="14" xfId="0" applyBorder="1"/>
    <xf numFmtId="37" fontId="2" fillId="0" borderId="8" xfId="0" applyFont="1" applyBorder="1" applyAlignment="1" applyProtection="1">
      <alignment horizontal="left"/>
    </xf>
    <xf numFmtId="37" fontId="3" fillId="0" borderId="0" xfId="0" quotePrefix="1" applyFont="1" applyAlignment="1" applyProtection="1">
      <alignment horizontal="left"/>
      <protection locked="0"/>
    </xf>
    <xf numFmtId="37" fontId="1" fillId="0" borderId="3" xfId="0" applyFont="1" applyBorder="1" applyAlignment="1" applyProtection="1">
      <alignment horizontal="right"/>
      <protection locked="0"/>
    </xf>
    <xf numFmtId="37" fontId="1" fillId="0" borderId="5" xfId="0" applyFont="1" applyBorder="1" applyAlignment="1" applyProtection="1">
      <alignment horizontal="right"/>
      <protection locked="0"/>
    </xf>
    <xf numFmtId="37" fontId="0" fillId="2" borderId="0" xfId="0" applyFill="1" applyBorder="1"/>
    <xf numFmtId="37" fontId="0" fillId="2" borderId="7" xfId="0" quotePrefix="1" applyFill="1" applyBorder="1" applyAlignment="1" applyProtection="1">
      <alignment horizontal="left"/>
    </xf>
    <xf numFmtId="37" fontId="0" fillId="2" borderId="1" xfId="0" applyFill="1" applyBorder="1"/>
    <xf numFmtId="37" fontId="5" fillId="0" borderId="15" xfId="0" quotePrefix="1" applyFont="1" applyBorder="1" applyAlignment="1" applyProtection="1">
      <alignment horizontal="left" wrapText="1"/>
    </xf>
    <xf numFmtId="37" fontId="0" fillId="0" borderId="16" xfId="0" applyBorder="1" applyProtection="1"/>
    <xf numFmtId="37" fontId="5" fillId="0" borderId="17" xfId="0" quotePrefix="1" applyFont="1" applyBorder="1" applyAlignment="1" applyProtection="1">
      <alignment horizontal="left" wrapText="1"/>
    </xf>
    <xf numFmtId="37" fontId="0" fillId="0" borderId="18" xfId="0" applyBorder="1" applyProtection="1"/>
    <xf numFmtId="37" fontId="5" fillId="0" borderId="7" xfId="0" quotePrefix="1" applyFont="1" applyBorder="1" applyAlignment="1" applyProtection="1">
      <alignment horizontal="left" wrapText="1"/>
    </xf>
    <xf numFmtId="37" fontId="0" fillId="0" borderId="3" xfId="0" quotePrefix="1" applyBorder="1" applyAlignment="1" applyProtection="1">
      <alignment horizontal="center"/>
    </xf>
    <xf numFmtId="37" fontId="0" fillId="2" borderId="2" xfId="0" applyFill="1" applyBorder="1"/>
    <xf numFmtId="37" fontId="0" fillId="2" borderId="10" xfId="0" applyFill="1" applyBorder="1"/>
    <xf numFmtId="37" fontId="1" fillId="0" borderId="22" xfId="0" applyFont="1" applyBorder="1" applyAlignment="1" applyProtection="1">
      <alignment horizontal="right"/>
      <protection locked="0"/>
    </xf>
    <xf numFmtId="37" fontId="0" fillId="3" borderId="4" xfId="0" applyFill="1" applyBorder="1" applyAlignment="1" applyProtection="1">
      <alignment horizontal="left"/>
    </xf>
    <xf numFmtId="37" fontId="0" fillId="3" borderId="3" xfId="0" applyFill="1" applyBorder="1" applyAlignment="1" applyProtection="1">
      <alignment horizontal="left"/>
    </xf>
    <xf numFmtId="37" fontId="0" fillId="3" borderId="3" xfId="0" applyFill="1" applyBorder="1" applyAlignment="1" applyProtection="1">
      <alignment horizontal="center"/>
    </xf>
    <xf numFmtId="37" fontId="0" fillId="0" borderId="20" xfId="0" applyBorder="1"/>
    <xf numFmtId="37" fontId="0" fillId="0" borderId="21" xfId="0" applyBorder="1" applyProtection="1"/>
    <xf numFmtId="37" fontId="0" fillId="0" borderId="21" xfId="0" applyBorder="1"/>
    <xf numFmtId="37" fontId="0" fillId="0" borderId="23" xfId="0" applyBorder="1" applyProtection="1"/>
    <xf numFmtId="37" fontId="0" fillId="0" borderId="19" xfId="0" applyBorder="1" applyProtection="1"/>
    <xf numFmtId="37" fontId="0" fillId="0" borderId="12" xfId="0" applyBorder="1" applyAlignment="1" applyProtection="1">
      <alignment horizontal="center" shrinkToFit="1"/>
    </xf>
    <xf numFmtId="37" fontId="0" fillId="4" borderId="3" xfId="0" applyFill="1" applyBorder="1" applyAlignment="1" applyProtection="1">
      <alignment horizontal="center"/>
    </xf>
    <xf numFmtId="37" fontId="0" fillId="4" borderId="2" xfId="0" applyFill="1" applyBorder="1"/>
    <xf numFmtId="37" fontId="1" fillId="4" borderId="0" xfId="0" applyFont="1" applyFill="1" applyBorder="1" applyProtection="1">
      <protection locked="0"/>
    </xf>
    <xf numFmtId="37" fontId="7" fillId="4" borderId="0" xfId="0" applyFont="1" applyFill="1" applyBorder="1" applyAlignment="1" applyProtection="1">
      <alignment horizontal="right"/>
      <protection locked="0"/>
    </xf>
    <xf numFmtId="37" fontId="1" fillId="4" borderId="25" xfId="0" applyFont="1" applyFill="1" applyBorder="1" applyProtection="1">
      <protection locked="0"/>
    </xf>
    <xf numFmtId="37" fontId="7" fillId="4" borderId="3" xfId="0" applyFont="1" applyFill="1" applyBorder="1" applyAlignment="1" applyProtection="1">
      <alignment horizontal="right"/>
      <protection locked="0"/>
    </xf>
    <xf numFmtId="37" fontId="1" fillId="4" borderId="20" xfId="0" applyFont="1" applyFill="1" applyBorder="1" applyProtection="1">
      <protection locked="0"/>
    </xf>
    <xf numFmtId="37" fontId="7" fillId="4" borderId="21" xfId="0" applyFont="1" applyFill="1" applyBorder="1" applyAlignment="1" applyProtection="1">
      <alignment horizontal="right"/>
      <protection locked="0"/>
    </xf>
    <xf numFmtId="37" fontId="0" fillId="4" borderId="2" xfId="0" applyFill="1" applyBorder="1" applyAlignment="1" applyProtection="1">
      <alignment horizontal="center"/>
    </xf>
    <xf numFmtId="37" fontId="7" fillId="4" borderId="20" xfId="0" applyFont="1" applyFill="1" applyBorder="1" applyProtection="1">
      <protection locked="0"/>
    </xf>
    <xf numFmtId="38" fontId="7" fillId="4" borderId="21" xfId="1" applyFont="1" applyFill="1" applyBorder="1" applyAlignment="1">
      <alignment horizontal="right"/>
    </xf>
    <xf numFmtId="37" fontId="7" fillId="4" borderId="21" xfId="0" applyFont="1" applyFill="1" applyBorder="1" applyProtection="1">
      <protection locked="0"/>
    </xf>
    <xf numFmtId="37" fontId="0" fillId="0" borderId="4" xfId="0" applyBorder="1" applyAlignment="1">
      <alignment horizontal="left"/>
    </xf>
    <xf numFmtId="37" fontId="0" fillId="0" borderId="6" xfId="0" applyBorder="1" applyAlignment="1" applyProtection="1">
      <alignment horizontal="left"/>
    </xf>
    <xf numFmtId="37" fontId="0" fillId="0" borderId="6" xfId="0" applyBorder="1" applyAlignment="1">
      <alignment horizontal="left"/>
    </xf>
    <xf numFmtId="37" fontId="1" fillId="4" borderId="20" xfId="0" applyFont="1" applyFill="1" applyBorder="1" applyAlignment="1" applyProtection="1">
      <alignment horizontal="right"/>
      <protection locked="0"/>
    </xf>
    <xf numFmtId="37" fontId="1" fillId="4" borderId="21" xfId="0" applyFont="1" applyFill="1" applyBorder="1" applyAlignment="1" applyProtection="1">
      <alignment horizontal="right"/>
      <protection locked="0"/>
    </xf>
    <xf numFmtId="37" fontId="1" fillId="4" borderId="19" xfId="0" applyFont="1" applyFill="1" applyBorder="1" applyAlignment="1" applyProtection="1">
      <alignment horizontal="right"/>
      <protection locked="0"/>
    </xf>
    <xf numFmtId="37" fontId="1" fillId="4" borderId="9" xfId="0" applyFont="1" applyFill="1" applyBorder="1" applyProtection="1">
      <protection locked="0"/>
    </xf>
    <xf numFmtId="38" fontId="7" fillId="4" borderId="24" xfId="1" applyFont="1" applyFill="1" applyBorder="1" applyAlignment="1">
      <alignment horizontal="right"/>
    </xf>
    <xf numFmtId="37" fontId="1" fillId="4" borderId="19" xfId="0" applyFont="1" applyFill="1" applyBorder="1" applyProtection="1">
      <protection locked="0"/>
    </xf>
    <xf numFmtId="0" fontId="7" fillId="4" borderId="21" xfId="0" applyNumberFormat="1" applyFont="1" applyFill="1" applyBorder="1" applyAlignment="1">
      <alignment horizontal="right" vertical="center"/>
    </xf>
    <xf numFmtId="0" fontId="7" fillId="4" borderId="0" xfId="0" applyNumberFormat="1" applyFont="1" applyFill="1" applyAlignment="1">
      <alignment horizontal="right" vertical="center"/>
    </xf>
    <xf numFmtId="0" fontId="7" fillId="4" borderId="3" xfId="0" applyNumberFormat="1" applyFont="1" applyFill="1" applyBorder="1" applyAlignment="1">
      <alignment horizontal="right" vertical="center"/>
    </xf>
    <xf numFmtId="0" fontId="7" fillId="4" borderId="23" xfId="0" applyNumberFormat="1" applyFont="1" applyFill="1" applyBorder="1" applyAlignment="1">
      <alignment horizontal="right" vertical="center"/>
    </xf>
    <xf numFmtId="0" fontId="7" fillId="4" borderId="27" xfId="0" applyNumberFormat="1" applyFont="1" applyFill="1" applyBorder="1" applyAlignment="1">
      <alignment horizontal="right" vertical="center"/>
    </xf>
    <xf numFmtId="0" fontId="7" fillId="4" borderId="22" xfId="0" applyNumberFormat="1" applyFont="1" applyFill="1" applyBorder="1" applyAlignment="1">
      <alignment horizontal="right" vertical="center"/>
    </xf>
    <xf numFmtId="0" fontId="7" fillId="4" borderId="29" xfId="0" applyNumberFormat="1" applyFont="1" applyFill="1" applyBorder="1" applyAlignment="1">
      <alignment horizontal="right" vertical="center"/>
    </xf>
    <xf numFmtId="37" fontId="7" fillId="4" borderId="19" xfId="0" applyFont="1" applyFill="1" applyBorder="1" applyAlignment="1" applyProtection="1">
      <alignment horizontal="right"/>
      <protection locked="0"/>
    </xf>
    <xf numFmtId="37" fontId="7" fillId="4" borderId="8" xfId="0" applyFont="1" applyFill="1" applyBorder="1" applyAlignment="1" applyProtection="1">
      <alignment horizontal="right"/>
      <protection locked="0"/>
    </xf>
    <xf numFmtId="37" fontId="7" fillId="4" borderId="5" xfId="0" applyFont="1" applyFill="1" applyBorder="1" applyAlignment="1" applyProtection="1">
      <alignment horizontal="right"/>
      <protection locked="0"/>
    </xf>
    <xf numFmtId="0" fontId="7" fillId="4" borderId="28" xfId="0" applyNumberFormat="1" applyFont="1" applyFill="1" applyBorder="1" applyAlignment="1">
      <alignment horizontal="right" vertical="center"/>
    </xf>
    <xf numFmtId="37" fontId="7" fillId="4" borderId="26" xfId="0" applyFont="1" applyFill="1" applyBorder="1" applyAlignment="1" applyProtection="1">
      <alignment horizontal="right"/>
      <protection locked="0"/>
    </xf>
  </cellXfs>
  <cellStyles count="3">
    <cellStyle name="桁区切り" xfId="1" builtinId="6"/>
    <cellStyle name="桁区切り 2" xfId="2" xr:uid="{14CB4242-5EAC-4E97-9DA9-A38453DADC01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140</xdr:row>
      <xdr:rowOff>25400</xdr:rowOff>
    </xdr:from>
    <xdr:to>
      <xdr:col>1</xdr:col>
      <xdr:colOff>1168400</xdr:colOff>
      <xdr:row>141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4100" y="31178500"/>
          <a:ext cx="93980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不詳除く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J1" transitionEvaluation="1" transitionEntry="1" codeName="Sheet1">
    <pageSetUpPr fitToPage="1"/>
  </sheetPr>
  <dimension ref="A1:AZ714"/>
  <sheetViews>
    <sheetView showGridLines="0" tabSelected="1" view="pageBreakPreview" topLeftCell="J1" zoomScale="60" zoomScaleNormal="60" workbookViewId="0">
      <selection activeCell="Q29" sqref="Q29"/>
    </sheetView>
  </sheetViews>
  <sheetFormatPr defaultColWidth="10.7109375" defaultRowHeight="16.5" x14ac:dyDescent="0.25"/>
  <cols>
    <col min="1" max="1" width="8.7109375" customWidth="1"/>
    <col min="2" max="2" width="12.42578125" customWidth="1"/>
    <col min="3" max="7" width="8.7109375" customWidth="1"/>
    <col min="8" max="8" width="11.7109375" customWidth="1"/>
    <col min="9" max="13" width="8.7109375" customWidth="1"/>
    <col min="14" max="14" width="10.7109375" customWidth="1"/>
    <col min="15" max="15" width="8.7109375" customWidth="1"/>
    <col min="22" max="32" width="10.7109375" customWidth="1"/>
    <col min="38" max="38" width="9.42578125" customWidth="1"/>
    <col min="39" max="39" width="9.7109375" customWidth="1"/>
    <col min="40" max="42" width="8.7109375" customWidth="1"/>
    <col min="43" max="43" width="10.7109375" customWidth="1"/>
    <col min="44" max="44" width="8.7109375" customWidth="1"/>
    <col min="45" max="45" width="9.5" customWidth="1"/>
    <col min="46" max="46" width="9.7109375" customWidth="1"/>
    <col min="47" max="47" width="8.7109375" customWidth="1"/>
    <col min="48" max="48" width="7.7109375" customWidth="1"/>
    <col min="49" max="49" width="8.7109375" customWidth="1"/>
    <col min="50" max="50" width="10.7109375" customWidth="1"/>
    <col min="51" max="51" width="8.7109375" customWidth="1"/>
  </cols>
  <sheetData>
    <row r="1" spans="1:18" x14ac:dyDescent="0.25">
      <c r="A1" s="49" t="s">
        <v>282</v>
      </c>
      <c r="P1" s="9" t="s">
        <v>0</v>
      </c>
    </row>
    <row r="2" spans="1:18" ht="17" thickBot="1" x14ac:dyDescent="0.3">
      <c r="A2" s="8"/>
      <c r="B2" s="8"/>
      <c r="C2" s="8"/>
      <c r="D2" s="8"/>
      <c r="E2" s="8"/>
      <c r="F2" s="8"/>
      <c r="G2" s="8"/>
      <c r="H2" s="8"/>
      <c r="I2" s="8"/>
      <c r="P2" s="8"/>
      <c r="Q2" s="8"/>
    </row>
    <row r="3" spans="1:18" x14ac:dyDescent="0.25">
      <c r="A3" s="5"/>
      <c r="B3" s="72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 t="s">
        <v>6</v>
      </c>
      <c r="H3" s="1"/>
      <c r="I3" s="10" t="s">
        <v>7</v>
      </c>
      <c r="J3" s="5"/>
      <c r="P3" s="71" t="s">
        <v>8</v>
      </c>
      <c r="Q3" s="59"/>
      <c r="R3" s="5"/>
    </row>
    <row r="4" spans="1:18" x14ac:dyDescent="0.25">
      <c r="A4" s="7"/>
      <c r="B4" s="68"/>
      <c r="C4" s="2"/>
      <c r="D4" s="2"/>
      <c r="E4" s="2"/>
      <c r="F4" s="2"/>
      <c r="G4" s="14" t="s">
        <v>9</v>
      </c>
      <c r="H4" s="14" t="s">
        <v>10</v>
      </c>
      <c r="I4" s="2"/>
      <c r="J4" s="5"/>
      <c r="P4" s="60" t="s">
        <v>279</v>
      </c>
      <c r="Q4" s="61"/>
      <c r="R4" s="5"/>
    </row>
    <row r="5" spans="1:18" x14ac:dyDescent="0.25">
      <c r="A5" s="15" t="s">
        <v>11</v>
      </c>
      <c r="B5" s="95">
        <v>1</v>
      </c>
      <c r="C5" s="16">
        <f>1-B5/(Q30+Q36)*2</f>
        <v>0.99971795233394445</v>
      </c>
      <c r="D5" s="16">
        <f>1-C5</f>
        <v>2.8204766605555154E-4</v>
      </c>
      <c r="E5" s="17">
        <f>(100000+0)</f>
        <v>100000</v>
      </c>
      <c r="F5" s="17">
        <f t="shared" ref="F5:F11" si="0">E5-E6</f>
        <v>28.204766605558689</v>
      </c>
      <c r="G5" s="17">
        <f>(E5+E6)*7/365/2</f>
        <v>1917.5377625120013</v>
      </c>
      <c r="H5" s="17">
        <f>N46</f>
        <v>8611764.8328759</v>
      </c>
      <c r="I5" s="18">
        <f t="shared" ref="I5:I12" si="1">H5/E5</f>
        <v>86.117648328759003</v>
      </c>
      <c r="J5" s="5"/>
      <c r="P5" s="48" t="s">
        <v>278</v>
      </c>
      <c r="Q5" s="98">
        <v>332</v>
      </c>
      <c r="R5" s="5"/>
    </row>
    <row r="6" spans="1:18" x14ac:dyDescent="0.25">
      <c r="A6" s="15" t="s">
        <v>12</v>
      </c>
      <c r="B6" s="96">
        <v>0</v>
      </c>
      <c r="C6" s="16">
        <f>C5-B6/(Q37+Q36)*2</f>
        <v>0.99971795233394445</v>
      </c>
      <c r="D6" s="16">
        <f t="shared" ref="D6:D12" si="2">1-C6/C5</f>
        <v>0</v>
      </c>
      <c r="E6" s="17">
        <f t="shared" ref="E6:E12" si="3">$E$5*C5</f>
        <v>99971.795233394441</v>
      </c>
      <c r="F6" s="17">
        <f t="shared" si="0"/>
        <v>0</v>
      </c>
      <c r="G6" s="17">
        <f>(E6+E7)*7/365/2</f>
        <v>1917.2673058459206</v>
      </c>
      <c r="H6" s="17">
        <f t="shared" ref="H6:H12" si="4">H5-G5</f>
        <v>8609847.2951133884</v>
      </c>
      <c r="I6" s="18">
        <f t="shared" si="1"/>
        <v>86.122763675622849</v>
      </c>
      <c r="J6" s="5"/>
      <c r="P6" s="13" t="s">
        <v>13</v>
      </c>
      <c r="Q6" s="98">
        <v>270</v>
      </c>
      <c r="R6" s="5"/>
    </row>
    <row r="7" spans="1:18" x14ac:dyDescent="0.25">
      <c r="A7" s="15" t="s">
        <v>14</v>
      </c>
      <c r="B7" s="96">
        <v>0</v>
      </c>
      <c r="C7" s="16">
        <f>C6-B7/(Q38+Q37)*2</f>
        <v>0.99971795233394445</v>
      </c>
      <c r="D7" s="16">
        <f t="shared" si="2"/>
        <v>0</v>
      </c>
      <c r="E7" s="17">
        <f t="shared" si="3"/>
        <v>99971.795233394441</v>
      </c>
      <c r="F7" s="17">
        <f t="shared" si="0"/>
        <v>0</v>
      </c>
      <c r="G7" s="17">
        <f>(E7+E8)*7/365/2</f>
        <v>1917.2673058459206</v>
      </c>
      <c r="H7" s="17">
        <f t="shared" si="4"/>
        <v>8607930.0278075431</v>
      </c>
      <c r="I7" s="18">
        <f t="shared" si="1"/>
        <v>86.103585593431077</v>
      </c>
      <c r="J7" s="5"/>
      <c r="P7" s="13" t="s">
        <v>15</v>
      </c>
      <c r="Q7" s="98">
        <v>327</v>
      </c>
      <c r="R7" s="5"/>
    </row>
    <row r="8" spans="1:18" x14ac:dyDescent="0.25">
      <c r="A8" s="15" t="s">
        <v>16</v>
      </c>
      <c r="B8" s="96">
        <v>1</v>
      </c>
      <c r="C8" s="16">
        <f>C7-B8/(Q39+Q38)*2</f>
        <v>0.99943422414554894</v>
      </c>
      <c r="D8" s="16">
        <f t="shared" si="2"/>
        <v>2.8380823584606141E-4</v>
      </c>
      <c r="E8" s="17">
        <f t="shared" si="3"/>
        <v>99971.795233394441</v>
      </c>
      <c r="F8" s="17">
        <f t="shared" si="0"/>
        <v>28.372818839547108</v>
      </c>
      <c r="G8" s="17">
        <f>(E8+E9)*7/365/2</f>
        <v>1916.9952377200625</v>
      </c>
      <c r="H8" s="17">
        <f t="shared" si="4"/>
        <v>8606012.7605016977</v>
      </c>
      <c r="I8" s="18">
        <f t="shared" si="1"/>
        <v>86.084407511239306</v>
      </c>
      <c r="J8" s="5"/>
      <c r="P8" s="13" t="s">
        <v>17</v>
      </c>
      <c r="Q8" s="98">
        <v>298</v>
      </c>
      <c r="R8" s="5"/>
    </row>
    <row r="9" spans="1:18" x14ac:dyDescent="0.25">
      <c r="A9" s="15" t="s">
        <v>18</v>
      </c>
      <c r="B9" s="96">
        <v>2</v>
      </c>
      <c r="C9" s="16">
        <f>C8-B9/(Q31+Q39)*2</f>
        <v>0.99886773214724844</v>
      </c>
      <c r="D9" s="16">
        <f t="shared" si="2"/>
        <v>5.6681268723290934E-4</v>
      </c>
      <c r="E9" s="17">
        <f t="shared" si="3"/>
        <v>99943.422414554894</v>
      </c>
      <c r="F9" s="17">
        <f t="shared" si="0"/>
        <v>56.649199830048019</v>
      </c>
      <c r="G9" s="17">
        <f>(E9+E10)*(2/12-28/365)/2</f>
        <v>8987.7964700840421</v>
      </c>
      <c r="H9" s="17">
        <f t="shared" si="4"/>
        <v>8604095.7652639784</v>
      </c>
      <c r="I9" s="18">
        <f t="shared" si="1"/>
        <v>86.089665106474811</v>
      </c>
      <c r="J9" s="5"/>
      <c r="P9" s="13" t="s">
        <v>19</v>
      </c>
      <c r="Q9" s="98">
        <v>309</v>
      </c>
      <c r="R9" s="5"/>
    </row>
    <row r="10" spans="1:18" x14ac:dyDescent="0.25">
      <c r="A10" s="15" t="s">
        <v>20</v>
      </c>
      <c r="B10" s="96">
        <v>1</v>
      </c>
      <c r="C10" s="16">
        <f>C9-B10/(Q32+Q31)*2</f>
        <v>0.99858718789139211</v>
      </c>
      <c r="D10" s="16">
        <f t="shared" si="2"/>
        <v>2.8086226717249918E-4</v>
      </c>
      <c r="E10" s="17">
        <f t="shared" si="3"/>
        <v>99886.773214724846</v>
      </c>
      <c r="F10" s="17">
        <f t="shared" si="0"/>
        <v>28.054425585636636</v>
      </c>
      <c r="G10" s="17">
        <f>(E10+E11)/24</f>
        <v>8322.728833494335</v>
      </c>
      <c r="H10" s="17">
        <f t="shared" si="4"/>
        <v>8595107.9687938951</v>
      </c>
      <c r="I10" s="18">
        <f t="shared" si="1"/>
        <v>86.048509649191914</v>
      </c>
      <c r="J10" s="5"/>
      <c r="P10" s="13" t="s">
        <v>21</v>
      </c>
      <c r="Q10" s="98">
        <v>297</v>
      </c>
      <c r="R10" s="5"/>
    </row>
    <row r="11" spans="1:18" x14ac:dyDescent="0.25">
      <c r="A11" s="15" t="s">
        <v>16</v>
      </c>
      <c r="B11" s="96">
        <v>0</v>
      </c>
      <c r="C11" s="16">
        <f>C10-B11/(Q33+Q32)*2</f>
        <v>0.99858718789139211</v>
      </c>
      <c r="D11" s="16">
        <f t="shared" si="2"/>
        <v>0</v>
      </c>
      <c r="E11" s="17">
        <f t="shared" si="3"/>
        <v>99858.71878913921</v>
      </c>
      <c r="F11" s="17">
        <f t="shared" si="0"/>
        <v>0</v>
      </c>
      <c r="G11" s="17">
        <f>(E11+E12)/8</f>
        <v>24964.679697284802</v>
      </c>
      <c r="H11" s="17">
        <f t="shared" si="4"/>
        <v>8586785.2399604004</v>
      </c>
      <c r="I11" s="18">
        <f>H11/E11</f>
        <v>85.989339179207576</v>
      </c>
      <c r="J11" s="5"/>
      <c r="P11" s="13" t="s">
        <v>22</v>
      </c>
      <c r="Q11" s="98">
        <v>343</v>
      </c>
      <c r="R11" s="5"/>
    </row>
    <row r="12" spans="1:18" ht="17" thickBot="1" x14ac:dyDescent="0.3">
      <c r="A12" s="19" t="s">
        <v>23</v>
      </c>
      <c r="B12" s="97">
        <v>0</v>
      </c>
      <c r="C12" s="20">
        <f>C11-B12/(Q34+Q33)*2</f>
        <v>0.99858718789139211</v>
      </c>
      <c r="D12" s="20">
        <f t="shared" si="2"/>
        <v>0</v>
      </c>
      <c r="E12" s="21">
        <f t="shared" si="3"/>
        <v>99858.71878913921</v>
      </c>
      <c r="F12" s="21">
        <f>E12-100000*C12</f>
        <v>0</v>
      </c>
      <c r="G12" s="21">
        <f>(E12+100000*C12)/4</f>
        <v>49929.359394569605</v>
      </c>
      <c r="H12" s="21">
        <f t="shared" si="4"/>
        <v>8561820.5602631159</v>
      </c>
      <c r="I12" s="22">
        <f t="shared" si="1"/>
        <v>85.73933917920759</v>
      </c>
      <c r="J12" s="5"/>
      <c r="P12" s="13" t="s">
        <v>24</v>
      </c>
      <c r="Q12" s="98">
        <v>374</v>
      </c>
      <c r="R12" s="5"/>
    </row>
    <row r="13" spans="1:18" x14ac:dyDescent="0.25">
      <c r="P13" s="13" t="s">
        <v>25</v>
      </c>
      <c r="Q13" s="98">
        <v>352</v>
      </c>
      <c r="R13" s="5"/>
    </row>
    <row r="14" spans="1:18" x14ac:dyDescent="0.25">
      <c r="B14" s="23">
        <f>SUM(B5:B12)</f>
        <v>5</v>
      </c>
      <c r="P14" s="13" t="s">
        <v>26</v>
      </c>
      <c r="Q14" s="98">
        <v>345</v>
      </c>
      <c r="R14" s="5"/>
    </row>
    <row r="15" spans="1:18" x14ac:dyDescent="0.25">
      <c r="P15" s="13" t="s">
        <v>27</v>
      </c>
      <c r="Q15" s="98">
        <v>298</v>
      </c>
      <c r="R15" s="5"/>
    </row>
    <row r="16" spans="1:18" x14ac:dyDescent="0.25">
      <c r="P16" s="13" t="s">
        <v>28</v>
      </c>
      <c r="Q16" s="98">
        <v>275</v>
      </c>
      <c r="R16" s="5"/>
    </row>
    <row r="17" spans="1:18" x14ac:dyDescent="0.25">
      <c r="P17" s="48" t="s">
        <v>284</v>
      </c>
      <c r="Q17" s="98">
        <v>295</v>
      </c>
      <c r="R17" s="5"/>
    </row>
    <row r="18" spans="1:18" x14ac:dyDescent="0.25">
      <c r="P18" s="13" t="s">
        <v>13</v>
      </c>
      <c r="Q18" s="98">
        <v>275</v>
      </c>
      <c r="R18" s="5"/>
    </row>
    <row r="19" spans="1:18" x14ac:dyDescent="0.25">
      <c r="P19" s="13" t="s">
        <v>15</v>
      </c>
      <c r="Q19" s="98">
        <v>313</v>
      </c>
      <c r="R19" s="5"/>
    </row>
    <row r="20" spans="1:18" x14ac:dyDescent="0.25">
      <c r="A20" s="9" t="s">
        <v>29</v>
      </c>
      <c r="B20" s="9" t="s">
        <v>30</v>
      </c>
      <c r="P20" s="13" t="s">
        <v>17</v>
      </c>
      <c r="Q20" s="98">
        <v>269</v>
      </c>
      <c r="R20" s="5"/>
    </row>
    <row r="21" spans="1:18" x14ac:dyDescent="0.25">
      <c r="A21" s="9" t="s">
        <v>31</v>
      </c>
      <c r="B21" s="9" t="s">
        <v>32</v>
      </c>
      <c r="C21" s="9" t="s">
        <v>33</v>
      </c>
      <c r="P21" s="13" t="s">
        <v>19</v>
      </c>
      <c r="Q21" s="98">
        <v>274</v>
      </c>
      <c r="R21" s="5"/>
    </row>
    <row r="22" spans="1:18" x14ac:dyDescent="0.25">
      <c r="P22" s="13" t="s">
        <v>21</v>
      </c>
      <c r="Q22" s="98">
        <v>302</v>
      </c>
      <c r="R22" s="5"/>
    </row>
    <row r="23" spans="1:18" x14ac:dyDescent="0.25">
      <c r="P23" s="13" t="s">
        <v>22</v>
      </c>
      <c r="Q23" s="98">
        <v>310</v>
      </c>
      <c r="R23" s="5"/>
    </row>
    <row r="24" spans="1:18" x14ac:dyDescent="0.25">
      <c r="P24" s="13" t="s">
        <v>24</v>
      </c>
      <c r="Q24" s="98">
        <v>322</v>
      </c>
      <c r="R24" s="5"/>
    </row>
    <row r="25" spans="1:18" x14ac:dyDescent="0.25">
      <c r="P25" s="13" t="s">
        <v>25</v>
      </c>
      <c r="Q25" s="98">
        <v>311</v>
      </c>
      <c r="R25" s="5"/>
    </row>
    <row r="26" spans="1:18" x14ac:dyDescent="0.25">
      <c r="P26" s="13" t="s">
        <v>26</v>
      </c>
      <c r="Q26" s="98">
        <v>296</v>
      </c>
      <c r="R26" s="5"/>
    </row>
    <row r="27" spans="1:18" x14ac:dyDescent="0.25">
      <c r="P27" s="13" t="s">
        <v>27</v>
      </c>
      <c r="Q27" s="98">
        <v>276</v>
      </c>
      <c r="R27" s="5"/>
    </row>
    <row r="28" spans="1:18" x14ac:dyDescent="0.25">
      <c r="P28" s="13" t="s">
        <v>28</v>
      </c>
      <c r="Q28" s="98">
        <v>306</v>
      </c>
      <c r="R28" s="5"/>
    </row>
    <row r="29" spans="1:18" x14ac:dyDescent="0.25">
      <c r="P29" s="7"/>
      <c r="Q29" s="69"/>
      <c r="R29" s="5"/>
    </row>
    <row r="30" spans="1:18" x14ac:dyDescent="0.25">
      <c r="O30" s="9" t="s">
        <v>34</v>
      </c>
      <c r="P30" s="62" t="s">
        <v>271</v>
      </c>
      <c r="Q30" s="63">
        <f>SUM(Q17:Q28)</f>
        <v>3549</v>
      </c>
      <c r="R30" s="5"/>
    </row>
    <row r="31" spans="1:18" ht="26.5" x14ac:dyDescent="0.25">
      <c r="O31" s="9" t="s">
        <v>35</v>
      </c>
      <c r="P31" s="64" t="s">
        <v>272</v>
      </c>
      <c r="Q31" s="65">
        <f>SUM(Q15:Q26)</f>
        <v>3540</v>
      </c>
      <c r="R31" s="5"/>
    </row>
    <row r="32" spans="1:18" ht="26.5" x14ac:dyDescent="0.25">
      <c r="O32" s="9" t="s">
        <v>36</v>
      </c>
      <c r="P32" s="64" t="s">
        <v>273</v>
      </c>
      <c r="Q32" s="65">
        <f>SUM(Q14:Q25)</f>
        <v>3589</v>
      </c>
      <c r="R32" s="5"/>
    </row>
    <row r="33" spans="1:39" ht="26.5" x14ac:dyDescent="0.25">
      <c r="O33" s="9" t="s">
        <v>37</v>
      </c>
      <c r="P33" s="64" t="s">
        <v>274</v>
      </c>
      <c r="Q33" s="65">
        <f>SUM(Q11:Q22)</f>
        <v>3715</v>
      </c>
      <c r="R33" s="5"/>
    </row>
    <row r="34" spans="1:39" x14ac:dyDescent="0.25">
      <c r="O34" s="9" t="s">
        <v>38</v>
      </c>
      <c r="P34" s="64" t="s">
        <v>275</v>
      </c>
      <c r="Q34" s="65">
        <f>SUM(Q5:Q16)</f>
        <v>3820</v>
      </c>
      <c r="R34" s="5"/>
    </row>
    <row r="35" spans="1:39" ht="26.5" x14ac:dyDescent="0.25">
      <c r="O35" s="9" t="s">
        <v>39</v>
      </c>
      <c r="P35" s="66" t="s">
        <v>277</v>
      </c>
      <c r="Q35" s="26">
        <f>Q16-Q28</f>
        <v>-31</v>
      </c>
      <c r="R35" s="5"/>
      <c r="V35" s="9" t="s">
        <v>40</v>
      </c>
      <c r="W35" s="27"/>
    </row>
    <row r="36" spans="1:39" x14ac:dyDescent="0.25">
      <c r="P36" s="15" t="s">
        <v>276</v>
      </c>
      <c r="Q36" s="24">
        <f>$Q$30+$Q$35*7/31</f>
        <v>3542</v>
      </c>
      <c r="R36" s="28"/>
      <c r="V36" s="1"/>
      <c r="W36" s="1"/>
    </row>
    <row r="37" spans="1:39" x14ac:dyDescent="0.25">
      <c r="P37" s="15" t="s">
        <v>41</v>
      </c>
      <c r="Q37" s="24">
        <f>$Q$30+$Q$35*14/31</f>
        <v>3535</v>
      </c>
      <c r="R37" s="5"/>
      <c r="V37" s="29" t="s">
        <v>42</v>
      </c>
      <c r="W37" s="30">
        <f>(1.352613)</f>
        <v>1.3526130000000001</v>
      </c>
      <c r="X37" s="3"/>
    </row>
    <row r="38" spans="1:39" x14ac:dyDescent="0.25">
      <c r="P38" s="15" t="s">
        <v>43</v>
      </c>
      <c r="Q38" s="24">
        <f>$Q$30+$Q$35*21/31</f>
        <v>3528</v>
      </c>
      <c r="R38" s="5"/>
      <c r="V38" s="29" t="s">
        <v>44</v>
      </c>
      <c r="W38" s="30">
        <f>(0.114696)</f>
        <v>0.11469600000000001</v>
      </c>
      <c r="X38" s="3"/>
    </row>
    <row r="39" spans="1:39" ht="17" thickBot="1" x14ac:dyDescent="0.3">
      <c r="P39" s="19" t="s">
        <v>45</v>
      </c>
      <c r="Q39" s="31">
        <f>$Q$30+$Q$35*28/31</f>
        <v>3521</v>
      </c>
      <c r="R39" s="5"/>
      <c r="V39" s="29" t="s">
        <v>46</v>
      </c>
      <c r="W39" s="30">
        <f>-(0.287231)</f>
        <v>-0.28723100000000001</v>
      </c>
      <c r="X39" s="3"/>
    </row>
    <row r="40" spans="1:39" x14ac:dyDescent="0.25">
      <c r="I40" s="32"/>
      <c r="V40" s="29" t="s">
        <v>47</v>
      </c>
      <c r="W40" s="30">
        <f>-(0.180078)</f>
        <v>-0.18007799999999999</v>
      </c>
      <c r="X40" s="3"/>
    </row>
    <row r="41" spans="1:39" ht="17" thickBo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V41" s="29" t="s">
        <v>48</v>
      </c>
      <c r="W41" s="30">
        <f>-(0.040724)</f>
        <v>-4.0724000000000003E-2</v>
      </c>
      <c r="X41" s="3"/>
    </row>
    <row r="42" spans="1:39" x14ac:dyDescent="0.25">
      <c r="A42" s="5"/>
      <c r="B42" s="2"/>
      <c r="C42" s="1"/>
      <c r="D42" s="50" t="s">
        <v>283</v>
      </c>
      <c r="E42" s="1"/>
      <c r="F42" s="1"/>
      <c r="G42" s="1"/>
      <c r="H42" s="1"/>
      <c r="I42" s="3"/>
      <c r="J42" s="3"/>
      <c r="K42" s="3"/>
      <c r="L42" s="3"/>
      <c r="M42" s="12" t="s">
        <v>49</v>
      </c>
      <c r="N42" s="1"/>
      <c r="O42" s="3"/>
      <c r="P42" s="5"/>
      <c r="V42" s="29" t="s">
        <v>50</v>
      </c>
      <c r="W42" s="30">
        <f>-(0.009873)</f>
        <v>-9.8729999999999998E-3</v>
      </c>
      <c r="X42" s="3"/>
    </row>
    <row r="43" spans="1:39" x14ac:dyDescent="0.25">
      <c r="A43" s="33" t="s">
        <v>51</v>
      </c>
      <c r="B43" s="73" t="s">
        <v>52</v>
      </c>
      <c r="C43" s="11" t="s">
        <v>53</v>
      </c>
      <c r="D43" s="80" t="s">
        <v>54</v>
      </c>
      <c r="E43" s="80" t="s">
        <v>55</v>
      </c>
      <c r="F43" s="80" t="s">
        <v>56</v>
      </c>
      <c r="G43" s="67" t="s">
        <v>176</v>
      </c>
      <c r="H43" s="80" t="s">
        <v>57</v>
      </c>
      <c r="I43" s="11" t="s">
        <v>58</v>
      </c>
      <c r="J43" s="11" t="s">
        <v>3</v>
      </c>
      <c r="K43" s="11" t="s">
        <v>4</v>
      </c>
      <c r="L43" s="11" t="s">
        <v>5</v>
      </c>
      <c r="M43" s="11" t="s">
        <v>9</v>
      </c>
      <c r="N43" s="11" t="s">
        <v>10</v>
      </c>
      <c r="O43" s="10" t="s">
        <v>7</v>
      </c>
      <c r="P43" s="5"/>
      <c r="V43" s="29" t="s">
        <v>59</v>
      </c>
      <c r="W43" s="30">
        <f>(0.11847)</f>
        <v>0.11847000000000001</v>
      </c>
      <c r="X43" s="3"/>
      <c r="AB43" s="32"/>
    </row>
    <row r="44" spans="1:39" x14ac:dyDescent="0.25">
      <c r="A44" s="7"/>
      <c r="B44" s="88" t="s">
        <v>60</v>
      </c>
      <c r="C44" s="14" t="s">
        <v>61</v>
      </c>
      <c r="D44" s="81"/>
      <c r="E44" s="81"/>
      <c r="F44" s="81"/>
      <c r="G44" s="14" t="s">
        <v>175</v>
      </c>
      <c r="H44" s="81"/>
      <c r="I44" s="2"/>
      <c r="J44" s="2"/>
      <c r="K44" s="2"/>
      <c r="L44" s="2"/>
      <c r="M44" s="2"/>
      <c r="N44" s="2"/>
      <c r="O44" s="2"/>
      <c r="P44" s="5"/>
      <c r="V44" s="29" t="s">
        <v>62</v>
      </c>
      <c r="W44" s="30">
        <f>(0.266557)</f>
        <v>0.26655699999999999</v>
      </c>
      <c r="X44" s="3"/>
      <c r="AA44" s="32"/>
      <c r="AB44" s="34"/>
    </row>
    <row r="45" spans="1:39" x14ac:dyDescent="0.25">
      <c r="A45" s="5"/>
      <c r="B45" s="89"/>
      <c r="C45" s="3"/>
      <c r="D45" s="86"/>
      <c r="E45" s="82"/>
      <c r="F45" s="84"/>
      <c r="G45" s="74"/>
      <c r="H45" s="82"/>
      <c r="I45" s="3"/>
      <c r="J45" s="3"/>
      <c r="K45" s="3"/>
      <c r="L45" s="3"/>
      <c r="M45" s="3"/>
      <c r="N45" s="3"/>
      <c r="O45" s="3"/>
      <c r="P45" s="5"/>
      <c r="Q45" s="9" t="s">
        <v>63</v>
      </c>
      <c r="V45" s="35" t="s">
        <v>64</v>
      </c>
      <c r="W45" s="36">
        <f>(0.33114)</f>
        <v>0.33113999999999999</v>
      </c>
      <c r="X45" s="3"/>
      <c r="AA45" s="32"/>
    </row>
    <row r="46" spans="1:39" ht="17" thickBot="1" x14ac:dyDescent="0.3">
      <c r="A46" s="15" t="s">
        <v>65</v>
      </c>
      <c r="B46" s="90">
        <v>3543</v>
      </c>
      <c r="C46" s="57">
        <f>SUM(D46:F46)</f>
        <v>1</v>
      </c>
      <c r="D46" s="87"/>
      <c r="E46" s="83">
        <v>1</v>
      </c>
      <c r="F46" s="87"/>
      <c r="G46" s="75">
        <f>B46+C46</f>
        <v>3544</v>
      </c>
      <c r="H46" s="83">
        <v>6</v>
      </c>
      <c r="I46" s="16">
        <f>SUM(F5:F12)/100000</f>
        <v>1.4128121086079046E-3</v>
      </c>
      <c r="J46" s="16">
        <f>I46</f>
        <v>1.4128121086079046E-3</v>
      </c>
      <c r="K46" s="17">
        <f>(100000+0)</f>
        <v>100000</v>
      </c>
      <c r="L46" s="17">
        <f>J46*K46</f>
        <v>141.28121086079045</v>
      </c>
      <c r="M46" s="17">
        <f>SUM(G5:G12)</f>
        <v>99873.632007356689</v>
      </c>
      <c r="N46" s="17">
        <f>N48+M46</f>
        <v>8611764.8328759</v>
      </c>
      <c r="O46" s="18">
        <f>N46/K46</f>
        <v>86.117648328759003</v>
      </c>
      <c r="P46" s="5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9" x14ac:dyDescent="0.25">
      <c r="A47" s="5"/>
      <c r="B47" s="91"/>
      <c r="C47" s="57"/>
      <c r="D47" s="87"/>
      <c r="E47" s="83"/>
      <c r="F47" s="85"/>
      <c r="G47" s="76"/>
      <c r="H47" s="83"/>
      <c r="I47" s="16"/>
      <c r="J47" s="16"/>
      <c r="K47" s="3"/>
      <c r="L47" s="3"/>
      <c r="M47" s="3"/>
      <c r="N47" s="3"/>
      <c r="O47" s="18"/>
      <c r="P47" s="5"/>
      <c r="Q47" s="25" t="s">
        <v>66</v>
      </c>
      <c r="R47" s="35" t="s">
        <v>67</v>
      </c>
      <c r="S47" s="35" t="s">
        <v>68</v>
      </c>
      <c r="T47" s="35" t="s">
        <v>69</v>
      </c>
      <c r="U47" s="35" t="s">
        <v>70</v>
      </c>
      <c r="V47" s="37" t="s">
        <v>71</v>
      </c>
      <c r="W47" s="35" t="s">
        <v>72</v>
      </c>
      <c r="X47" s="35" t="s">
        <v>73</v>
      </c>
      <c r="Y47" s="35" t="s">
        <v>74</v>
      </c>
      <c r="Z47" s="37" t="s">
        <v>75</v>
      </c>
      <c r="AA47" s="12" t="s">
        <v>58</v>
      </c>
      <c r="AB47" s="12" t="s">
        <v>3</v>
      </c>
      <c r="AC47" s="37" t="s">
        <v>76</v>
      </c>
      <c r="AD47" s="35" t="s">
        <v>77</v>
      </c>
      <c r="AE47" s="35" t="s">
        <v>78</v>
      </c>
      <c r="AF47" s="35" t="s">
        <v>79</v>
      </c>
      <c r="AG47" s="5"/>
    </row>
    <row r="48" spans="1:39" ht="17" thickBot="1" x14ac:dyDescent="0.3">
      <c r="A48" s="15" t="s">
        <v>80</v>
      </c>
      <c r="B48" s="90">
        <v>3911</v>
      </c>
      <c r="C48" s="57">
        <f t="shared" ref="C48:C80" si="5">SUM(D48:F48)</f>
        <v>0</v>
      </c>
      <c r="D48" s="101"/>
      <c r="E48" s="102"/>
      <c r="F48" s="103"/>
      <c r="G48" s="75">
        <f t="shared" ref="G48:G79" si="6">T48*11/12+U48/12+D48*23/24+D49/24</f>
        <v>3917.4380787037035</v>
      </c>
      <c r="H48" s="102">
        <v>1</v>
      </c>
      <c r="I48" s="16">
        <f t="shared" ref="I48:I79" si="7">Z48/(1-Z48/2)</f>
        <v>2.0384578235595636E-4</v>
      </c>
      <c r="J48" s="16">
        <f t="shared" ref="J48:J79" si="8">Z48</f>
        <v>2.0382500792185459E-4</v>
      </c>
      <c r="K48" s="17">
        <f>100000*(1-J46)</f>
        <v>99858.71878913921</v>
      </c>
      <c r="L48" s="17">
        <f t="shared" ref="L48:L79" si="9">K48-K49</f>
        <v>20.353704148263205</v>
      </c>
      <c r="M48" s="17">
        <f t="shared" ref="M48:M79" si="10">(+K48+K49)/2</f>
        <v>99848.541937065078</v>
      </c>
      <c r="N48" s="17">
        <f t="shared" ref="N48:N79" si="11">N49+M48</f>
        <v>8511891.2008685432</v>
      </c>
      <c r="O48" s="18">
        <f t="shared" ref="O48:O79" si="12">N48/K48</f>
        <v>85.239339179207548</v>
      </c>
      <c r="P48" s="5"/>
      <c r="Q48" s="38">
        <f t="shared" ref="Q48:Q79" si="13">B48*11/12+B49/12+F48*23/24+F49/24</f>
        <v>3912.166666666667</v>
      </c>
      <c r="R48" s="17">
        <f t="shared" ref="R48:R79" si="14">B49*11/12+B50/12+F49*23/24+F50/24</f>
        <v>3938.4166666666665</v>
      </c>
      <c r="S48" s="17">
        <f t="shared" ref="S48:S79" si="15">B50*11/12+B51/12+F50*23/24+F51/24</f>
        <v>4093.25</v>
      </c>
      <c r="T48" s="17">
        <f t="shared" ref="T48:T79" si="16">Q48*11/12+R48/12+E48*23/24+E49/24</f>
        <v>3914.3541666666665</v>
      </c>
      <c r="U48" s="17">
        <f t="shared" ref="U48:U79" si="17">R48*11/12+S48/12+E49*23/24+E50/24</f>
        <v>3951.3611111111104</v>
      </c>
      <c r="V48" s="39">
        <f>W37*AB48+W38*AB49+W39*AB50+W40*AB51</f>
        <v>2.753683211805475E-4</v>
      </c>
      <c r="W48" s="20">
        <f>W37*V48+W38*AB48+W39*AB49+W40*AB50</f>
        <v>3.5793821408265951E-4</v>
      </c>
      <c r="X48" s="20">
        <f>W37*W48+W38*V48+W39*AB48+W40*AB49</f>
        <v>4.4242375022681871E-4</v>
      </c>
      <c r="Y48" s="20">
        <f>W37*X48+W38*W48+W39*V48+W40*AB48</f>
        <v>5.1442543764137767E-4</v>
      </c>
      <c r="Z48" s="40">
        <f>IF(W41*Y48+W42*X48+W43*W48+W44*V48+W45*AB48+W44*AB49+W43*AB50+W42*AB51+W41*AB52*1&lt;0,0,W41*Y48+W42*X48+W43*W48+W44*V48+W45*AB48+W44*AB49+W43*AB50+W42*AB51+W41*AB52*1)</f>
        <v>2.0382500792185459E-4</v>
      </c>
      <c r="AA48" s="16">
        <f t="shared" ref="AA48:AA79" si="18">H48/G48</f>
        <v>2.5526887213260155E-4</v>
      </c>
      <c r="AB48" s="16">
        <f t="shared" ref="AB48:AB79" si="19">AA48/(1+AA48/2)</f>
        <v>2.5523629519200105E-4</v>
      </c>
      <c r="AC48" s="39">
        <f>W37*AB136+W38*AB135+W39*AB134+W40*AB133</f>
        <v>4.3314856809072856E-2</v>
      </c>
      <c r="AD48" s="20">
        <f>W37*AC48+W38*AB136+W39*AB135+W40*AB134</f>
        <v>3.3509005752463482E-2</v>
      </c>
      <c r="AE48" s="20">
        <f>W37*AD48+W38*AC48+W39*AB136+W40*AB135</f>
        <v>2.4768137450556942E-2</v>
      </c>
      <c r="AF48" s="20">
        <f>W37*AE48+W38*AD48+W39*AC48+W40*AB136</f>
        <v>1.6304344332835268E-2</v>
      </c>
      <c r="AG48" s="5"/>
      <c r="AH48" s="34">
        <v>4.198706200757687E-4</v>
      </c>
      <c r="AI48" s="34">
        <v>4.197824929079716E-4</v>
      </c>
      <c r="AJ48" s="34">
        <v>3.742805432243738E-4</v>
      </c>
      <c r="AK48" s="34">
        <f t="shared" ref="AK48:AL67" si="20">AH48-AA48</f>
        <v>1.6460174794316715E-4</v>
      </c>
      <c r="AL48" s="34">
        <f t="shared" si="20"/>
        <v>1.6454619771597056E-4</v>
      </c>
      <c r="AM48" s="34">
        <f t="shared" ref="AM48:AM79" si="21">AJ48-Z48</f>
        <v>1.7045553530251921E-4</v>
      </c>
    </row>
    <row r="49" spans="1:39" x14ac:dyDescent="0.25">
      <c r="A49" s="15" t="s">
        <v>81</v>
      </c>
      <c r="B49" s="90">
        <v>3925</v>
      </c>
      <c r="C49" s="57">
        <f t="shared" si="5"/>
        <v>0</v>
      </c>
      <c r="D49" s="101"/>
      <c r="E49" s="102"/>
      <c r="F49" s="103"/>
      <c r="G49" s="75">
        <f t="shared" si="6"/>
        <v>3963.9253472222217</v>
      </c>
      <c r="H49" s="102"/>
      <c r="I49" s="16">
        <f t="shared" si="7"/>
        <v>1.3501326893711608E-4</v>
      </c>
      <c r="J49" s="16">
        <f t="shared" si="8"/>
        <v>1.3500415526095514E-4</v>
      </c>
      <c r="K49" s="17">
        <f t="shared" ref="K49:K80" si="22">K48*(1-J48)</f>
        <v>99838.365084990946</v>
      </c>
      <c r="L49" s="17">
        <f t="shared" si="9"/>
        <v>13.478594140935456</v>
      </c>
      <c r="M49" s="17">
        <f t="shared" si="10"/>
        <v>99831.625787920479</v>
      </c>
      <c r="N49" s="17">
        <f t="shared" si="11"/>
        <v>8412042.6589314789</v>
      </c>
      <c r="O49" s="18">
        <f t="shared" si="12"/>
        <v>84.256614696869576</v>
      </c>
      <c r="P49" s="5"/>
      <c r="Q49" s="38">
        <f t="shared" si="13"/>
        <v>3938.4166666666665</v>
      </c>
      <c r="R49" s="17">
        <f t="shared" si="14"/>
        <v>4093.25</v>
      </c>
      <c r="S49" s="17">
        <f t="shared" si="15"/>
        <v>4188.333333333333</v>
      </c>
      <c r="T49" s="17">
        <f t="shared" si="16"/>
        <v>3951.3611111111104</v>
      </c>
      <c r="U49" s="17">
        <f t="shared" si="17"/>
        <v>4102.1319444444443</v>
      </c>
      <c r="V49" s="41"/>
      <c r="W49" s="34"/>
      <c r="X49" s="34"/>
      <c r="Y49" s="34"/>
      <c r="Z49" s="41">
        <f>IF(W41*X48+W42*W48+W43*V48+W44*AB48+W45*AB49+W44*AB50+W43*AB51+W42*AB52+W41*AB53&lt;0,0,W41*X48+W42*W48+W43*V48+W44*AB48+W45*AB49+W44*AB50+W43*AB51+W42*AB52+W41*AB53)</f>
        <v>1.3500415526095514E-4</v>
      </c>
      <c r="AA49" s="16">
        <f t="shared" si="18"/>
        <v>0</v>
      </c>
      <c r="AB49" s="16">
        <f t="shared" si="19"/>
        <v>0</v>
      </c>
      <c r="AC49" s="41"/>
      <c r="AD49" s="34"/>
      <c r="AE49" s="34"/>
      <c r="AF49" s="34"/>
      <c r="AH49" s="34">
        <v>1.3313200199790455E-4</v>
      </c>
      <c r="AI49" s="34">
        <v>1.3312314052279953E-4</v>
      </c>
      <c r="AJ49" s="34">
        <v>2.2068692520214319E-4</v>
      </c>
      <c r="AK49" s="34">
        <f t="shared" si="20"/>
        <v>1.3313200199790455E-4</v>
      </c>
      <c r="AL49" s="34">
        <f t="shared" si="20"/>
        <v>1.3312314052279953E-4</v>
      </c>
      <c r="AM49" s="34">
        <f t="shared" si="21"/>
        <v>8.5682769941188046E-5</v>
      </c>
    </row>
    <row r="50" spans="1:39" x14ac:dyDescent="0.25">
      <c r="A50" s="15" t="s">
        <v>82</v>
      </c>
      <c r="B50" s="90">
        <v>4086</v>
      </c>
      <c r="C50" s="57">
        <f t="shared" si="5"/>
        <v>1</v>
      </c>
      <c r="D50" s="101"/>
      <c r="E50" s="102">
        <v>1</v>
      </c>
      <c r="F50" s="103"/>
      <c r="G50" s="75">
        <f t="shared" si="6"/>
        <v>4110.5752314814818</v>
      </c>
      <c r="H50" s="102">
        <v>1</v>
      </c>
      <c r="I50" s="16">
        <f t="shared" si="7"/>
        <v>9.1327192168860104E-5</v>
      </c>
      <c r="J50" s="16">
        <f t="shared" si="8"/>
        <v>9.1323022031268865E-5</v>
      </c>
      <c r="K50" s="17">
        <f t="shared" si="22"/>
        <v>99824.886490850011</v>
      </c>
      <c r="L50" s="17">
        <f t="shared" si="9"/>
        <v>9.1163103082799353</v>
      </c>
      <c r="M50" s="17">
        <f t="shared" si="10"/>
        <v>99820.328335695871</v>
      </c>
      <c r="N50" s="17">
        <f t="shared" si="11"/>
        <v>8312211.0331435585</v>
      </c>
      <c r="O50" s="18">
        <f t="shared" si="12"/>
        <v>83.267923714648646</v>
      </c>
      <c r="P50" s="5"/>
      <c r="Q50" s="38">
        <f t="shared" si="13"/>
        <v>4093.25</v>
      </c>
      <c r="R50" s="17">
        <f t="shared" si="14"/>
        <v>4188.333333333333</v>
      </c>
      <c r="S50" s="17">
        <f t="shared" si="15"/>
        <v>4369.75</v>
      </c>
      <c r="T50" s="17">
        <f t="shared" si="16"/>
        <v>4102.1319444444443</v>
      </c>
      <c r="U50" s="17">
        <f t="shared" si="17"/>
        <v>4203.4513888888887</v>
      </c>
      <c r="V50" s="41"/>
      <c r="W50" s="34"/>
      <c r="X50" s="34"/>
      <c r="Y50" s="34"/>
      <c r="Z50" s="41">
        <f>IF(W41*W48++W42*V48+W43*AB48+W44*AB49+W45*AB50+W44*AB51+W43*AB52+W42*AB53+W41*AB54&lt;0,0,W41*W48++W42*V48+W43*AB48+W44*AB49+W45*AB50+W44*AB51+W43*AB52+W42*AB53+W41*AB54)</f>
        <v>9.1323022031268865E-5</v>
      </c>
      <c r="AA50" s="16">
        <f t="shared" si="18"/>
        <v>2.4327495391431934E-4</v>
      </c>
      <c r="AB50" s="16">
        <f t="shared" si="19"/>
        <v>2.4324536616169789E-4</v>
      </c>
      <c r="AC50" s="41"/>
      <c r="AD50" s="34"/>
      <c r="AE50" s="34"/>
      <c r="AF50" s="34"/>
      <c r="AH50" s="34">
        <v>1.2823799071254164E-4</v>
      </c>
      <c r="AI50" s="34">
        <v>1.2822976874859472E-4</v>
      </c>
      <c r="AJ50" s="34">
        <v>1.3061241614919188E-4</v>
      </c>
      <c r="AK50" s="34">
        <f t="shared" si="20"/>
        <v>-1.150369632017777E-4</v>
      </c>
      <c r="AL50" s="34">
        <f t="shared" si="20"/>
        <v>-1.1501559741310317E-4</v>
      </c>
      <c r="AM50" s="34">
        <f t="shared" si="21"/>
        <v>3.9289394117923013E-5</v>
      </c>
    </row>
    <row r="51" spans="1:39" x14ac:dyDescent="0.25">
      <c r="A51" s="15" t="s">
        <v>83</v>
      </c>
      <c r="B51" s="90">
        <v>4173</v>
      </c>
      <c r="C51" s="57">
        <f t="shared" si="5"/>
        <v>0</v>
      </c>
      <c r="D51" s="101"/>
      <c r="E51" s="102"/>
      <c r="F51" s="103"/>
      <c r="G51" s="75">
        <f t="shared" si="6"/>
        <v>4218.3894675925922</v>
      </c>
      <c r="H51" s="102"/>
      <c r="I51" s="16">
        <f t="shared" si="7"/>
        <v>7.7118825549401398E-5</v>
      </c>
      <c r="J51" s="16">
        <f t="shared" si="8"/>
        <v>7.7115852007432375E-5</v>
      </c>
      <c r="K51" s="17">
        <f t="shared" si="22"/>
        <v>99815.770180541731</v>
      </c>
      <c r="L51" s="17">
        <f t="shared" si="9"/>
        <v>7.6973781612468883</v>
      </c>
      <c r="M51" s="17">
        <f t="shared" si="10"/>
        <v>99811.921491461108</v>
      </c>
      <c r="N51" s="17">
        <f t="shared" si="11"/>
        <v>8212390.7048078626</v>
      </c>
      <c r="O51" s="18">
        <f t="shared" si="12"/>
        <v>82.2754830219083</v>
      </c>
      <c r="P51" s="5"/>
      <c r="Q51" s="38">
        <f t="shared" si="13"/>
        <v>4188.333333333333</v>
      </c>
      <c r="R51" s="17">
        <f t="shared" si="14"/>
        <v>4369.75</v>
      </c>
      <c r="S51" s="17">
        <f t="shared" si="15"/>
        <v>4525.25</v>
      </c>
      <c r="T51" s="17">
        <f t="shared" si="16"/>
        <v>4203.4513888888887</v>
      </c>
      <c r="U51" s="17">
        <f t="shared" si="17"/>
        <v>4382.708333333333</v>
      </c>
      <c r="V51" s="41"/>
      <c r="W51" s="34"/>
      <c r="X51" s="34"/>
      <c r="Y51" s="34"/>
      <c r="Z51" s="41">
        <f>IF(W41*V48+W42*AB48+W43*AB49+W44*AB50+W45*AB51+W44*AB52+W43*AB53+W42*AB54+W41*AB55&lt;0,0,W41*V48+W42*AB48+W43*AB49+W44*AB50+W45*AB51+W44*AB52+W43*AB53+W42*AB54+W41*AB55)</f>
        <v>7.7115852007432375E-5</v>
      </c>
      <c r="AA51" s="16">
        <f t="shared" si="18"/>
        <v>0</v>
      </c>
      <c r="AB51" s="16">
        <f t="shared" si="19"/>
        <v>0</v>
      </c>
      <c r="AC51" s="41"/>
      <c r="AD51" s="34"/>
      <c r="AE51" s="34"/>
      <c r="AF51" s="34"/>
      <c r="AH51" s="34">
        <v>1.2071147679734011E-4</v>
      </c>
      <c r="AI51" s="34">
        <v>1.2070419160672787E-4</v>
      </c>
      <c r="AJ51" s="34">
        <v>1.0524855429242086E-4</v>
      </c>
      <c r="AK51" s="34">
        <f t="shared" si="20"/>
        <v>1.2071147679734011E-4</v>
      </c>
      <c r="AL51" s="34">
        <f t="shared" si="20"/>
        <v>1.2070419160672787E-4</v>
      </c>
      <c r="AM51" s="34">
        <f t="shared" si="21"/>
        <v>2.8132702284988485E-5</v>
      </c>
    </row>
    <row r="52" spans="1:39" x14ac:dyDescent="0.25">
      <c r="A52" s="15" t="s">
        <v>84</v>
      </c>
      <c r="B52" s="99">
        <v>4357</v>
      </c>
      <c r="C52" s="70">
        <f t="shared" si="5"/>
        <v>0</v>
      </c>
      <c r="D52" s="104"/>
      <c r="E52" s="105"/>
      <c r="F52" s="106"/>
      <c r="G52" s="77">
        <f t="shared" si="6"/>
        <v>4395.8113425925922</v>
      </c>
      <c r="H52" s="111"/>
      <c r="I52" s="16">
        <f t="shared" si="7"/>
        <v>7.6950902891249423E-5</v>
      </c>
      <c r="J52" s="16">
        <f t="shared" si="8"/>
        <v>7.6947942284432224E-5</v>
      </c>
      <c r="K52" s="17">
        <f t="shared" si="22"/>
        <v>99808.072802380484</v>
      </c>
      <c r="L52" s="17">
        <f t="shared" si="9"/>
        <v>7.6800258255098015</v>
      </c>
      <c r="M52" s="17">
        <f t="shared" si="10"/>
        <v>99804.232789467729</v>
      </c>
      <c r="N52" s="17">
        <f t="shared" si="11"/>
        <v>8112578.7833164018</v>
      </c>
      <c r="O52" s="18">
        <f t="shared" si="12"/>
        <v>81.281789694299277</v>
      </c>
      <c r="P52" s="5"/>
      <c r="Q52" s="38">
        <f t="shared" si="13"/>
        <v>4369.75</v>
      </c>
      <c r="R52" s="17">
        <f t="shared" si="14"/>
        <v>4525.25</v>
      </c>
      <c r="S52" s="17">
        <f t="shared" si="15"/>
        <v>4701.5833333333339</v>
      </c>
      <c r="T52" s="17">
        <f>Q52*11/12+R52/12+E52*23/24+E53/24</f>
        <v>4382.708333333333</v>
      </c>
      <c r="U52" s="17">
        <f t="shared" si="17"/>
        <v>4539.9444444444443</v>
      </c>
      <c r="V52" s="41"/>
      <c r="W52" s="34"/>
      <c r="X52" s="34"/>
      <c r="Y52" s="34"/>
      <c r="Z52" s="41">
        <f t="shared" ref="Z52:Z115" si="23">IF((-99*AB48-24*AB49+288*AB50+648*AB51+805*AB52+648*AB53+288*AB54-24*AB55-99*AB56)/2431&lt;0,0,(-99*AB48-24*AB49+288*AB50+648*AB51+805*AB52+648*AB53+288*AB54-24*AB55-99*AB56)/2431)</f>
        <v>7.6947942284432224E-5</v>
      </c>
      <c r="AA52" s="16">
        <f t="shared" si="18"/>
        <v>0</v>
      </c>
      <c r="AB52" s="16">
        <f t="shared" si="19"/>
        <v>0</v>
      </c>
      <c r="AC52" s="41"/>
      <c r="AD52" s="34"/>
      <c r="AE52" s="34"/>
      <c r="AF52" s="34"/>
      <c r="AH52" s="34">
        <v>1.152100155906887E-4</v>
      </c>
      <c r="AI52" s="34">
        <v>1.1520337929912613E-4</v>
      </c>
      <c r="AJ52" s="34">
        <v>9.8937287017032555E-5</v>
      </c>
      <c r="AK52" s="34">
        <f t="shared" si="20"/>
        <v>1.152100155906887E-4</v>
      </c>
      <c r="AL52" s="34">
        <f t="shared" si="20"/>
        <v>1.1520337929912613E-4</v>
      </c>
      <c r="AM52" s="34">
        <f t="shared" si="21"/>
        <v>2.1989344732600331E-5</v>
      </c>
    </row>
    <row r="53" spans="1:39" x14ac:dyDescent="0.25">
      <c r="A53" s="15" t="s">
        <v>85</v>
      </c>
      <c r="B53" s="90">
        <v>4510</v>
      </c>
      <c r="C53" s="57">
        <f t="shared" si="5"/>
        <v>0</v>
      </c>
      <c r="D53" s="101"/>
      <c r="E53" s="102"/>
      <c r="F53" s="107"/>
      <c r="G53" s="75">
        <f t="shared" si="6"/>
        <v>4554.0862268518522</v>
      </c>
      <c r="H53" s="102">
        <v>1</v>
      </c>
      <c r="I53" s="16">
        <f t="shared" si="7"/>
        <v>7.0305653575652893E-5</v>
      </c>
      <c r="J53" s="16">
        <f t="shared" si="8"/>
        <v>7.0303182220065677E-5</v>
      </c>
      <c r="K53" s="17">
        <f t="shared" si="22"/>
        <v>99800.392776554974</v>
      </c>
      <c r="L53" s="17">
        <f t="shared" si="9"/>
        <v>7.0162851990025956</v>
      </c>
      <c r="M53" s="17">
        <f t="shared" si="10"/>
        <v>99796.884633955473</v>
      </c>
      <c r="N53" s="17">
        <f t="shared" si="11"/>
        <v>8012774.5505269337</v>
      </c>
      <c r="O53" s="18">
        <f t="shared" si="12"/>
        <v>80.288006165134931</v>
      </c>
      <c r="P53" s="5"/>
      <c r="Q53" s="38">
        <f t="shared" si="13"/>
        <v>4525.25</v>
      </c>
      <c r="R53" s="17">
        <f t="shared" si="14"/>
        <v>4701.5833333333339</v>
      </c>
      <c r="S53" s="17">
        <f t="shared" si="15"/>
        <v>4798.333333333333</v>
      </c>
      <c r="T53" s="17">
        <f t="shared" si="16"/>
        <v>4539.9444444444443</v>
      </c>
      <c r="U53" s="17">
        <f t="shared" si="17"/>
        <v>4709.6458333333339</v>
      </c>
      <c r="V53" s="41"/>
      <c r="W53" s="34"/>
      <c r="X53" s="34"/>
      <c r="Y53" s="34"/>
      <c r="Z53" s="41">
        <f t="shared" si="23"/>
        <v>7.0303182220065677E-5</v>
      </c>
      <c r="AA53" s="16">
        <f t="shared" si="18"/>
        <v>2.1958301845577478E-4</v>
      </c>
      <c r="AB53" s="16">
        <f t="shared" si="19"/>
        <v>2.1955891275137938E-4</v>
      </c>
      <c r="AC53" s="41"/>
      <c r="AD53" s="34"/>
      <c r="AE53" s="34"/>
      <c r="AF53" s="34"/>
      <c r="AH53" s="34">
        <v>1.1052878814394531E-4</v>
      </c>
      <c r="AI53" s="34">
        <v>1.1052268017499423E-4</v>
      </c>
      <c r="AJ53" s="34">
        <v>8.4443049453668351E-5</v>
      </c>
      <c r="AK53" s="34">
        <f t="shared" si="20"/>
        <v>-1.0905423031182947E-4</v>
      </c>
      <c r="AL53" s="34">
        <f t="shared" si="20"/>
        <v>-1.0903623257638514E-4</v>
      </c>
      <c r="AM53" s="34">
        <f t="shared" si="21"/>
        <v>1.4139867233602674E-5</v>
      </c>
    </row>
    <row r="54" spans="1:39" x14ac:dyDescent="0.25">
      <c r="A54" s="15" t="s">
        <v>86</v>
      </c>
      <c r="B54" s="90">
        <v>4693</v>
      </c>
      <c r="C54" s="57">
        <f t="shared" si="5"/>
        <v>0</v>
      </c>
      <c r="D54" s="101"/>
      <c r="E54" s="102"/>
      <c r="F54" s="103"/>
      <c r="G54" s="75">
        <f t="shared" si="6"/>
        <v>4717.3894675925931</v>
      </c>
      <c r="H54" s="102"/>
      <c r="I54" s="16">
        <f t="shared" si="7"/>
        <v>4.8620221100356731E-5</v>
      </c>
      <c r="J54" s="16">
        <f t="shared" si="8"/>
        <v>4.8619039166139756E-5</v>
      </c>
      <c r="K54" s="17">
        <f t="shared" si="22"/>
        <v>99793.376491355972</v>
      </c>
      <c r="L54" s="17">
        <f t="shared" si="9"/>
        <v>4.851858080146485</v>
      </c>
      <c r="M54" s="17">
        <f t="shared" si="10"/>
        <v>99790.950562315906</v>
      </c>
      <c r="N54" s="17">
        <f t="shared" si="11"/>
        <v>7912977.6658929782</v>
      </c>
      <c r="O54" s="18">
        <f t="shared" si="12"/>
        <v>79.293615910254275</v>
      </c>
      <c r="P54" s="5"/>
      <c r="Q54" s="38">
        <f t="shared" si="13"/>
        <v>4701.5833333333339</v>
      </c>
      <c r="R54" s="17">
        <f t="shared" si="14"/>
        <v>4798.333333333333</v>
      </c>
      <c r="S54" s="17">
        <f t="shared" si="15"/>
        <v>4849.166666666667</v>
      </c>
      <c r="T54" s="17">
        <f t="shared" si="16"/>
        <v>4709.6458333333339</v>
      </c>
      <c r="U54" s="17">
        <f t="shared" si="17"/>
        <v>4802.5694444444443</v>
      </c>
      <c r="V54" s="41"/>
      <c r="W54" s="34"/>
      <c r="X54" s="34"/>
      <c r="Y54" s="34"/>
      <c r="Z54" s="41">
        <f t="shared" si="23"/>
        <v>4.8619039166139756E-5</v>
      </c>
      <c r="AA54" s="16">
        <f t="shared" si="18"/>
        <v>0</v>
      </c>
      <c r="AB54" s="16">
        <f t="shared" si="19"/>
        <v>0</v>
      </c>
      <c r="AC54" s="41"/>
      <c r="AD54" s="34"/>
      <c r="AE54" s="34"/>
      <c r="AF54" s="34"/>
      <c r="AH54" s="34">
        <v>1.0952471408059993E-4</v>
      </c>
      <c r="AI54" s="34">
        <v>1.0951871657754011E-4</v>
      </c>
      <c r="AJ54" s="34">
        <v>7.6351303172046524E-5</v>
      </c>
      <c r="AK54" s="34">
        <f t="shared" si="20"/>
        <v>1.0952471408059993E-4</v>
      </c>
      <c r="AL54" s="34">
        <f t="shared" si="20"/>
        <v>1.0951871657754011E-4</v>
      </c>
      <c r="AM54" s="34">
        <f t="shared" si="21"/>
        <v>2.7732264005906768E-5</v>
      </c>
    </row>
    <row r="55" spans="1:39" x14ac:dyDescent="0.25">
      <c r="A55" s="15" t="s">
        <v>280</v>
      </c>
      <c r="B55" s="90">
        <v>4796</v>
      </c>
      <c r="C55" s="57">
        <f t="shared" si="5"/>
        <v>0</v>
      </c>
      <c r="D55" s="101"/>
      <c r="E55" s="102"/>
      <c r="F55" s="103"/>
      <c r="G55" s="75">
        <f t="shared" si="6"/>
        <v>4808.4027777777774</v>
      </c>
      <c r="H55" s="102"/>
      <c r="I55" s="16">
        <f t="shared" si="7"/>
        <v>2.6011431206244816E-5</v>
      </c>
      <c r="J55" s="16">
        <f t="shared" si="8"/>
        <v>2.6011092913367859E-5</v>
      </c>
      <c r="K55" s="17">
        <f t="shared" si="22"/>
        <v>99788.524633275825</v>
      </c>
      <c r="L55" s="17">
        <f t="shared" si="9"/>
        <v>2.5956085859215818</v>
      </c>
      <c r="M55" s="17">
        <f t="shared" si="10"/>
        <v>99787.226828982864</v>
      </c>
      <c r="N55" s="17">
        <f t="shared" si="11"/>
        <v>7813186.7153306622</v>
      </c>
      <c r="O55" s="18">
        <f t="shared" si="12"/>
        <v>78.297446966414512</v>
      </c>
      <c r="P55" s="5"/>
      <c r="Q55" s="38">
        <f t="shared" si="13"/>
        <v>4798.333333333333</v>
      </c>
      <c r="R55" s="17">
        <f t="shared" si="14"/>
        <v>4849.166666666667</v>
      </c>
      <c r="S55" s="17">
        <f t="shared" si="15"/>
        <v>5130</v>
      </c>
      <c r="T55" s="17">
        <f t="shared" si="16"/>
        <v>4802.5694444444443</v>
      </c>
      <c r="U55" s="17">
        <f t="shared" si="17"/>
        <v>4872.5694444444443</v>
      </c>
      <c r="V55" s="41"/>
      <c r="W55" s="34"/>
      <c r="X55" s="34"/>
      <c r="Y55" s="34"/>
      <c r="Z55" s="41">
        <f t="shared" si="23"/>
        <v>2.6011092913367859E-5</v>
      </c>
      <c r="AA55" s="16">
        <f t="shared" si="18"/>
        <v>0</v>
      </c>
      <c r="AB55" s="16">
        <f t="shared" si="19"/>
        <v>0</v>
      </c>
      <c r="AC55" s="41"/>
      <c r="AD55" s="34"/>
      <c r="AE55" s="34"/>
      <c r="AF55" s="34"/>
      <c r="AH55" s="34">
        <v>0</v>
      </c>
      <c r="AI55" s="34">
        <v>0</v>
      </c>
      <c r="AJ55" s="34">
        <v>6.5491778297855933E-5</v>
      </c>
      <c r="AK55" s="34">
        <f t="shared" si="20"/>
        <v>0</v>
      </c>
      <c r="AL55" s="34">
        <f t="shared" si="20"/>
        <v>0</v>
      </c>
      <c r="AM55" s="34">
        <f t="shared" si="21"/>
        <v>3.9480685384488077E-5</v>
      </c>
    </row>
    <row r="56" spans="1:39" x14ac:dyDescent="0.25">
      <c r="A56" s="15" t="s">
        <v>87</v>
      </c>
      <c r="B56" s="90">
        <v>4824</v>
      </c>
      <c r="C56" s="57">
        <f t="shared" si="5"/>
        <v>0</v>
      </c>
      <c r="D56" s="101"/>
      <c r="E56" s="102"/>
      <c r="F56" s="103"/>
      <c r="G56" s="75">
        <f t="shared" si="6"/>
        <v>4894.5376157407409</v>
      </c>
      <c r="H56" s="102"/>
      <c r="I56" s="16">
        <f t="shared" si="7"/>
        <v>0</v>
      </c>
      <c r="J56" s="16">
        <f t="shared" si="8"/>
        <v>0</v>
      </c>
      <c r="K56" s="17">
        <f t="shared" si="22"/>
        <v>99785.929024689904</v>
      </c>
      <c r="L56" s="17">
        <f t="shared" si="9"/>
        <v>0</v>
      </c>
      <c r="M56" s="17">
        <f t="shared" si="10"/>
        <v>99785.929024689904</v>
      </c>
      <c r="N56" s="17">
        <f>N57+M56</f>
        <v>7713399.4885016792</v>
      </c>
      <c r="O56" s="18">
        <f>N56/K56</f>
        <v>77.2994706156733</v>
      </c>
      <c r="P56" s="5"/>
      <c r="Q56" s="38">
        <f t="shared" si="13"/>
        <v>4849.166666666667</v>
      </c>
      <c r="R56" s="17">
        <f t="shared" si="14"/>
        <v>5130</v>
      </c>
      <c r="S56" s="17">
        <f t="shared" si="15"/>
        <v>5204.25</v>
      </c>
      <c r="T56" s="17">
        <f t="shared" si="16"/>
        <v>4872.5694444444443</v>
      </c>
      <c r="U56" s="17">
        <f t="shared" si="17"/>
        <v>5136.1875</v>
      </c>
      <c r="V56" s="41"/>
      <c r="W56" s="34"/>
      <c r="X56" s="34"/>
      <c r="Y56" s="34"/>
      <c r="Z56" s="41">
        <f t="shared" si="23"/>
        <v>0</v>
      </c>
      <c r="AA56" s="16">
        <f t="shared" si="18"/>
        <v>0</v>
      </c>
      <c r="AB56" s="16">
        <f t="shared" si="19"/>
        <v>0</v>
      </c>
      <c r="AC56" s="41"/>
      <c r="AD56" s="34"/>
      <c r="AE56" s="34"/>
      <c r="AF56" s="34"/>
      <c r="AH56" s="34">
        <v>1.0538574843153316E-4</v>
      </c>
      <c r="AI56" s="34">
        <v>1.0538019564613915E-4</v>
      </c>
      <c r="AJ56" s="34">
        <v>4.458506602979635E-5</v>
      </c>
      <c r="AK56" s="34">
        <f t="shared" si="20"/>
        <v>1.0538574843153316E-4</v>
      </c>
      <c r="AL56" s="34">
        <f t="shared" si="20"/>
        <v>1.0538019564613915E-4</v>
      </c>
      <c r="AM56" s="34">
        <f t="shared" si="21"/>
        <v>4.458506602979635E-5</v>
      </c>
    </row>
    <row r="57" spans="1:39" x14ac:dyDescent="0.25">
      <c r="A57" s="15" t="s">
        <v>88</v>
      </c>
      <c r="B57" s="99">
        <v>5126</v>
      </c>
      <c r="C57" s="70">
        <f t="shared" si="5"/>
        <v>0</v>
      </c>
      <c r="D57" s="104"/>
      <c r="E57" s="105"/>
      <c r="F57" s="106"/>
      <c r="G57" s="77">
        <f t="shared" si="6"/>
        <v>5144.1469907407409</v>
      </c>
      <c r="H57" s="111"/>
      <c r="I57" s="16">
        <f t="shared" si="7"/>
        <v>0</v>
      </c>
      <c r="J57" s="16">
        <f t="shared" si="8"/>
        <v>0</v>
      </c>
      <c r="K57" s="17">
        <f t="shared" si="22"/>
        <v>99785.929024689904</v>
      </c>
      <c r="L57" s="17">
        <f t="shared" si="9"/>
        <v>0</v>
      </c>
      <c r="M57" s="17">
        <f t="shared" si="10"/>
        <v>99785.929024689904</v>
      </c>
      <c r="N57" s="17">
        <f t="shared" si="11"/>
        <v>7613613.5594769893</v>
      </c>
      <c r="O57" s="18">
        <f t="shared" si="12"/>
        <v>76.2994706156733</v>
      </c>
      <c r="P57" s="5"/>
      <c r="Q57" s="38">
        <f t="shared" si="13"/>
        <v>5130</v>
      </c>
      <c r="R57" s="17">
        <f t="shared" si="14"/>
        <v>5204.25</v>
      </c>
      <c r="S57" s="17">
        <f t="shared" si="15"/>
        <v>5533.6666666666661</v>
      </c>
      <c r="T57" s="17">
        <f t="shared" si="16"/>
        <v>5136.1875</v>
      </c>
      <c r="U57" s="17">
        <f t="shared" si="17"/>
        <v>5231.7013888888887</v>
      </c>
      <c r="V57" s="41"/>
      <c r="W57" s="34"/>
      <c r="X57" s="34"/>
      <c r="Y57" s="34"/>
      <c r="Z57" s="41">
        <f t="shared" si="23"/>
        <v>0</v>
      </c>
      <c r="AA57" s="16">
        <f t="shared" si="18"/>
        <v>0</v>
      </c>
      <c r="AB57" s="16">
        <f t="shared" si="19"/>
        <v>0</v>
      </c>
      <c r="AC57" s="41"/>
      <c r="AD57" s="34"/>
      <c r="AE57" s="34"/>
      <c r="AF57" s="34"/>
      <c r="AH57" s="34">
        <v>1.0153149806141234E-4</v>
      </c>
      <c r="AI57" s="34">
        <v>1.0152634400051281E-4</v>
      </c>
      <c r="AJ57" s="34">
        <v>3.6432656251947301E-5</v>
      </c>
      <c r="AK57" s="34">
        <f t="shared" si="20"/>
        <v>1.0153149806141234E-4</v>
      </c>
      <c r="AL57" s="34">
        <f t="shared" si="20"/>
        <v>1.0152634400051281E-4</v>
      </c>
      <c r="AM57" s="34">
        <f t="shared" si="21"/>
        <v>3.6432656251947301E-5</v>
      </c>
    </row>
    <row r="58" spans="1:39" x14ac:dyDescent="0.25">
      <c r="A58" s="15" t="s">
        <v>89</v>
      </c>
      <c r="B58" s="90">
        <v>5174</v>
      </c>
      <c r="C58" s="57">
        <f t="shared" si="5"/>
        <v>0</v>
      </c>
      <c r="D58" s="101"/>
      <c r="E58" s="102"/>
      <c r="F58" s="103"/>
      <c r="G58" s="75">
        <f t="shared" si="6"/>
        <v>5256.6082175925922</v>
      </c>
      <c r="H58" s="102"/>
      <c r="I58" s="16">
        <f t="shared" si="7"/>
        <v>0</v>
      </c>
      <c r="J58" s="16">
        <f t="shared" si="8"/>
        <v>0</v>
      </c>
      <c r="K58" s="17">
        <f t="shared" si="22"/>
        <v>99785.929024689904</v>
      </c>
      <c r="L58" s="17">
        <f t="shared" si="9"/>
        <v>0</v>
      </c>
      <c r="M58" s="17">
        <f t="shared" si="10"/>
        <v>99785.929024689904</v>
      </c>
      <c r="N58" s="17">
        <f t="shared" si="11"/>
        <v>7513827.6304522995</v>
      </c>
      <c r="O58" s="18">
        <f t="shared" si="12"/>
        <v>75.2994706156733</v>
      </c>
      <c r="P58" s="5"/>
      <c r="Q58" s="38">
        <f t="shared" si="13"/>
        <v>5204.25</v>
      </c>
      <c r="R58" s="17">
        <f t="shared" si="14"/>
        <v>5533.6666666666661</v>
      </c>
      <c r="S58" s="17">
        <f t="shared" si="15"/>
        <v>5496.666666666667</v>
      </c>
      <c r="T58" s="17">
        <f t="shared" si="16"/>
        <v>5231.7013888888887</v>
      </c>
      <c r="U58" s="17">
        <f t="shared" si="17"/>
        <v>5530.583333333333</v>
      </c>
      <c r="V58" s="41"/>
      <c r="W58" s="34"/>
      <c r="X58" s="34"/>
      <c r="Y58" s="34"/>
      <c r="Z58" s="41">
        <f t="shared" si="23"/>
        <v>0</v>
      </c>
      <c r="AA58" s="16">
        <f t="shared" si="18"/>
        <v>0</v>
      </c>
      <c r="AB58" s="16">
        <f t="shared" si="19"/>
        <v>0</v>
      </c>
      <c r="AC58" s="41"/>
      <c r="AD58" s="34"/>
      <c r="AE58" s="34"/>
      <c r="AF58" s="34"/>
      <c r="AH58" s="34">
        <v>0</v>
      </c>
      <c r="AI58" s="34">
        <v>0</v>
      </c>
      <c r="AJ58" s="34">
        <v>5.7760354265825506E-5</v>
      </c>
      <c r="AK58" s="34">
        <f t="shared" si="20"/>
        <v>0</v>
      </c>
      <c r="AL58" s="34">
        <f t="shared" si="20"/>
        <v>0</v>
      </c>
      <c r="AM58" s="34">
        <f t="shared" si="21"/>
        <v>5.7760354265825506E-5</v>
      </c>
    </row>
    <row r="59" spans="1:39" x14ac:dyDescent="0.25">
      <c r="A59" s="15" t="s">
        <v>90</v>
      </c>
      <c r="B59" s="90">
        <v>5537</v>
      </c>
      <c r="C59" s="57">
        <f t="shared" si="5"/>
        <v>0</v>
      </c>
      <c r="D59" s="101"/>
      <c r="E59" s="102"/>
      <c r="F59" s="103"/>
      <c r="G59" s="75">
        <f t="shared" si="6"/>
        <v>5527.8038194444443</v>
      </c>
      <c r="H59" s="102"/>
      <c r="I59" s="16">
        <f t="shared" si="7"/>
        <v>0</v>
      </c>
      <c r="J59" s="16">
        <f t="shared" si="8"/>
        <v>0</v>
      </c>
      <c r="K59" s="17">
        <f t="shared" si="22"/>
        <v>99785.929024689904</v>
      </c>
      <c r="L59" s="17">
        <f t="shared" si="9"/>
        <v>0</v>
      </c>
      <c r="M59" s="17">
        <f t="shared" si="10"/>
        <v>99785.929024689904</v>
      </c>
      <c r="N59" s="17">
        <f t="shared" si="11"/>
        <v>7414041.7014276097</v>
      </c>
      <c r="O59" s="18">
        <f t="shared" si="12"/>
        <v>74.2994706156733</v>
      </c>
      <c r="P59" s="5"/>
      <c r="Q59" s="38">
        <f t="shared" si="13"/>
        <v>5533.6666666666661</v>
      </c>
      <c r="R59" s="17">
        <f t="shared" si="14"/>
        <v>5496.666666666667</v>
      </c>
      <c r="S59" s="17">
        <f t="shared" si="15"/>
        <v>5503.416666666667</v>
      </c>
      <c r="T59" s="17">
        <f t="shared" si="16"/>
        <v>5530.583333333333</v>
      </c>
      <c r="U59" s="17">
        <f t="shared" si="17"/>
        <v>5497.229166666667</v>
      </c>
      <c r="V59" s="41"/>
      <c r="W59" s="34"/>
      <c r="X59" s="34"/>
      <c r="Y59" s="34"/>
      <c r="Z59" s="41">
        <f t="shared" si="23"/>
        <v>0</v>
      </c>
      <c r="AA59" s="16">
        <f t="shared" si="18"/>
        <v>0</v>
      </c>
      <c r="AB59" s="16">
        <f t="shared" si="19"/>
        <v>0</v>
      </c>
      <c r="AC59" s="41"/>
      <c r="AD59" s="34"/>
      <c r="AE59" s="34"/>
      <c r="AF59" s="34"/>
      <c r="AH59" s="34">
        <v>0</v>
      </c>
      <c r="AI59" s="34">
        <v>0</v>
      </c>
      <c r="AJ59" s="34">
        <v>1.0228907062613565E-4</v>
      </c>
      <c r="AK59" s="34">
        <f t="shared" si="20"/>
        <v>0</v>
      </c>
      <c r="AL59" s="34">
        <f t="shared" si="20"/>
        <v>0</v>
      </c>
      <c r="AM59" s="34">
        <f t="shared" si="21"/>
        <v>1.0228907062613565E-4</v>
      </c>
    </row>
    <row r="60" spans="1:39" x14ac:dyDescent="0.25">
      <c r="A60" s="15" t="s">
        <v>91</v>
      </c>
      <c r="B60" s="90">
        <v>5497</v>
      </c>
      <c r="C60" s="57">
        <f t="shared" si="5"/>
        <v>0</v>
      </c>
      <c r="D60" s="101"/>
      <c r="E60" s="102"/>
      <c r="F60" s="103"/>
      <c r="G60" s="75">
        <f t="shared" si="6"/>
        <v>5498.4759837962965</v>
      </c>
      <c r="H60" s="102"/>
      <c r="I60" s="16">
        <f t="shared" si="7"/>
        <v>0</v>
      </c>
      <c r="J60" s="16">
        <f t="shared" si="8"/>
        <v>0</v>
      </c>
      <c r="K60" s="17">
        <f t="shared" si="22"/>
        <v>99785.929024689904</v>
      </c>
      <c r="L60" s="17">
        <f t="shared" si="9"/>
        <v>0</v>
      </c>
      <c r="M60" s="17">
        <f t="shared" si="10"/>
        <v>99785.929024689904</v>
      </c>
      <c r="N60" s="17">
        <f t="shared" si="11"/>
        <v>7314255.7724029198</v>
      </c>
      <c r="O60" s="18">
        <f t="shared" si="12"/>
        <v>73.299470615673314</v>
      </c>
      <c r="P60" s="5"/>
      <c r="Q60" s="38">
        <f t="shared" si="13"/>
        <v>5496.666666666667</v>
      </c>
      <c r="R60" s="17">
        <f t="shared" si="14"/>
        <v>5503.416666666667</v>
      </c>
      <c r="S60" s="17">
        <f t="shared" si="15"/>
        <v>5608.708333333333</v>
      </c>
      <c r="T60" s="17">
        <f t="shared" si="16"/>
        <v>5497.229166666667</v>
      </c>
      <c r="U60" s="17">
        <f t="shared" si="17"/>
        <v>5512.1909722222226</v>
      </c>
      <c r="V60" s="41"/>
      <c r="W60" s="34"/>
      <c r="X60" s="34"/>
      <c r="Y60" s="34"/>
      <c r="Z60" s="41">
        <f t="shared" si="23"/>
        <v>0</v>
      </c>
      <c r="AA60" s="16">
        <f t="shared" si="18"/>
        <v>0</v>
      </c>
      <c r="AB60" s="16">
        <f t="shared" si="19"/>
        <v>0</v>
      </c>
      <c r="AC60" s="41"/>
      <c r="AD60" s="34"/>
      <c r="AE60" s="34"/>
      <c r="AF60" s="34"/>
      <c r="AH60" s="34">
        <v>8.9835619532010487E-5</v>
      </c>
      <c r="AI60" s="34">
        <v>8.9831584493987201E-5</v>
      </c>
      <c r="AJ60" s="34">
        <v>1.5572636943515642E-4</v>
      </c>
      <c r="AK60" s="34">
        <f t="shared" si="20"/>
        <v>8.9835619532010487E-5</v>
      </c>
      <c r="AL60" s="34">
        <f t="shared" si="20"/>
        <v>8.9831584493987201E-5</v>
      </c>
      <c r="AM60" s="34">
        <f t="shared" si="21"/>
        <v>1.5572636943515642E-4</v>
      </c>
    </row>
    <row r="61" spans="1:39" x14ac:dyDescent="0.25">
      <c r="A61" s="15" t="s">
        <v>92</v>
      </c>
      <c r="B61" s="90">
        <v>5493</v>
      </c>
      <c r="C61" s="57">
        <f t="shared" si="5"/>
        <v>0</v>
      </c>
      <c r="D61" s="101"/>
      <c r="E61" s="102"/>
      <c r="F61" s="103"/>
      <c r="G61" s="75">
        <f t="shared" si="6"/>
        <v>5519.5367476851852</v>
      </c>
      <c r="H61" s="102"/>
      <c r="I61" s="16">
        <f t="shared" si="7"/>
        <v>1.9710140613834151E-5</v>
      </c>
      <c r="J61" s="16">
        <f t="shared" si="8"/>
        <v>1.970994637092692E-5</v>
      </c>
      <c r="K61" s="17">
        <f t="shared" si="22"/>
        <v>99785.929024689904</v>
      </c>
      <c r="L61" s="17">
        <f t="shared" si="9"/>
        <v>1.9667753096437082</v>
      </c>
      <c r="M61" s="17">
        <f t="shared" si="10"/>
        <v>99784.945637035082</v>
      </c>
      <c r="N61" s="17">
        <f t="shared" si="11"/>
        <v>7214469.84337823</v>
      </c>
      <c r="O61" s="18">
        <f t="shared" si="12"/>
        <v>72.299470615673314</v>
      </c>
      <c r="P61" s="5"/>
      <c r="Q61" s="38">
        <f t="shared" si="13"/>
        <v>5503.416666666667</v>
      </c>
      <c r="R61" s="17">
        <f t="shared" si="14"/>
        <v>5608.708333333333</v>
      </c>
      <c r="S61" s="17">
        <f t="shared" si="15"/>
        <v>5508.291666666667</v>
      </c>
      <c r="T61" s="17">
        <f t="shared" si="16"/>
        <v>5512.1909722222226</v>
      </c>
      <c r="U61" s="17">
        <f t="shared" si="17"/>
        <v>5600.3402777777774</v>
      </c>
      <c r="V61" s="41"/>
      <c r="W61" s="34"/>
      <c r="X61" s="34"/>
      <c r="Y61" s="34"/>
      <c r="Z61" s="41">
        <f t="shared" si="23"/>
        <v>1.970994637092692E-5</v>
      </c>
      <c r="AA61" s="16">
        <f t="shared" si="18"/>
        <v>0</v>
      </c>
      <c r="AB61" s="16">
        <f t="shared" si="19"/>
        <v>0</v>
      </c>
      <c r="AC61" s="41"/>
      <c r="AD61" s="34"/>
      <c r="AE61" s="34"/>
      <c r="AF61" s="34"/>
      <c r="AH61" s="34">
        <v>2.6167691593159638E-4</v>
      </c>
      <c r="AI61" s="34">
        <v>2.6164268300641377E-4</v>
      </c>
      <c r="AJ61" s="34">
        <v>1.8625165811215222E-4</v>
      </c>
      <c r="AK61" s="34">
        <f t="shared" si="20"/>
        <v>2.6167691593159638E-4</v>
      </c>
      <c r="AL61" s="34">
        <f t="shared" si="20"/>
        <v>2.6164268300641377E-4</v>
      </c>
      <c r="AM61" s="34">
        <f t="shared" si="21"/>
        <v>1.6654171174122529E-4</v>
      </c>
    </row>
    <row r="62" spans="1:39" x14ac:dyDescent="0.25">
      <c r="A62" s="15" t="s">
        <v>93</v>
      </c>
      <c r="B62" s="99">
        <v>5618</v>
      </c>
      <c r="C62" s="70">
        <f t="shared" si="5"/>
        <v>0</v>
      </c>
      <c r="D62" s="104"/>
      <c r="E62" s="105"/>
      <c r="F62" s="106"/>
      <c r="G62" s="77">
        <f t="shared" si="6"/>
        <v>5592.8093171296287</v>
      </c>
      <c r="H62" s="111"/>
      <c r="I62" s="16">
        <f t="shared" si="7"/>
        <v>6.9724198010025055E-5</v>
      </c>
      <c r="J62" s="16">
        <f t="shared" si="8"/>
        <v>6.9721767362868444E-5</v>
      </c>
      <c r="K62" s="17">
        <f t="shared" si="22"/>
        <v>99783.96224938026</v>
      </c>
      <c r="L62" s="17">
        <f t="shared" si="9"/>
        <v>6.9571142024942674</v>
      </c>
      <c r="M62" s="17">
        <f t="shared" si="10"/>
        <v>99780.483692279013</v>
      </c>
      <c r="N62" s="17">
        <f t="shared" si="11"/>
        <v>7114684.8977411948</v>
      </c>
      <c r="O62" s="18">
        <f t="shared" si="12"/>
        <v>71.300885807281944</v>
      </c>
      <c r="P62" s="5"/>
      <c r="Q62" s="38">
        <f t="shared" si="13"/>
        <v>5608.708333333333</v>
      </c>
      <c r="R62" s="17">
        <f t="shared" si="14"/>
        <v>5508.291666666667</v>
      </c>
      <c r="S62" s="17">
        <f t="shared" si="15"/>
        <v>5528.4166666666661</v>
      </c>
      <c r="T62" s="17">
        <f t="shared" si="16"/>
        <v>5600.3402777777774</v>
      </c>
      <c r="U62" s="17">
        <f t="shared" si="17"/>
        <v>5509.96875</v>
      </c>
      <c r="V62" s="41"/>
      <c r="W62" s="34"/>
      <c r="X62" s="34"/>
      <c r="Y62" s="34"/>
      <c r="Z62" s="41">
        <f t="shared" si="23"/>
        <v>6.9721767362868444E-5</v>
      </c>
      <c r="AA62" s="16">
        <f t="shared" si="18"/>
        <v>0</v>
      </c>
      <c r="AB62" s="16">
        <f t="shared" si="19"/>
        <v>0</v>
      </c>
      <c r="AC62" s="41"/>
      <c r="AD62" s="34"/>
      <c r="AE62" s="34"/>
      <c r="AF62" s="34"/>
      <c r="AH62" s="34">
        <v>1.6486711381464769E-4</v>
      </c>
      <c r="AI62" s="34">
        <v>1.6485352435226662E-4</v>
      </c>
      <c r="AJ62" s="34">
        <v>1.984625178507385E-4</v>
      </c>
      <c r="AK62" s="34">
        <f t="shared" si="20"/>
        <v>1.6486711381464769E-4</v>
      </c>
      <c r="AL62" s="34">
        <f t="shared" si="20"/>
        <v>1.6485352435226662E-4</v>
      </c>
      <c r="AM62" s="34">
        <f t="shared" si="21"/>
        <v>1.2874075048787005E-4</v>
      </c>
    </row>
    <row r="63" spans="1:39" x14ac:dyDescent="0.25">
      <c r="A63" s="15" t="s">
        <v>94</v>
      </c>
      <c r="B63" s="90">
        <v>5506</v>
      </c>
      <c r="C63" s="57">
        <f t="shared" si="5"/>
        <v>1</v>
      </c>
      <c r="D63" s="101"/>
      <c r="E63" s="102"/>
      <c r="F63" s="107">
        <v>1</v>
      </c>
      <c r="G63" s="75">
        <f t="shared" si="6"/>
        <v>5512.1304976851852</v>
      </c>
      <c r="H63" s="102">
        <v>1</v>
      </c>
      <c r="I63" s="16">
        <f t="shared" si="7"/>
        <v>1.0815286233180472E-4</v>
      </c>
      <c r="J63" s="16">
        <f t="shared" si="8"/>
        <v>1.0814701412723946E-4</v>
      </c>
      <c r="K63" s="17">
        <f t="shared" si="22"/>
        <v>99777.005135177766</v>
      </c>
      <c r="L63" s="17">
        <f t="shared" si="9"/>
        <v>10.790585183916846</v>
      </c>
      <c r="M63" s="17">
        <f t="shared" si="10"/>
        <v>99771.609842585807</v>
      </c>
      <c r="N63" s="17">
        <f t="shared" si="11"/>
        <v>7014904.4140489157</v>
      </c>
      <c r="O63" s="18">
        <f t="shared" si="12"/>
        <v>70.305822514367236</v>
      </c>
      <c r="P63" s="5"/>
      <c r="Q63" s="38">
        <f t="shared" si="13"/>
        <v>5508.291666666667</v>
      </c>
      <c r="R63" s="17">
        <f t="shared" si="14"/>
        <v>5528.4166666666661</v>
      </c>
      <c r="S63" s="17">
        <f t="shared" si="15"/>
        <v>5612.3333333333339</v>
      </c>
      <c r="T63" s="17">
        <f t="shared" si="16"/>
        <v>5509.96875</v>
      </c>
      <c r="U63" s="17">
        <f t="shared" si="17"/>
        <v>5535.4097222222217</v>
      </c>
      <c r="V63" s="41"/>
      <c r="W63" s="34"/>
      <c r="X63" s="34"/>
      <c r="Y63" s="34"/>
      <c r="Z63" s="41">
        <f t="shared" si="23"/>
        <v>1.0814701412723946E-4</v>
      </c>
      <c r="AA63" s="16">
        <f t="shared" si="18"/>
        <v>1.814180561254762E-4</v>
      </c>
      <c r="AB63" s="16">
        <f t="shared" si="19"/>
        <v>1.814016013625276E-4</v>
      </c>
      <c r="AC63" s="41"/>
      <c r="AD63" s="34"/>
      <c r="AE63" s="34"/>
      <c r="AF63" s="34"/>
      <c r="AH63" s="34">
        <v>1.6064437732129036E-4</v>
      </c>
      <c r="AI63" s="34">
        <v>1.6063147504964659E-4</v>
      </c>
      <c r="AJ63" s="34">
        <v>2.4259324471728847E-4</v>
      </c>
      <c r="AK63" s="34">
        <f t="shared" si="20"/>
        <v>-2.0773678804185847E-5</v>
      </c>
      <c r="AL63" s="34">
        <f t="shared" si="20"/>
        <v>-2.0770126312881005E-5</v>
      </c>
      <c r="AM63" s="34">
        <f t="shared" si="21"/>
        <v>1.3444623059004899E-4</v>
      </c>
    </row>
    <row r="64" spans="1:39" x14ac:dyDescent="0.25">
      <c r="A64" s="15" t="s">
        <v>95</v>
      </c>
      <c r="B64" s="90">
        <v>5522</v>
      </c>
      <c r="C64" s="57">
        <f t="shared" si="5"/>
        <v>1</v>
      </c>
      <c r="D64" s="101">
        <v>1</v>
      </c>
      <c r="E64" s="102"/>
      <c r="F64" s="101"/>
      <c r="G64" s="75">
        <f t="shared" si="6"/>
        <v>5543.7853009259252</v>
      </c>
      <c r="H64" s="102">
        <v>1</v>
      </c>
      <c r="I64" s="16">
        <f t="shared" si="7"/>
        <v>9.288545483870548E-5</v>
      </c>
      <c r="J64" s="16">
        <f t="shared" si="8"/>
        <v>9.2881141185183018E-5</v>
      </c>
      <c r="K64" s="17">
        <f t="shared" si="22"/>
        <v>99766.214549993849</v>
      </c>
      <c r="L64" s="17">
        <f t="shared" si="9"/>
        <v>9.2663998591306154</v>
      </c>
      <c r="M64" s="17">
        <f t="shared" si="10"/>
        <v>99761.581350064283</v>
      </c>
      <c r="N64" s="17">
        <f t="shared" si="11"/>
        <v>6915132.8042063303</v>
      </c>
      <c r="O64" s="18">
        <f t="shared" si="12"/>
        <v>69.313372622162461</v>
      </c>
      <c r="P64" s="5"/>
      <c r="Q64" s="38">
        <f t="shared" si="13"/>
        <v>5528.4166666666661</v>
      </c>
      <c r="R64" s="17">
        <f t="shared" si="14"/>
        <v>5612.3333333333339</v>
      </c>
      <c r="S64" s="17">
        <f t="shared" si="15"/>
        <v>5757.333333333333</v>
      </c>
      <c r="T64" s="17">
        <f t="shared" si="16"/>
        <v>5535.4097222222217</v>
      </c>
      <c r="U64" s="17">
        <f t="shared" si="17"/>
        <v>5624.416666666667</v>
      </c>
      <c r="V64" s="41"/>
      <c r="W64" s="34"/>
      <c r="X64" s="34"/>
      <c r="Y64" s="34"/>
      <c r="Z64" s="41">
        <f t="shared" si="23"/>
        <v>9.2881141185183018E-5</v>
      </c>
      <c r="AA64" s="16">
        <f t="shared" si="18"/>
        <v>1.8038216592424308E-4</v>
      </c>
      <c r="AB64" s="16">
        <f t="shared" si="19"/>
        <v>1.8036589852852536E-4</v>
      </c>
      <c r="AC64" s="41"/>
      <c r="AD64" s="34"/>
      <c r="AE64" s="34"/>
      <c r="AF64" s="34"/>
      <c r="AH64" s="34">
        <v>2.4192361756449464E-4</v>
      </c>
      <c r="AI64" s="34">
        <v>2.4189435758546689E-4</v>
      </c>
      <c r="AJ64" s="34">
        <v>3.2477068884445955E-4</v>
      </c>
      <c r="AK64" s="34">
        <f t="shared" si="20"/>
        <v>6.1541451640251564E-5</v>
      </c>
      <c r="AL64" s="34">
        <f t="shared" si="20"/>
        <v>6.1528459056941532E-5</v>
      </c>
      <c r="AM64" s="34">
        <f t="shared" si="21"/>
        <v>2.3188954765927653E-4</v>
      </c>
    </row>
    <row r="65" spans="1:39" x14ac:dyDescent="0.25">
      <c r="A65" s="15" t="s">
        <v>96</v>
      </c>
      <c r="B65" s="90">
        <v>5599</v>
      </c>
      <c r="C65" s="57">
        <f t="shared" si="5"/>
        <v>0</v>
      </c>
      <c r="D65" s="101"/>
      <c r="E65" s="102"/>
      <c r="F65" s="103"/>
      <c r="G65" s="75">
        <f t="shared" si="6"/>
        <v>5635.1759259259261</v>
      </c>
      <c r="H65" s="102"/>
      <c r="I65" s="16">
        <f t="shared" si="7"/>
        <v>3.4049897796265214E-5</v>
      </c>
      <c r="J65" s="16">
        <f t="shared" si="8"/>
        <v>3.4049318108364403E-5</v>
      </c>
      <c r="K65" s="17">
        <f t="shared" si="22"/>
        <v>99756.948150134718</v>
      </c>
      <c r="L65" s="17">
        <f t="shared" si="9"/>
        <v>3.3966560610861052</v>
      </c>
      <c r="M65" s="17">
        <f t="shared" si="10"/>
        <v>99755.249822104175</v>
      </c>
      <c r="N65" s="17">
        <f t="shared" si="11"/>
        <v>6815371.2228562664</v>
      </c>
      <c r="O65" s="18">
        <f t="shared" si="12"/>
        <v>68.319764680442091</v>
      </c>
      <c r="P65" s="5"/>
      <c r="Q65" s="38">
        <f t="shared" si="13"/>
        <v>5612.3333333333339</v>
      </c>
      <c r="R65" s="17">
        <f t="shared" si="14"/>
        <v>5757.333333333333</v>
      </c>
      <c r="S65" s="17">
        <f t="shared" si="15"/>
        <v>5711.666666666667</v>
      </c>
      <c r="T65" s="17">
        <f t="shared" si="16"/>
        <v>5624.416666666667</v>
      </c>
      <c r="U65" s="17">
        <f t="shared" si="17"/>
        <v>5753.5277777777783</v>
      </c>
      <c r="V65" s="41"/>
      <c r="W65" s="34"/>
      <c r="X65" s="34"/>
      <c r="Y65" s="34"/>
      <c r="Z65" s="41">
        <f t="shared" si="23"/>
        <v>3.4049318108364403E-5</v>
      </c>
      <c r="AA65" s="16">
        <f t="shared" si="18"/>
        <v>0</v>
      </c>
      <c r="AB65" s="16">
        <f t="shared" si="19"/>
        <v>0</v>
      </c>
      <c r="AC65" s="41"/>
      <c r="AD65" s="34"/>
      <c r="AE65" s="34"/>
      <c r="AF65" s="34"/>
      <c r="AH65" s="34">
        <v>2.7774360006336028E-4</v>
      </c>
      <c r="AI65" s="34">
        <v>2.7770503466531847E-4</v>
      </c>
      <c r="AJ65" s="34">
        <v>3.9152250522210037E-4</v>
      </c>
      <c r="AK65" s="34">
        <f t="shared" si="20"/>
        <v>2.7774360006336028E-4</v>
      </c>
      <c r="AL65" s="34">
        <f t="shared" si="20"/>
        <v>2.7770503466531847E-4</v>
      </c>
      <c r="AM65" s="34">
        <f t="shared" si="21"/>
        <v>3.5747318711373599E-4</v>
      </c>
    </row>
    <row r="66" spans="1:39" x14ac:dyDescent="0.25">
      <c r="A66" s="15" t="s">
        <v>97</v>
      </c>
      <c r="B66" s="90">
        <v>5759</v>
      </c>
      <c r="C66" s="57">
        <f t="shared" si="5"/>
        <v>0</v>
      </c>
      <c r="D66" s="101"/>
      <c r="E66" s="102"/>
      <c r="F66" s="103"/>
      <c r="G66" s="75">
        <f t="shared" si="6"/>
        <v>5747.8396990740748</v>
      </c>
      <c r="H66" s="102"/>
      <c r="I66" s="16">
        <f t="shared" si="7"/>
        <v>3.8996993309361254E-5</v>
      </c>
      <c r="J66" s="16">
        <f t="shared" si="8"/>
        <v>3.8996232941443699E-5</v>
      </c>
      <c r="K66" s="17">
        <f t="shared" si="22"/>
        <v>99753.551494073632</v>
      </c>
      <c r="L66" s="17">
        <f t="shared" si="9"/>
        <v>3.8900127308006631</v>
      </c>
      <c r="M66" s="17">
        <f t="shared" si="10"/>
        <v>99751.606487708224</v>
      </c>
      <c r="N66" s="17">
        <f t="shared" si="11"/>
        <v>6715615.9730341621</v>
      </c>
      <c r="O66" s="18">
        <f t="shared" si="12"/>
        <v>67.322073975813652</v>
      </c>
      <c r="P66" s="5"/>
      <c r="Q66" s="38">
        <f t="shared" si="13"/>
        <v>5757.333333333333</v>
      </c>
      <c r="R66" s="17">
        <f t="shared" si="14"/>
        <v>5711.666666666667</v>
      </c>
      <c r="S66" s="17">
        <f t="shared" si="15"/>
        <v>5394.9166666666661</v>
      </c>
      <c r="T66" s="17">
        <f t="shared" si="16"/>
        <v>5753.5277777777783</v>
      </c>
      <c r="U66" s="17">
        <f t="shared" si="17"/>
        <v>5685.270833333333</v>
      </c>
      <c r="V66" s="41"/>
      <c r="W66" s="34"/>
      <c r="X66" s="34"/>
      <c r="Y66" s="34"/>
      <c r="Z66" s="41">
        <f t="shared" si="23"/>
        <v>3.8996232941443699E-5</v>
      </c>
      <c r="AA66" s="16">
        <f t="shared" si="18"/>
        <v>0</v>
      </c>
      <c r="AB66" s="16">
        <f t="shared" si="19"/>
        <v>0</v>
      </c>
      <c r="AC66" s="41"/>
      <c r="AD66" s="34"/>
      <c r="AE66" s="34"/>
      <c r="AF66" s="34"/>
      <c r="AH66" s="34">
        <v>4.2872937100432929E-4</v>
      </c>
      <c r="AI66" s="34">
        <v>4.2863748626439176E-4</v>
      </c>
      <c r="AJ66" s="34">
        <v>4.1864517501632705E-4</v>
      </c>
      <c r="AK66" s="34">
        <f t="shared" si="20"/>
        <v>4.2872937100432929E-4</v>
      </c>
      <c r="AL66" s="34">
        <f t="shared" si="20"/>
        <v>4.2863748626439176E-4</v>
      </c>
      <c r="AM66" s="34">
        <f t="shared" si="21"/>
        <v>3.7964894207488333E-4</v>
      </c>
    </row>
    <row r="67" spans="1:39" x14ac:dyDescent="0.25">
      <c r="A67" s="15" t="s">
        <v>98</v>
      </c>
      <c r="B67" s="99">
        <v>5739</v>
      </c>
      <c r="C67" s="70">
        <f t="shared" si="5"/>
        <v>0</v>
      </c>
      <c r="D67" s="104"/>
      <c r="E67" s="105"/>
      <c r="F67" s="106"/>
      <c r="G67" s="77">
        <f t="shared" si="6"/>
        <v>5659.583333333333</v>
      </c>
      <c r="H67" s="111"/>
      <c r="I67" s="16">
        <f t="shared" si="7"/>
        <v>1.7880130811481304E-4</v>
      </c>
      <c r="J67" s="16">
        <f t="shared" si="8"/>
        <v>1.7878532458985883E-4</v>
      </c>
      <c r="K67" s="17">
        <f t="shared" si="22"/>
        <v>99749.661481342831</v>
      </c>
      <c r="L67" s="17">
        <f t="shared" si="9"/>
        <v>17.83377560567169</v>
      </c>
      <c r="M67" s="17">
        <f t="shared" si="10"/>
        <v>99740.744593540003</v>
      </c>
      <c r="N67" s="17">
        <f t="shared" si="11"/>
        <v>6615864.3665464539</v>
      </c>
      <c r="O67" s="18">
        <f t="shared" si="12"/>
        <v>66.324679886596755</v>
      </c>
      <c r="P67" s="5"/>
      <c r="Q67" s="38">
        <f t="shared" si="13"/>
        <v>5711.666666666667</v>
      </c>
      <c r="R67" s="17">
        <f t="shared" si="14"/>
        <v>5394.9166666666661</v>
      </c>
      <c r="S67" s="17">
        <f t="shared" si="15"/>
        <v>5180.166666666667</v>
      </c>
      <c r="T67" s="17">
        <f t="shared" si="16"/>
        <v>5685.270833333333</v>
      </c>
      <c r="U67" s="17">
        <f t="shared" si="17"/>
        <v>5377.020833333333</v>
      </c>
      <c r="V67" s="41"/>
      <c r="W67" s="34"/>
      <c r="X67" s="34"/>
      <c r="Y67" s="34"/>
      <c r="Z67" s="41">
        <f t="shared" si="23"/>
        <v>1.7878532458985883E-4</v>
      </c>
      <c r="AA67" s="16">
        <f t="shared" si="18"/>
        <v>0</v>
      </c>
      <c r="AB67" s="16">
        <f t="shared" si="19"/>
        <v>0</v>
      </c>
      <c r="AC67" s="41"/>
      <c r="AD67" s="34"/>
      <c r="AE67" s="34"/>
      <c r="AF67" s="34"/>
      <c r="AH67" s="34">
        <v>5.386042911364404E-4</v>
      </c>
      <c r="AI67" s="34">
        <v>5.3845928289625528E-4</v>
      </c>
      <c r="AJ67" s="34">
        <v>4.2476079885222422E-4</v>
      </c>
      <c r="AK67" s="34">
        <f t="shared" si="20"/>
        <v>5.386042911364404E-4</v>
      </c>
      <c r="AL67" s="34">
        <f t="shared" si="20"/>
        <v>5.3845928289625528E-4</v>
      </c>
      <c r="AM67" s="34">
        <f t="shared" si="21"/>
        <v>2.4597547426236538E-4</v>
      </c>
    </row>
    <row r="68" spans="1:39" x14ac:dyDescent="0.25">
      <c r="A68" s="15" t="s">
        <v>99</v>
      </c>
      <c r="B68" s="90">
        <v>5411</v>
      </c>
      <c r="C68" s="57">
        <f t="shared" si="5"/>
        <v>0</v>
      </c>
      <c r="D68" s="101"/>
      <c r="E68" s="102"/>
      <c r="F68" s="103"/>
      <c r="G68" s="75">
        <f t="shared" si="6"/>
        <v>5357.7766203703704</v>
      </c>
      <c r="H68" s="102">
        <v>2</v>
      </c>
      <c r="I68" s="16">
        <f t="shared" si="7"/>
        <v>3.7436675213274714E-4</v>
      </c>
      <c r="J68" s="16">
        <f t="shared" si="8"/>
        <v>3.7429669001465976E-4</v>
      </c>
      <c r="K68" s="17">
        <f t="shared" si="22"/>
        <v>99731.82770573716</v>
      </c>
      <c r="L68" s="17">
        <f t="shared" si="9"/>
        <v>37.329292999362224</v>
      </c>
      <c r="M68" s="17">
        <f t="shared" si="10"/>
        <v>99713.163059237471</v>
      </c>
      <c r="N68" s="17">
        <f t="shared" si="11"/>
        <v>6516123.6219529137</v>
      </c>
      <c r="O68" s="18">
        <f t="shared" si="12"/>
        <v>65.336450477765268</v>
      </c>
      <c r="P68" s="5"/>
      <c r="Q68" s="38">
        <f t="shared" si="13"/>
        <v>5394.9166666666661</v>
      </c>
      <c r="R68" s="17">
        <f t="shared" si="14"/>
        <v>5180.166666666667</v>
      </c>
      <c r="S68" s="17">
        <f t="shared" si="15"/>
        <v>4765.25</v>
      </c>
      <c r="T68" s="17">
        <f t="shared" si="16"/>
        <v>5377.020833333333</v>
      </c>
      <c r="U68" s="17">
        <f t="shared" si="17"/>
        <v>5145.5902777777783</v>
      </c>
      <c r="V68" s="41"/>
      <c r="W68" s="34"/>
      <c r="X68" s="34"/>
      <c r="Y68" s="34"/>
      <c r="Z68" s="41">
        <f t="shared" si="23"/>
        <v>3.7429669001465976E-4</v>
      </c>
      <c r="AA68" s="16">
        <f t="shared" si="18"/>
        <v>3.7328917230254827E-4</v>
      </c>
      <c r="AB68" s="16">
        <f t="shared" si="19"/>
        <v>3.7321951290101923E-4</v>
      </c>
      <c r="AC68" s="41"/>
      <c r="AD68" s="34"/>
      <c r="AE68" s="34"/>
      <c r="AF68" s="34"/>
      <c r="AH68" s="34">
        <v>3.2179394163313406E-4</v>
      </c>
      <c r="AI68" s="34">
        <v>3.2174217429190656E-4</v>
      </c>
      <c r="AJ68" s="34">
        <v>4.2441513632646003E-4</v>
      </c>
      <c r="AK68" s="34">
        <f t="shared" ref="AK68:AL87" si="24">AH68-AA68</f>
        <v>-5.1495230669414214E-5</v>
      </c>
      <c r="AL68" s="34">
        <f t="shared" si="24"/>
        <v>-5.1477338609112668E-5</v>
      </c>
      <c r="AM68" s="34">
        <f t="shared" si="21"/>
        <v>5.0118446311800272E-5</v>
      </c>
    </row>
    <row r="69" spans="1:39" x14ac:dyDescent="0.25">
      <c r="A69" s="15" t="s">
        <v>100</v>
      </c>
      <c r="B69" s="90">
        <v>5218</v>
      </c>
      <c r="C69" s="57">
        <f t="shared" si="5"/>
        <v>1</v>
      </c>
      <c r="D69" s="101">
        <v>1</v>
      </c>
      <c r="E69" s="102"/>
      <c r="F69" s="103"/>
      <c r="G69" s="75">
        <f t="shared" si="6"/>
        <v>5114.9664351851852</v>
      </c>
      <c r="H69" s="102">
        <v>4</v>
      </c>
      <c r="I69" s="16">
        <f t="shared" si="7"/>
        <v>4.4471097063237408E-4</v>
      </c>
      <c r="J69" s="16">
        <f t="shared" si="8"/>
        <v>4.4461210869116858E-4</v>
      </c>
      <c r="K69" s="17">
        <f t="shared" si="22"/>
        <v>99694.498412737797</v>
      </c>
      <c r="L69" s="17">
        <f t="shared" si="9"/>
        <v>44.32538116419164</v>
      </c>
      <c r="M69" s="17">
        <f t="shared" si="10"/>
        <v>99672.335722155694</v>
      </c>
      <c r="N69" s="17">
        <f t="shared" si="11"/>
        <v>6416410.4588936763</v>
      </c>
      <c r="O69" s="18">
        <f t="shared" si="12"/>
        <v>64.3607276334304</v>
      </c>
      <c r="P69" s="5"/>
      <c r="Q69" s="38">
        <f t="shared" si="13"/>
        <v>5180.166666666667</v>
      </c>
      <c r="R69" s="17">
        <f t="shared" si="14"/>
        <v>4765.25</v>
      </c>
      <c r="S69" s="17">
        <f t="shared" si="15"/>
        <v>4781.5</v>
      </c>
      <c r="T69" s="17">
        <f t="shared" si="16"/>
        <v>5145.5902777777783</v>
      </c>
      <c r="U69" s="17">
        <f t="shared" si="17"/>
        <v>4766.6041666666661</v>
      </c>
      <c r="V69" s="41"/>
      <c r="W69" s="34"/>
      <c r="X69" s="34"/>
      <c r="Y69" s="34"/>
      <c r="Z69" s="41">
        <f t="shared" si="23"/>
        <v>4.4461210869116858E-4</v>
      </c>
      <c r="AA69" s="16">
        <f t="shared" si="18"/>
        <v>7.8201881687522392E-4</v>
      </c>
      <c r="AB69" s="16">
        <f t="shared" si="19"/>
        <v>7.8171315967509147E-4</v>
      </c>
      <c r="AC69" s="41"/>
      <c r="AD69" s="34"/>
      <c r="AE69" s="34"/>
      <c r="AF69" s="34"/>
      <c r="AH69" s="34">
        <v>3.2628412140274353E-4</v>
      </c>
      <c r="AI69" s="34">
        <v>3.2623089942154744E-4</v>
      </c>
      <c r="AJ69" s="34">
        <v>4.1763287724704652E-4</v>
      </c>
      <c r="AK69" s="34">
        <f t="shared" si="24"/>
        <v>-4.557346954724804E-4</v>
      </c>
      <c r="AL69" s="34">
        <f t="shared" si="24"/>
        <v>-4.5548226025354403E-4</v>
      </c>
      <c r="AM69" s="34">
        <f t="shared" si="21"/>
        <v>-2.697923144412206E-5</v>
      </c>
    </row>
    <row r="70" spans="1:39" x14ac:dyDescent="0.25">
      <c r="A70" s="15" t="s">
        <v>101</v>
      </c>
      <c r="B70" s="90">
        <v>4764</v>
      </c>
      <c r="C70" s="57">
        <f t="shared" si="5"/>
        <v>0</v>
      </c>
      <c r="D70" s="101"/>
      <c r="E70" s="102"/>
      <c r="F70" s="103"/>
      <c r="G70" s="75">
        <f t="shared" si="6"/>
        <v>4768.015625</v>
      </c>
      <c r="H70" s="102">
        <v>2</v>
      </c>
      <c r="I70" s="16">
        <f t="shared" si="7"/>
        <v>3.7694588007361072E-4</v>
      </c>
      <c r="J70" s="16">
        <f t="shared" si="8"/>
        <v>3.7687484936272541E-4</v>
      </c>
      <c r="K70" s="17">
        <f t="shared" si="22"/>
        <v>99650.173031573606</v>
      </c>
      <c r="L70" s="17">
        <f t="shared" si="9"/>
        <v>37.555643950254307</v>
      </c>
      <c r="M70" s="17">
        <f t="shared" si="10"/>
        <v>99631.395209598471</v>
      </c>
      <c r="N70" s="17">
        <f t="shared" si="11"/>
        <v>6316738.1231715204</v>
      </c>
      <c r="O70" s="18">
        <f t="shared" si="12"/>
        <v>63.389133515805305</v>
      </c>
      <c r="P70" s="5"/>
      <c r="Q70" s="38">
        <f t="shared" si="13"/>
        <v>4765.25</v>
      </c>
      <c r="R70" s="17">
        <f t="shared" si="14"/>
        <v>4781.5</v>
      </c>
      <c r="S70" s="17">
        <f t="shared" si="15"/>
        <v>4806</v>
      </c>
      <c r="T70" s="17">
        <f t="shared" si="16"/>
        <v>4766.6041666666661</v>
      </c>
      <c r="U70" s="17">
        <f t="shared" si="17"/>
        <v>4783.541666666667</v>
      </c>
      <c r="V70" s="41"/>
      <c r="W70" s="34"/>
      <c r="X70" s="34"/>
      <c r="Y70" s="34"/>
      <c r="Z70" s="41">
        <f t="shared" si="23"/>
        <v>3.7687484936272541E-4</v>
      </c>
      <c r="AA70" s="16">
        <f t="shared" si="18"/>
        <v>4.1946171264906459E-4</v>
      </c>
      <c r="AB70" s="16">
        <f t="shared" si="19"/>
        <v>4.1937375703188229E-4</v>
      </c>
      <c r="AC70" s="41"/>
      <c r="AD70" s="34"/>
      <c r="AE70" s="34"/>
      <c r="AF70" s="34"/>
      <c r="AH70" s="34">
        <v>5.7045123980545363E-4</v>
      </c>
      <c r="AI70" s="34">
        <v>5.7028857889201566E-4</v>
      </c>
      <c r="AJ70" s="34">
        <v>4.2565263634506214E-4</v>
      </c>
      <c r="AK70" s="34">
        <f t="shared" si="24"/>
        <v>1.5098952715638904E-4</v>
      </c>
      <c r="AL70" s="34">
        <f t="shared" si="24"/>
        <v>1.5091482186013337E-4</v>
      </c>
      <c r="AM70" s="34">
        <f t="shared" si="21"/>
        <v>4.8777786982336731E-5</v>
      </c>
    </row>
    <row r="71" spans="1:39" x14ac:dyDescent="0.25">
      <c r="A71" s="15" t="s">
        <v>102</v>
      </c>
      <c r="B71" s="90">
        <v>4779</v>
      </c>
      <c r="C71" s="57">
        <f t="shared" si="5"/>
        <v>0</v>
      </c>
      <c r="D71" s="101"/>
      <c r="E71" s="102"/>
      <c r="F71" s="103"/>
      <c r="G71" s="75">
        <f t="shared" si="6"/>
        <v>4785.2089120370365</v>
      </c>
      <c r="H71" s="102"/>
      <c r="I71" s="16">
        <f t="shared" si="7"/>
        <v>2.7293942955535899E-4</v>
      </c>
      <c r="J71" s="16">
        <f t="shared" si="8"/>
        <v>2.7290218667178165E-4</v>
      </c>
      <c r="K71" s="17">
        <f t="shared" si="22"/>
        <v>99612.617387623352</v>
      </c>
      <c r="L71" s="17">
        <f t="shared" si="9"/>
        <v>27.184501105177333</v>
      </c>
      <c r="M71" s="17">
        <f t="shared" si="10"/>
        <v>99599.02513707077</v>
      </c>
      <c r="N71" s="17">
        <f t="shared" si="11"/>
        <v>6217106.7279619221</v>
      </c>
      <c r="O71" s="18">
        <f t="shared" si="12"/>
        <v>62.41284378432951</v>
      </c>
      <c r="P71" s="5"/>
      <c r="Q71" s="38">
        <f t="shared" si="13"/>
        <v>4781.5</v>
      </c>
      <c r="R71" s="17">
        <f t="shared" si="14"/>
        <v>4806</v>
      </c>
      <c r="S71" s="17">
        <f t="shared" si="15"/>
        <v>4776.583333333333</v>
      </c>
      <c r="T71" s="17">
        <f t="shared" si="16"/>
        <v>4783.541666666667</v>
      </c>
      <c r="U71" s="17">
        <f t="shared" si="17"/>
        <v>4803.5486111111113</v>
      </c>
      <c r="V71" s="41"/>
      <c r="W71" s="34"/>
      <c r="X71" s="34"/>
      <c r="Y71" s="34"/>
      <c r="Z71" s="41">
        <f t="shared" si="23"/>
        <v>2.7290218667178165E-4</v>
      </c>
      <c r="AA71" s="16">
        <f t="shared" si="18"/>
        <v>0</v>
      </c>
      <c r="AB71" s="16">
        <f t="shared" si="19"/>
        <v>0</v>
      </c>
      <c r="AC71" s="41"/>
      <c r="AD71" s="34"/>
      <c r="AE71" s="34"/>
      <c r="AF71" s="34"/>
      <c r="AH71" s="34">
        <v>4.0935614098765622E-4</v>
      </c>
      <c r="AI71" s="34">
        <v>4.092723719082676E-4</v>
      </c>
      <c r="AJ71" s="34">
        <v>4.166298873837958E-4</v>
      </c>
      <c r="AK71" s="34">
        <f t="shared" si="24"/>
        <v>4.0935614098765622E-4</v>
      </c>
      <c r="AL71" s="34">
        <f t="shared" si="24"/>
        <v>4.092723719082676E-4</v>
      </c>
      <c r="AM71" s="34">
        <f t="shared" si="21"/>
        <v>1.4372770071201414E-4</v>
      </c>
    </row>
    <row r="72" spans="1:39" x14ac:dyDescent="0.25">
      <c r="A72" s="15" t="s">
        <v>103</v>
      </c>
      <c r="B72" s="99">
        <v>4809</v>
      </c>
      <c r="C72" s="70">
        <f t="shared" si="5"/>
        <v>0</v>
      </c>
      <c r="D72" s="104"/>
      <c r="E72" s="105"/>
      <c r="F72" s="106"/>
      <c r="G72" s="77">
        <f t="shared" si="6"/>
        <v>4801.7013888888896</v>
      </c>
      <c r="H72" s="111"/>
      <c r="I72" s="16">
        <f t="shared" si="7"/>
        <v>2.1003188254599715E-4</v>
      </c>
      <c r="J72" s="16">
        <f t="shared" si="8"/>
        <v>2.1000982816621569E-4</v>
      </c>
      <c r="K72" s="17">
        <f t="shared" si="22"/>
        <v>99585.432886518174</v>
      </c>
      <c r="L72" s="17">
        <f t="shared" si="9"/>
        <v>20.913919648359297</v>
      </c>
      <c r="M72" s="17">
        <f t="shared" si="10"/>
        <v>99574.975926693995</v>
      </c>
      <c r="N72" s="17">
        <f t="shared" si="11"/>
        <v>6117507.7028248515</v>
      </c>
      <c r="O72" s="18">
        <f t="shared" si="12"/>
        <v>61.429744547036421</v>
      </c>
      <c r="P72" s="5"/>
      <c r="Q72" s="38">
        <f t="shared" si="13"/>
        <v>4806</v>
      </c>
      <c r="R72" s="17">
        <f t="shared" si="14"/>
        <v>4776.583333333333</v>
      </c>
      <c r="S72" s="17">
        <f t="shared" si="15"/>
        <v>4828.166666666667</v>
      </c>
      <c r="T72" s="17">
        <f t="shared" si="16"/>
        <v>4803.5486111111113</v>
      </c>
      <c r="U72" s="17">
        <f t="shared" si="17"/>
        <v>4780.8819444444443</v>
      </c>
      <c r="V72" s="41"/>
      <c r="W72" s="34"/>
      <c r="X72" s="34"/>
      <c r="Y72" s="34"/>
      <c r="Z72" s="41">
        <f t="shared" si="23"/>
        <v>2.1000982816621569E-4</v>
      </c>
      <c r="AA72" s="16">
        <f t="shared" si="18"/>
        <v>0</v>
      </c>
      <c r="AB72" s="16">
        <f t="shared" si="19"/>
        <v>0</v>
      </c>
      <c r="AC72" s="41"/>
      <c r="AD72" s="34"/>
      <c r="AE72" s="34"/>
      <c r="AF72" s="34"/>
      <c r="AH72" s="34">
        <v>3.4333058483424563E-4</v>
      </c>
      <c r="AI72" s="34">
        <v>3.4327165700486737E-4</v>
      </c>
      <c r="AJ72" s="34">
        <v>3.6302812114248574E-4</v>
      </c>
      <c r="AK72" s="34">
        <f t="shared" si="24"/>
        <v>3.4333058483424563E-4</v>
      </c>
      <c r="AL72" s="34">
        <f t="shared" si="24"/>
        <v>3.4327165700486737E-4</v>
      </c>
      <c r="AM72" s="34">
        <f t="shared" si="21"/>
        <v>1.5301829297627005E-4</v>
      </c>
    </row>
    <row r="73" spans="1:39" x14ac:dyDescent="0.25">
      <c r="A73" s="15" t="s">
        <v>104</v>
      </c>
      <c r="B73" s="90">
        <v>4773</v>
      </c>
      <c r="C73" s="57">
        <f t="shared" si="5"/>
        <v>1</v>
      </c>
      <c r="D73" s="101">
        <v>1</v>
      </c>
      <c r="E73" s="103"/>
      <c r="F73" s="103"/>
      <c r="G73" s="75">
        <f t="shared" si="6"/>
        <v>4786.6990740740739</v>
      </c>
      <c r="H73" s="102">
        <v>3</v>
      </c>
      <c r="I73" s="16">
        <f t="shared" si="7"/>
        <v>2.1644246493296557E-4</v>
      </c>
      <c r="J73" s="16">
        <f t="shared" si="8"/>
        <v>2.1641904379731661E-4</v>
      </c>
      <c r="K73" s="17">
        <f t="shared" si="22"/>
        <v>99564.518966869815</v>
      </c>
      <c r="L73" s="17">
        <f t="shared" si="9"/>
        <v>21.547657990944572</v>
      </c>
      <c r="M73" s="17">
        <f t="shared" si="10"/>
        <v>99553.745137874343</v>
      </c>
      <c r="N73" s="17">
        <f t="shared" si="11"/>
        <v>6017932.726898157</v>
      </c>
      <c r="O73" s="18">
        <f t="shared" si="12"/>
        <v>60.442543080036671</v>
      </c>
      <c r="P73" s="5"/>
      <c r="Q73" s="38">
        <f t="shared" si="13"/>
        <v>4776.583333333333</v>
      </c>
      <c r="R73" s="17">
        <f t="shared" si="14"/>
        <v>4828.166666666667</v>
      </c>
      <c r="S73" s="17">
        <f t="shared" si="15"/>
        <v>4960.416666666667</v>
      </c>
      <c r="T73" s="17">
        <f t="shared" si="16"/>
        <v>4780.8819444444443</v>
      </c>
      <c r="U73" s="17">
        <f t="shared" si="17"/>
        <v>4839.1875</v>
      </c>
      <c r="V73" s="41"/>
      <c r="W73" s="34"/>
      <c r="X73" s="34"/>
      <c r="Y73" s="34"/>
      <c r="Z73" s="41">
        <f t="shared" si="23"/>
        <v>2.1641904379731661E-4</v>
      </c>
      <c r="AA73" s="16">
        <f t="shared" si="18"/>
        <v>6.2673670384853092E-4</v>
      </c>
      <c r="AB73" s="16">
        <f t="shared" si="19"/>
        <v>6.2654036592664638E-4</v>
      </c>
      <c r="AC73" s="41"/>
      <c r="AD73" s="34"/>
      <c r="AE73" s="34"/>
      <c r="AF73" s="34"/>
      <c r="AH73" s="34">
        <v>3.6195139559702606E-4</v>
      </c>
      <c r="AI73" s="34">
        <v>3.6188590304319935E-4</v>
      </c>
      <c r="AJ73" s="34">
        <v>3.0920598856762544E-4</v>
      </c>
      <c r="AK73" s="34">
        <f t="shared" si="24"/>
        <v>-2.6478530825150485E-4</v>
      </c>
      <c r="AL73" s="34">
        <f t="shared" si="24"/>
        <v>-2.6465446288344703E-4</v>
      </c>
      <c r="AM73" s="34">
        <f t="shared" si="21"/>
        <v>9.2786944770308836E-5</v>
      </c>
    </row>
    <row r="74" spans="1:39" x14ac:dyDescent="0.25">
      <c r="A74" s="15" t="s">
        <v>105</v>
      </c>
      <c r="B74" s="90">
        <v>4816</v>
      </c>
      <c r="C74" s="57">
        <f t="shared" si="5"/>
        <v>0</v>
      </c>
      <c r="D74" s="101"/>
      <c r="E74" s="102"/>
      <c r="F74" s="103"/>
      <c r="G74" s="75">
        <f t="shared" si="6"/>
        <v>4849.2332175925931</v>
      </c>
      <c r="H74" s="102">
        <v>1</v>
      </c>
      <c r="I74" s="16">
        <f t="shared" si="7"/>
        <v>2.2397222965788469E-4</v>
      </c>
      <c r="J74" s="16">
        <f t="shared" si="8"/>
        <v>2.2394715068655227E-4</v>
      </c>
      <c r="K74" s="17">
        <f t="shared" si="22"/>
        <v>99542.97130887887</v>
      </c>
      <c r="L74" s="17">
        <f t="shared" si="9"/>
        <v>22.292364795488538</v>
      </c>
      <c r="M74" s="17">
        <f t="shared" si="10"/>
        <v>99531.825126481126</v>
      </c>
      <c r="N74" s="17">
        <f t="shared" si="11"/>
        <v>5918378.981760283</v>
      </c>
      <c r="O74" s="18">
        <f t="shared" si="12"/>
        <v>59.4555185960416</v>
      </c>
      <c r="P74" s="5"/>
      <c r="Q74" s="38">
        <f t="shared" si="13"/>
        <v>4828.166666666667</v>
      </c>
      <c r="R74" s="17">
        <f t="shared" si="14"/>
        <v>4960.416666666667</v>
      </c>
      <c r="S74" s="17">
        <f t="shared" si="15"/>
        <v>4952.25</v>
      </c>
      <c r="T74" s="17">
        <f t="shared" si="16"/>
        <v>4839.1875</v>
      </c>
      <c r="U74" s="17">
        <f t="shared" si="17"/>
        <v>4959.7361111111113</v>
      </c>
      <c r="V74" s="41"/>
      <c r="W74" s="34"/>
      <c r="X74" s="34"/>
      <c r="Y74" s="34"/>
      <c r="Z74" s="41">
        <f t="shared" si="23"/>
        <v>2.2394715068655227E-4</v>
      </c>
      <c r="AA74" s="16">
        <f t="shared" si="18"/>
        <v>2.0621816999275011E-4</v>
      </c>
      <c r="AB74" s="16">
        <f t="shared" si="19"/>
        <v>2.0619690921811157E-4</v>
      </c>
      <c r="AC74" s="41"/>
      <c r="AD74" s="34"/>
      <c r="AE74" s="34"/>
      <c r="AF74" s="34"/>
      <c r="AH74" s="34">
        <v>4.8399072197068252E-4</v>
      </c>
      <c r="AI74" s="34">
        <v>4.8387362679769432E-4</v>
      </c>
      <c r="AJ74" s="34">
        <v>2.8607123111481462E-4</v>
      </c>
      <c r="AK74" s="34">
        <f t="shared" si="24"/>
        <v>2.7777255197793241E-4</v>
      </c>
      <c r="AL74" s="34">
        <f t="shared" si="24"/>
        <v>2.7767671757958275E-4</v>
      </c>
      <c r="AM74" s="34">
        <f t="shared" si="21"/>
        <v>6.2124080428262347E-5</v>
      </c>
    </row>
    <row r="75" spans="1:39" x14ac:dyDescent="0.25">
      <c r="A75" s="15" t="s">
        <v>106</v>
      </c>
      <c r="B75" s="90">
        <v>4962</v>
      </c>
      <c r="C75" s="57">
        <f t="shared" si="5"/>
        <v>0</v>
      </c>
      <c r="D75" s="101"/>
      <c r="E75" s="102"/>
      <c r="F75" s="103"/>
      <c r="G75" s="75">
        <f t="shared" si="6"/>
        <v>4959.8695023148157</v>
      </c>
      <c r="H75" s="102"/>
      <c r="I75" s="16">
        <f t="shared" si="7"/>
        <v>1.9421604911205742E-4</v>
      </c>
      <c r="J75" s="16">
        <f t="shared" si="8"/>
        <v>1.9419719100646445E-4</v>
      </c>
      <c r="K75" s="17">
        <f t="shared" si="22"/>
        <v>99520.678944083382</v>
      </c>
      <c r="L75" s="17">
        <f t="shared" si="9"/>
        <v>19.326636297992081</v>
      </c>
      <c r="M75" s="17">
        <f t="shared" si="10"/>
        <v>99511.015625934378</v>
      </c>
      <c r="N75" s="17">
        <f t="shared" si="11"/>
        <v>5818847.1566338018</v>
      </c>
      <c r="O75" s="18">
        <f t="shared" si="12"/>
        <v>58.468724473867134</v>
      </c>
      <c r="P75" s="5"/>
      <c r="Q75" s="38">
        <f t="shared" si="13"/>
        <v>4960.416666666667</v>
      </c>
      <c r="R75" s="17">
        <f t="shared" si="14"/>
        <v>4952.25</v>
      </c>
      <c r="S75" s="17">
        <f t="shared" si="15"/>
        <v>5055.291666666667</v>
      </c>
      <c r="T75" s="17">
        <f t="shared" si="16"/>
        <v>4959.7361111111113</v>
      </c>
      <c r="U75" s="17">
        <f t="shared" si="17"/>
        <v>4960.8368055555557</v>
      </c>
      <c r="V75" s="41"/>
      <c r="W75" s="34"/>
      <c r="X75" s="34"/>
      <c r="Y75" s="34"/>
      <c r="Z75" s="41">
        <f t="shared" si="23"/>
        <v>1.9419719100646445E-4</v>
      </c>
      <c r="AA75" s="16">
        <f t="shared" si="18"/>
        <v>0</v>
      </c>
      <c r="AB75" s="16">
        <f t="shared" si="19"/>
        <v>0</v>
      </c>
      <c r="AC75" s="41"/>
      <c r="AD75" s="34"/>
      <c r="AE75" s="34"/>
      <c r="AF75" s="34"/>
      <c r="AH75" s="34">
        <v>1.2349372760135196E-4</v>
      </c>
      <c r="AI75" s="34">
        <v>1.2348610272178593E-4</v>
      </c>
      <c r="AJ75" s="34">
        <v>3.1637691677767899E-4</v>
      </c>
      <c r="AK75" s="34">
        <f t="shared" si="24"/>
        <v>1.2349372760135196E-4</v>
      </c>
      <c r="AL75" s="34">
        <f t="shared" si="24"/>
        <v>1.2348610272178593E-4</v>
      </c>
      <c r="AM75" s="34">
        <f t="shared" si="21"/>
        <v>1.2217972577121454E-4</v>
      </c>
    </row>
    <row r="76" spans="1:39" x14ac:dyDescent="0.25">
      <c r="A76" s="15" t="s">
        <v>107</v>
      </c>
      <c r="B76" s="90">
        <v>4943</v>
      </c>
      <c r="C76" s="57">
        <f t="shared" si="5"/>
        <v>1</v>
      </c>
      <c r="D76" s="101">
        <v>1</v>
      </c>
      <c r="E76" s="102"/>
      <c r="F76" s="103"/>
      <c r="G76" s="75">
        <f t="shared" si="6"/>
        <v>4969.6866319444443</v>
      </c>
      <c r="H76" s="102">
        <v>1</v>
      </c>
      <c r="I76" s="16">
        <f t="shared" si="7"/>
        <v>1.8260698417940592E-4</v>
      </c>
      <c r="J76" s="16">
        <f t="shared" si="8"/>
        <v>1.8259031304620305E-4</v>
      </c>
      <c r="K76" s="17">
        <f t="shared" si="22"/>
        <v>99501.35230778539</v>
      </c>
      <c r="L76" s="17">
        <f t="shared" si="9"/>
        <v>18.167983066407032</v>
      </c>
      <c r="M76" s="17">
        <f t="shared" si="10"/>
        <v>99492.268316252186</v>
      </c>
      <c r="N76" s="17">
        <f t="shared" si="11"/>
        <v>5719336.1410078676</v>
      </c>
      <c r="O76" s="18">
        <f t="shared" si="12"/>
        <v>57.479984023899178</v>
      </c>
      <c r="P76" s="5"/>
      <c r="Q76" s="38">
        <f t="shared" si="13"/>
        <v>4952.25</v>
      </c>
      <c r="R76" s="17">
        <f t="shared" si="14"/>
        <v>5055.291666666667</v>
      </c>
      <c r="S76" s="17">
        <f t="shared" si="15"/>
        <v>5058.208333333333</v>
      </c>
      <c r="T76" s="17">
        <f t="shared" si="16"/>
        <v>4960.8368055555557</v>
      </c>
      <c r="U76" s="17">
        <f t="shared" si="17"/>
        <v>5055.5347222222226</v>
      </c>
      <c r="V76" s="41"/>
      <c r="W76" s="34"/>
      <c r="X76" s="34"/>
      <c r="Y76" s="34"/>
      <c r="Z76" s="41">
        <f t="shared" si="23"/>
        <v>1.8259031304620305E-4</v>
      </c>
      <c r="AA76" s="16">
        <f t="shared" si="18"/>
        <v>2.0121993076427418E-4</v>
      </c>
      <c r="AB76" s="16">
        <f t="shared" si="19"/>
        <v>2.0119968807062247E-4</v>
      </c>
      <c r="AC76" s="41"/>
      <c r="AD76" s="34"/>
      <c r="AE76" s="34"/>
      <c r="AF76" s="34"/>
      <c r="AH76" s="34">
        <v>2.4417144014413745E-4</v>
      </c>
      <c r="AI76" s="34">
        <v>2.4414163393695866E-4</v>
      </c>
      <c r="AJ76" s="34">
        <v>3.5973842041822765E-4</v>
      </c>
      <c r="AK76" s="34">
        <f t="shared" si="24"/>
        <v>4.295150937986327E-5</v>
      </c>
      <c r="AL76" s="34">
        <f t="shared" si="24"/>
        <v>4.2941945866336191E-5</v>
      </c>
      <c r="AM76" s="34">
        <f t="shared" si="21"/>
        <v>1.7714810737202459E-4</v>
      </c>
    </row>
    <row r="77" spans="1:39" x14ac:dyDescent="0.25">
      <c r="A77" s="15" t="s">
        <v>108</v>
      </c>
      <c r="B77" s="99">
        <v>5054</v>
      </c>
      <c r="C77" s="70">
        <f t="shared" si="5"/>
        <v>0</v>
      </c>
      <c r="D77" s="104"/>
      <c r="E77" s="105"/>
      <c r="F77" s="106"/>
      <c r="G77" s="77">
        <f t="shared" si="6"/>
        <v>5055.0263310185192</v>
      </c>
      <c r="H77" s="111">
        <v>1</v>
      </c>
      <c r="I77" s="16">
        <f t="shared" si="7"/>
        <v>1.986852684448481E-4</v>
      </c>
      <c r="J77" s="16">
        <f t="shared" si="8"/>
        <v>1.986655324875216E-4</v>
      </c>
      <c r="K77" s="17">
        <f t="shared" si="22"/>
        <v>99483.184324718983</v>
      </c>
      <c r="L77" s="17">
        <f t="shared" si="9"/>
        <v>19.76387978742423</v>
      </c>
      <c r="M77" s="17">
        <f t="shared" si="10"/>
        <v>99473.302384825278</v>
      </c>
      <c r="N77" s="17">
        <f t="shared" si="11"/>
        <v>5619843.8726916155</v>
      </c>
      <c r="O77" s="18">
        <f t="shared" si="12"/>
        <v>56.490389917034754</v>
      </c>
      <c r="P77" s="5"/>
      <c r="Q77" s="38">
        <f t="shared" si="13"/>
        <v>5055.291666666667</v>
      </c>
      <c r="R77" s="17">
        <f t="shared" si="14"/>
        <v>5058.208333333333</v>
      </c>
      <c r="S77" s="17">
        <f t="shared" si="15"/>
        <v>4952.9166666666661</v>
      </c>
      <c r="T77" s="17">
        <f t="shared" si="16"/>
        <v>5055.5347222222226</v>
      </c>
      <c r="U77" s="17">
        <f t="shared" si="17"/>
        <v>5049.4340277777774</v>
      </c>
      <c r="V77" s="41"/>
      <c r="W77" s="34"/>
      <c r="X77" s="34"/>
      <c r="Y77" s="34"/>
      <c r="Z77" s="41">
        <f t="shared" si="23"/>
        <v>1.986655324875216E-4</v>
      </c>
      <c r="AA77" s="16">
        <f t="shared" si="18"/>
        <v>1.9782290625546822E-4</v>
      </c>
      <c r="AB77" s="16">
        <f t="shared" si="19"/>
        <v>1.9780334123955268E-4</v>
      </c>
      <c r="AC77" s="41"/>
      <c r="AD77" s="34"/>
      <c r="AE77" s="34"/>
      <c r="AF77" s="34"/>
      <c r="AH77" s="34">
        <v>4.6857632080882569E-4</v>
      </c>
      <c r="AI77" s="34">
        <v>4.6846656463918541E-4</v>
      </c>
      <c r="AJ77" s="34">
        <v>4.1746546956721584E-4</v>
      </c>
      <c r="AK77" s="34">
        <f t="shared" si="24"/>
        <v>2.7075341455335745E-4</v>
      </c>
      <c r="AL77" s="34">
        <f t="shared" si="24"/>
        <v>2.7066322339963276E-4</v>
      </c>
      <c r="AM77" s="34">
        <f t="shared" si="21"/>
        <v>2.1879993707969424E-4</v>
      </c>
    </row>
    <row r="78" spans="1:39" x14ac:dyDescent="0.25">
      <c r="A78" s="15" t="s">
        <v>109</v>
      </c>
      <c r="B78" s="90">
        <v>5069</v>
      </c>
      <c r="C78" s="57">
        <f t="shared" si="5"/>
        <v>1</v>
      </c>
      <c r="D78" s="101"/>
      <c r="E78" s="102"/>
      <c r="F78" s="103">
        <v>1</v>
      </c>
      <c r="G78" s="75">
        <f t="shared" si="6"/>
        <v>5043.4094328703695</v>
      </c>
      <c r="H78" s="102">
        <v>2</v>
      </c>
      <c r="I78" s="16">
        <f t="shared" si="7"/>
        <v>2.4023413792433401E-4</v>
      </c>
      <c r="J78" s="16">
        <f t="shared" si="8"/>
        <v>2.4020528516953022E-4</v>
      </c>
      <c r="K78" s="17">
        <f t="shared" si="22"/>
        <v>99463.420444931558</v>
      </c>
      <c r="L78" s="17">
        <f t="shared" si="9"/>
        <v>23.891639271911117</v>
      </c>
      <c r="M78" s="17">
        <f t="shared" si="10"/>
        <v>99451.47462529561</v>
      </c>
      <c r="N78" s="17">
        <f t="shared" si="11"/>
        <v>5520370.5703067901</v>
      </c>
      <c r="O78" s="18">
        <f t="shared" si="12"/>
        <v>55.501515487929275</v>
      </c>
      <c r="P78" s="5"/>
      <c r="Q78" s="38">
        <f t="shared" si="13"/>
        <v>5058.208333333333</v>
      </c>
      <c r="R78" s="17">
        <f t="shared" si="14"/>
        <v>4952.9166666666661</v>
      </c>
      <c r="S78" s="17">
        <f t="shared" si="15"/>
        <v>5243.5833333333339</v>
      </c>
      <c r="T78" s="17">
        <f t="shared" si="16"/>
        <v>5049.4340277777774</v>
      </c>
      <c r="U78" s="17">
        <f t="shared" si="17"/>
        <v>4977.1388888888887</v>
      </c>
      <c r="V78" s="41"/>
      <c r="W78" s="34"/>
      <c r="X78" s="34"/>
      <c r="Y78" s="34"/>
      <c r="Z78" s="41">
        <f t="shared" si="23"/>
        <v>2.4020528516953022E-4</v>
      </c>
      <c r="AA78" s="16">
        <f t="shared" si="18"/>
        <v>3.9655713592575298E-4</v>
      </c>
      <c r="AB78" s="16">
        <f t="shared" si="19"/>
        <v>3.9647852273203764E-4</v>
      </c>
      <c r="AC78" s="41"/>
      <c r="AD78" s="34"/>
      <c r="AE78" s="34"/>
      <c r="AF78" s="34"/>
      <c r="AH78" s="34">
        <v>4.4464726901532889E-4</v>
      </c>
      <c r="AI78" s="34">
        <v>4.4454843539145798E-4</v>
      </c>
      <c r="AJ78" s="34">
        <v>4.9585458472838008E-4</v>
      </c>
      <c r="AK78" s="34">
        <f t="shared" si="24"/>
        <v>4.8090133089575909E-5</v>
      </c>
      <c r="AL78" s="34">
        <f t="shared" si="24"/>
        <v>4.8069912659420345E-5</v>
      </c>
      <c r="AM78" s="34">
        <f t="shared" si="21"/>
        <v>2.5564929955884988E-4</v>
      </c>
    </row>
    <row r="79" spans="1:39" x14ac:dyDescent="0.25">
      <c r="A79" s="15" t="s">
        <v>110</v>
      </c>
      <c r="B79" s="90">
        <v>4928</v>
      </c>
      <c r="C79" s="57">
        <f t="shared" si="5"/>
        <v>0</v>
      </c>
      <c r="D79" s="101"/>
      <c r="E79" s="102"/>
      <c r="F79" s="103"/>
      <c r="G79" s="75">
        <f t="shared" si="6"/>
        <v>5000.7309027777774</v>
      </c>
      <c r="H79" s="102">
        <v>1</v>
      </c>
      <c r="I79" s="16">
        <f t="shared" si="7"/>
        <v>2.3605861556457279E-4</v>
      </c>
      <c r="J79" s="16">
        <f t="shared" si="8"/>
        <v>2.3603075701770666E-4</v>
      </c>
      <c r="K79" s="17">
        <f t="shared" si="22"/>
        <v>99439.528805659647</v>
      </c>
      <c r="L79" s="17">
        <f t="shared" si="9"/>
        <v>23.470787261481746</v>
      </c>
      <c r="M79" s="17">
        <f t="shared" si="10"/>
        <v>99427.793412028899</v>
      </c>
      <c r="N79" s="17">
        <f t="shared" si="11"/>
        <v>5420919.0956814941</v>
      </c>
      <c r="O79" s="18">
        <f t="shared" si="12"/>
        <v>54.514730316913571</v>
      </c>
      <c r="P79" s="5"/>
      <c r="Q79" s="38">
        <f t="shared" si="13"/>
        <v>4952.9166666666661</v>
      </c>
      <c r="R79" s="17">
        <f t="shared" si="14"/>
        <v>5243.5833333333339</v>
      </c>
      <c r="S79" s="17">
        <f t="shared" si="15"/>
        <v>5443.5</v>
      </c>
      <c r="T79" s="17">
        <f t="shared" si="16"/>
        <v>4977.1388888888887</v>
      </c>
      <c r="U79" s="17">
        <f t="shared" si="17"/>
        <v>5260.2430555555557</v>
      </c>
      <c r="V79" s="41"/>
      <c r="W79" s="34"/>
      <c r="X79" s="34"/>
      <c r="Y79" s="34"/>
      <c r="Z79" s="41">
        <f t="shared" si="23"/>
        <v>2.3603075701770666E-4</v>
      </c>
      <c r="AA79" s="16">
        <f t="shared" si="18"/>
        <v>1.9997076816201522E-4</v>
      </c>
      <c r="AB79" s="16">
        <f t="shared" si="19"/>
        <v>1.9995077600687885E-4</v>
      </c>
      <c r="AC79" s="41"/>
      <c r="AD79" s="34"/>
      <c r="AE79" s="34"/>
      <c r="AF79" s="34"/>
      <c r="AH79" s="34">
        <v>5.6012553813623476E-4</v>
      </c>
      <c r="AI79" s="34">
        <v>5.5996871174823109E-4</v>
      </c>
      <c r="AJ79" s="34">
        <v>5.5900149050048685E-4</v>
      </c>
      <c r="AK79" s="34">
        <f t="shared" si="24"/>
        <v>3.6015476997421954E-4</v>
      </c>
      <c r="AL79" s="34">
        <f t="shared" si="24"/>
        <v>3.6001793574135226E-4</v>
      </c>
      <c r="AM79" s="34">
        <f t="shared" si="21"/>
        <v>3.2297073348278016E-4</v>
      </c>
    </row>
    <row r="80" spans="1:39" x14ac:dyDescent="0.25">
      <c r="A80" s="15" t="s">
        <v>111</v>
      </c>
      <c r="B80" s="90">
        <v>5227</v>
      </c>
      <c r="C80" s="57">
        <f t="shared" si="5"/>
        <v>0</v>
      </c>
      <c r="D80" s="101"/>
      <c r="E80" s="102"/>
      <c r="F80" s="103"/>
      <c r="G80" s="75">
        <f t="shared" ref="G80:G111" si="25">T80*11/12+U80/12+D80*23/24+D81/24</f>
        <v>5277.0303819444443</v>
      </c>
      <c r="H80" s="102"/>
      <c r="I80" s="16">
        <f t="shared" ref="I80:I111" si="26">Z80/(1-Z80/2)</f>
        <v>2.0728752227348529E-4</v>
      </c>
      <c r="J80" s="16">
        <f t="shared" ref="J80:J111" si="27">Z80</f>
        <v>2.07266040441498E-4</v>
      </c>
      <c r="K80" s="17">
        <f t="shared" si="22"/>
        <v>99416.058018398166</v>
      </c>
      <c r="L80" s="17">
        <f t="shared" ref="L80:L111" si="28">K80-K81</f>
        <v>20.605572701781057</v>
      </c>
      <c r="M80" s="17">
        <f t="shared" ref="M80:M111" si="29">(+K80+K81)/2</f>
        <v>99405.755232047275</v>
      </c>
      <c r="N80" s="17">
        <f t="shared" ref="N80:N111" si="30">N81+M80</f>
        <v>5321491.3022694653</v>
      </c>
      <c r="O80" s="18">
        <f t="shared" ref="O80:O111" si="31">N80/K80</f>
        <v>53.527482464499428</v>
      </c>
      <c r="P80" s="5"/>
      <c r="Q80" s="38">
        <f t="shared" ref="Q80:Q111" si="32">B80*11/12+B81/12+F80*23/24+F81/24</f>
        <v>5243.5833333333339</v>
      </c>
      <c r="R80" s="17">
        <f t="shared" ref="R80:R111" si="33">B81*11/12+B82/12+F81*23/24+F82/24</f>
        <v>5443.5</v>
      </c>
      <c r="S80" s="17">
        <f t="shared" ref="S80:S111" si="34">B82*11/12+B83/12+F82*23/24+F83/24</f>
        <v>5655.791666666667</v>
      </c>
      <c r="T80" s="17">
        <f t="shared" ref="T80:T111" si="35">Q80*11/12+R80/12+E80*23/24+E81/24</f>
        <v>5260.2430555555557</v>
      </c>
      <c r="U80" s="17">
        <f t="shared" ref="U80:U111" si="36">R80*11/12+S80/12+E81*23/24+E82/24</f>
        <v>5461.1909722222226</v>
      </c>
      <c r="V80" s="41"/>
      <c r="W80" s="34"/>
      <c r="X80" s="34"/>
      <c r="Y80" s="34"/>
      <c r="Z80" s="41">
        <f t="shared" si="23"/>
        <v>2.07266040441498E-4</v>
      </c>
      <c r="AA80" s="16">
        <f t="shared" ref="AA80:AA111" si="37">H80/G80</f>
        <v>0</v>
      </c>
      <c r="AB80" s="16">
        <f t="shared" ref="AB80:AB111" si="38">AA80/(1+AA80/2)</f>
        <v>0</v>
      </c>
      <c r="AC80" s="41"/>
      <c r="AD80" s="34"/>
      <c r="AE80" s="34"/>
      <c r="AF80" s="34"/>
      <c r="AH80" s="34">
        <v>2.251183483504512E-4</v>
      </c>
      <c r="AI80" s="34">
        <v>2.2509301206690034E-4</v>
      </c>
      <c r="AJ80" s="34">
        <v>6.2106554799349809E-4</v>
      </c>
      <c r="AK80" s="34">
        <f t="shared" si="24"/>
        <v>2.251183483504512E-4</v>
      </c>
      <c r="AL80" s="34">
        <f t="shared" si="24"/>
        <v>2.2509301206690034E-4</v>
      </c>
      <c r="AM80" s="34">
        <f t="shared" ref="AM80:AM111" si="39">AJ80-Z80</f>
        <v>4.1379950755200006E-4</v>
      </c>
    </row>
    <row r="81" spans="1:39" x14ac:dyDescent="0.25">
      <c r="A81" s="15" t="s">
        <v>112</v>
      </c>
      <c r="B81" s="90">
        <v>5426</v>
      </c>
      <c r="C81" s="57">
        <f t="shared" ref="C81:C111" si="40">SUM(D81:F81)</f>
        <v>1</v>
      </c>
      <c r="D81" s="101">
        <v>1</v>
      </c>
      <c r="E81" s="102"/>
      <c r="F81" s="103"/>
      <c r="G81" s="75">
        <f t="shared" si="25"/>
        <v>5480.1403356481478</v>
      </c>
      <c r="H81" s="102">
        <v>3</v>
      </c>
      <c r="I81" s="16">
        <f t="shared" si="26"/>
        <v>2.7005026591851066E-4</v>
      </c>
      <c r="J81" s="16">
        <f t="shared" si="27"/>
        <v>2.7001380726828341E-4</v>
      </c>
      <c r="K81" s="17">
        <f t="shared" ref="K81:K112" si="41">K80*(1-J80)</f>
        <v>99395.452445696385</v>
      </c>
      <c r="L81" s="17">
        <f t="shared" si="28"/>
        <v>26.838144540015492</v>
      </c>
      <c r="M81" s="17">
        <f t="shared" si="29"/>
        <v>99382.033373426384</v>
      </c>
      <c r="N81" s="17">
        <f t="shared" si="30"/>
        <v>5222085.547037418</v>
      </c>
      <c r="O81" s="18">
        <f t="shared" si="31"/>
        <v>52.538475539315513</v>
      </c>
      <c r="P81" s="5"/>
      <c r="Q81" s="38">
        <f t="shared" si="32"/>
        <v>5443.5</v>
      </c>
      <c r="R81" s="17">
        <f t="shared" si="33"/>
        <v>5655.791666666667</v>
      </c>
      <c r="S81" s="17">
        <f t="shared" si="34"/>
        <v>5911.2916666666661</v>
      </c>
      <c r="T81" s="17">
        <f t="shared" si="35"/>
        <v>5461.1909722222226</v>
      </c>
      <c r="U81" s="17">
        <f t="shared" si="36"/>
        <v>5677.083333333333</v>
      </c>
      <c r="V81" s="41"/>
      <c r="W81" s="34"/>
      <c r="X81" s="34"/>
      <c r="Y81" s="34"/>
      <c r="Z81" s="41">
        <f t="shared" si="23"/>
        <v>2.7001380726828341E-4</v>
      </c>
      <c r="AA81" s="16">
        <f t="shared" si="37"/>
        <v>5.474312364749294E-4</v>
      </c>
      <c r="AB81" s="16">
        <f t="shared" si="38"/>
        <v>5.4728143699805151E-4</v>
      </c>
      <c r="AC81" s="41"/>
      <c r="AD81" s="34"/>
      <c r="AE81" s="34"/>
      <c r="AF81" s="34"/>
      <c r="AH81" s="34">
        <v>9.3837675844953147E-4</v>
      </c>
      <c r="AI81" s="34">
        <v>9.3793668945439093E-4</v>
      </c>
      <c r="AJ81" s="34">
        <v>6.6362209385591349E-4</v>
      </c>
      <c r="AK81" s="34">
        <f t="shared" si="24"/>
        <v>3.9094552197460207E-4</v>
      </c>
      <c r="AL81" s="34">
        <f t="shared" si="24"/>
        <v>3.9065525245633942E-4</v>
      </c>
      <c r="AM81" s="34">
        <f t="shared" si="39"/>
        <v>3.9360828658763008E-4</v>
      </c>
    </row>
    <row r="82" spans="1:39" x14ac:dyDescent="0.25">
      <c r="A82" s="15" t="s">
        <v>113</v>
      </c>
      <c r="B82" s="99">
        <v>5636</v>
      </c>
      <c r="C82" s="70">
        <f t="shared" si="40"/>
        <v>0</v>
      </c>
      <c r="D82" s="104"/>
      <c r="E82" s="105"/>
      <c r="F82" s="106"/>
      <c r="G82" s="77">
        <f t="shared" si="25"/>
        <v>5699.6079282407409</v>
      </c>
      <c r="H82" s="111">
        <v>1</v>
      </c>
      <c r="I82" s="16">
        <f t="shared" si="26"/>
        <v>4.1550022657255159E-4</v>
      </c>
      <c r="J82" s="16">
        <f t="shared" si="27"/>
        <v>4.1541392428272116E-4</v>
      </c>
      <c r="K82" s="17">
        <f t="shared" si="41"/>
        <v>99368.614301156369</v>
      </c>
      <c r="L82" s="17">
        <f t="shared" si="28"/>
        <v>41.279106017376762</v>
      </c>
      <c r="M82" s="17">
        <f t="shared" si="29"/>
        <v>99347.974748147681</v>
      </c>
      <c r="N82" s="17">
        <f t="shared" si="30"/>
        <v>5122703.5136639914</v>
      </c>
      <c r="O82" s="18">
        <f t="shared" si="31"/>
        <v>51.552530441237899</v>
      </c>
      <c r="P82" s="5"/>
      <c r="Q82" s="38">
        <f t="shared" si="32"/>
        <v>5655.791666666667</v>
      </c>
      <c r="R82" s="17">
        <f t="shared" si="33"/>
        <v>5911.2916666666661</v>
      </c>
      <c r="S82" s="17">
        <f t="shared" si="34"/>
        <v>6344.333333333333</v>
      </c>
      <c r="T82" s="17">
        <f t="shared" si="35"/>
        <v>5677.083333333333</v>
      </c>
      <c r="U82" s="17">
        <f t="shared" si="36"/>
        <v>5947.3784722222217</v>
      </c>
      <c r="V82" s="41"/>
      <c r="W82" s="34"/>
      <c r="X82" s="34"/>
      <c r="Y82" s="34"/>
      <c r="Z82" s="41">
        <f t="shared" si="23"/>
        <v>4.1541392428272116E-4</v>
      </c>
      <c r="AA82" s="16">
        <f t="shared" si="37"/>
        <v>1.7545066478084277E-4</v>
      </c>
      <c r="AB82" s="16">
        <f t="shared" si="38"/>
        <v>1.7543527466305997E-4</v>
      </c>
      <c r="AC82" s="41"/>
      <c r="AD82" s="34"/>
      <c r="AE82" s="34"/>
      <c r="AF82" s="34"/>
      <c r="AH82" s="34">
        <v>7.1935899974843846E-4</v>
      </c>
      <c r="AI82" s="34">
        <v>7.1910035409271898E-4</v>
      </c>
      <c r="AJ82" s="34">
        <v>7.0191102673761011E-4</v>
      </c>
      <c r="AK82" s="34">
        <f t="shared" si="24"/>
        <v>5.4390833496759572E-4</v>
      </c>
      <c r="AL82" s="34">
        <f t="shared" si="24"/>
        <v>5.4366507942965906E-4</v>
      </c>
      <c r="AM82" s="34">
        <f t="shared" si="39"/>
        <v>2.8649710245488895E-4</v>
      </c>
    </row>
    <row r="83" spans="1:39" x14ac:dyDescent="0.25">
      <c r="A83" s="15" t="s">
        <v>114</v>
      </c>
      <c r="B83" s="90">
        <v>5873</v>
      </c>
      <c r="C83" s="57">
        <f t="shared" si="40"/>
        <v>1</v>
      </c>
      <c r="D83" s="101"/>
      <c r="E83" s="102"/>
      <c r="F83" s="103">
        <v>1</v>
      </c>
      <c r="G83" s="75">
        <f t="shared" si="25"/>
        <v>5982.4383680555547</v>
      </c>
      <c r="H83" s="102">
        <v>3</v>
      </c>
      <c r="I83" s="16">
        <f t="shared" si="26"/>
        <v>5.7815249397178401E-4</v>
      </c>
      <c r="J83" s="16">
        <f t="shared" si="27"/>
        <v>5.7798541211803636E-4</v>
      </c>
      <c r="K83" s="17">
        <f t="shared" si="41"/>
        <v>99327.335195138992</v>
      </c>
      <c r="L83" s="17">
        <f t="shared" si="28"/>
        <v>57.409750767357764</v>
      </c>
      <c r="M83" s="17">
        <f t="shared" si="29"/>
        <v>99298.630319755321</v>
      </c>
      <c r="N83" s="17">
        <f t="shared" si="30"/>
        <v>5023355.5389158437</v>
      </c>
      <c r="O83" s="18">
        <f t="shared" si="31"/>
        <v>50.573747186984669</v>
      </c>
      <c r="P83" s="5"/>
      <c r="Q83" s="38">
        <f t="shared" si="32"/>
        <v>5911.2916666666661</v>
      </c>
      <c r="R83" s="17">
        <f t="shared" si="33"/>
        <v>6344.333333333333</v>
      </c>
      <c r="S83" s="17">
        <f t="shared" si="34"/>
        <v>6629.5</v>
      </c>
      <c r="T83" s="17">
        <f t="shared" si="35"/>
        <v>5947.3784722222217</v>
      </c>
      <c r="U83" s="17">
        <f t="shared" si="36"/>
        <v>6368.0972222222208</v>
      </c>
      <c r="V83" s="41"/>
      <c r="W83" s="34"/>
      <c r="X83" s="34"/>
      <c r="Y83" s="34"/>
      <c r="Z83" s="41">
        <f t="shared" si="23"/>
        <v>5.7798541211803636E-4</v>
      </c>
      <c r="AA83" s="16">
        <f t="shared" si="37"/>
        <v>5.0146776538795778E-4</v>
      </c>
      <c r="AB83" s="16">
        <f t="shared" si="38"/>
        <v>5.0134206194620814E-4</v>
      </c>
      <c r="AC83" s="41"/>
      <c r="AD83" s="34"/>
      <c r="AE83" s="34"/>
      <c r="AF83" s="34"/>
      <c r="AH83" s="34">
        <v>4.9488182505543724E-4</v>
      </c>
      <c r="AI83" s="34">
        <v>4.9475940133768856E-4</v>
      </c>
      <c r="AJ83" s="34">
        <v>7.8568664210418564E-4</v>
      </c>
      <c r="AK83" s="34">
        <f t="shared" si="24"/>
        <v>-6.5859403325205408E-6</v>
      </c>
      <c r="AL83" s="34">
        <f t="shared" si="24"/>
        <v>-6.5826606085195869E-6</v>
      </c>
      <c r="AM83" s="34">
        <f t="shared" si="39"/>
        <v>2.0770122998614929E-4</v>
      </c>
    </row>
    <row r="84" spans="1:39" x14ac:dyDescent="0.25">
      <c r="A84" s="15" t="s">
        <v>115</v>
      </c>
      <c r="B84" s="90">
        <v>6321</v>
      </c>
      <c r="C84" s="57">
        <f t="shared" si="40"/>
        <v>0</v>
      </c>
      <c r="D84" s="101"/>
      <c r="E84" s="102"/>
      <c r="F84" s="103"/>
      <c r="G84" s="75">
        <f t="shared" si="25"/>
        <v>6392.1059027777765</v>
      </c>
      <c r="H84" s="102">
        <v>7</v>
      </c>
      <c r="I84" s="16">
        <f t="shared" si="26"/>
        <v>6.9775577940979949E-4</v>
      </c>
      <c r="J84" s="16">
        <f t="shared" si="27"/>
        <v>6.9751243274422073E-4</v>
      </c>
      <c r="K84" s="17">
        <f t="shared" si="41"/>
        <v>99269.925444371635</v>
      </c>
      <c r="L84" s="17">
        <f t="shared" si="28"/>
        <v>69.242007195032784</v>
      </c>
      <c r="M84" s="17">
        <f t="shared" si="29"/>
        <v>99235.304440774111</v>
      </c>
      <c r="N84" s="17">
        <f t="shared" si="30"/>
        <v>4924056.9085960882</v>
      </c>
      <c r="O84" s="18">
        <f t="shared" si="31"/>
        <v>49.6027058200563</v>
      </c>
      <c r="P84" s="5"/>
      <c r="Q84" s="38">
        <f t="shared" si="32"/>
        <v>6344.333333333333</v>
      </c>
      <c r="R84" s="17">
        <f t="shared" si="33"/>
        <v>6629.5</v>
      </c>
      <c r="S84" s="17">
        <f t="shared" si="34"/>
        <v>6943.916666666667</v>
      </c>
      <c r="T84" s="17">
        <f t="shared" si="35"/>
        <v>6368.0972222222208</v>
      </c>
      <c r="U84" s="17">
        <f t="shared" si="36"/>
        <v>6655.7013888888896</v>
      </c>
      <c r="V84" s="41"/>
      <c r="W84" s="34"/>
      <c r="X84" s="34"/>
      <c r="Y84" s="34"/>
      <c r="Z84" s="41">
        <f t="shared" si="23"/>
        <v>6.9751243274422073E-4</v>
      </c>
      <c r="AA84" s="16">
        <f t="shared" si="37"/>
        <v>1.0951007549731076E-3</v>
      </c>
      <c r="AB84" s="16">
        <f t="shared" si="38"/>
        <v>1.0945014602853687E-3</v>
      </c>
      <c r="AC84" s="41"/>
      <c r="AD84" s="34"/>
      <c r="AE84" s="34"/>
      <c r="AF84" s="34"/>
      <c r="AH84" s="34">
        <v>8.160232931834167E-4</v>
      </c>
      <c r="AI84" s="34">
        <v>8.1569048196676022E-4</v>
      </c>
      <c r="AJ84" s="34">
        <v>9.0840110385827493E-4</v>
      </c>
      <c r="AK84" s="34">
        <f t="shared" si="24"/>
        <v>-2.7907746178969088E-4</v>
      </c>
      <c r="AL84" s="34">
        <f t="shared" si="24"/>
        <v>-2.7881097831860852E-4</v>
      </c>
      <c r="AM84" s="34">
        <f t="shared" si="39"/>
        <v>2.108886711140542E-4</v>
      </c>
    </row>
    <row r="85" spans="1:39" x14ac:dyDescent="0.25">
      <c r="A85" s="15" t="s">
        <v>116</v>
      </c>
      <c r="B85" s="90">
        <v>6601</v>
      </c>
      <c r="C85" s="57">
        <f t="shared" si="40"/>
        <v>1</v>
      </c>
      <c r="D85" s="101">
        <v>1</v>
      </c>
      <c r="E85" s="102"/>
      <c r="F85" s="103"/>
      <c r="G85" s="75">
        <f t="shared" si="25"/>
        <v>6680.7155671296296</v>
      </c>
      <c r="H85" s="102">
        <v>3</v>
      </c>
      <c r="I85" s="16">
        <f t="shared" si="26"/>
        <v>7.3308639425224574E-4</v>
      </c>
      <c r="J85" s="16">
        <f t="shared" si="27"/>
        <v>7.3281778487846547E-4</v>
      </c>
      <c r="K85" s="17">
        <f t="shared" si="41"/>
        <v>99200.683437176602</v>
      </c>
      <c r="L85" s="17">
        <f t="shared" si="28"/>
        <v>72.696025094861398</v>
      </c>
      <c r="M85" s="17">
        <f t="shared" si="29"/>
        <v>99164.335424629171</v>
      </c>
      <c r="N85" s="17">
        <f t="shared" si="30"/>
        <v>4824821.6041553142</v>
      </c>
      <c r="O85" s="18">
        <f t="shared" si="31"/>
        <v>48.636979474147019</v>
      </c>
      <c r="P85" s="5"/>
      <c r="Q85" s="38">
        <f t="shared" si="32"/>
        <v>6629.5</v>
      </c>
      <c r="R85" s="17">
        <f t="shared" si="33"/>
        <v>6943.916666666667</v>
      </c>
      <c r="S85" s="17">
        <f t="shared" si="34"/>
        <v>6948.875</v>
      </c>
      <c r="T85" s="17">
        <f t="shared" si="35"/>
        <v>6655.7013888888896</v>
      </c>
      <c r="U85" s="17">
        <f t="shared" si="36"/>
        <v>6944.3715277777792</v>
      </c>
      <c r="V85" s="41"/>
      <c r="W85" s="34"/>
      <c r="X85" s="34"/>
      <c r="Y85" s="34"/>
      <c r="Z85" s="41">
        <f t="shared" si="23"/>
        <v>7.3281778487846547E-4</v>
      </c>
      <c r="AA85" s="16">
        <f t="shared" si="37"/>
        <v>4.4905369340382658E-4</v>
      </c>
      <c r="AB85" s="16">
        <f t="shared" si="38"/>
        <v>4.4895289142679687E-4</v>
      </c>
      <c r="AC85" s="41"/>
      <c r="AD85" s="34"/>
      <c r="AE85" s="34"/>
      <c r="AF85" s="34"/>
      <c r="AH85" s="34">
        <v>8.5090491373951427E-4</v>
      </c>
      <c r="AI85" s="34">
        <v>8.5054304811002241E-4</v>
      </c>
      <c r="AJ85" s="34">
        <v>1.0334468449680575E-3</v>
      </c>
      <c r="AK85" s="34">
        <f t="shared" si="24"/>
        <v>4.0185122033568768E-4</v>
      </c>
      <c r="AL85" s="34">
        <f t="shared" si="24"/>
        <v>4.0159015668322554E-4</v>
      </c>
      <c r="AM85" s="34">
        <f t="shared" si="39"/>
        <v>3.00629060089592E-4</v>
      </c>
    </row>
    <row r="86" spans="1:39" x14ac:dyDescent="0.25">
      <c r="A86" s="15" t="s">
        <v>117</v>
      </c>
      <c r="B86" s="90">
        <v>6943</v>
      </c>
      <c r="C86" s="57">
        <f t="shared" si="40"/>
        <v>0</v>
      </c>
      <c r="D86" s="101"/>
      <c r="E86" s="102"/>
      <c r="F86" s="103"/>
      <c r="G86" s="75">
        <f t="shared" si="25"/>
        <v>6944.5240162037053</v>
      </c>
      <c r="H86" s="102">
        <v>5</v>
      </c>
      <c r="I86" s="16">
        <f t="shared" si="26"/>
        <v>6.7065602475457539E-4</v>
      </c>
      <c r="J86" s="16">
        <f t="shared" si="27"/>
        <v>6.7043121038935988E-4</v>
      </c>
      <c r="K86" s="17">
        <f t="shared" si="41"/>
        <v>99127.98741208174</v>
      </c>
      <c r="L86" s="17">
        <f t="shared" si="28"/>
        <v>66.458496584134991</v>
      </c>
      <c r="M86" s="17">
        <f t="shared" si="29"/>
        <v>99094.758163789666</v>
      </c>
      <c r="N86" s="17">
        <f t="shared" si="30"/>
        <v>4725657.2687306851</v>
      </c>
      <c r="O86" s="18">
        <f t="shared" si="31"/>
        <v>47.672280978386141</v>
      </c>
      <c r="P86" s="5"/>
      <c r="Q86" s="38">
        <f t="shared" si="32"/>
        <v>6943.916666666667</v>
      </c>
      <c r="R86" s="17">
        <f t="shared" si="33"/>
        <v>6948.875</v>
      </c>
      <c r="S86" s="17">
        <f t="shared" si="34"/>
        <v>6899.291666666667</v>
      </c>
      <c r="T86" s="17">
        <f t="shared" si="35"/>
        <v>6944.3715277777792</v>
      </c>
      <c r="U86" s="17">
        <f t="shared" si="36"/>
        <v>6945.7013888888887</v>
      </c>
      <c r="V86" s="41"/>
      <c r="W86" s="34"/>
      <c r="X86" s="34"/>
      <c r="Y86" s="34"/>
      <c r="Z86" s="41">
        <f t="shared" si="23"/>
        <v>6.7043121038935988E-4</v>
      </c>
      <c r="AA86" s="16">
        <f t="shared" si="37"/>
        <v>7.1999175009453001E-4</v>
      </c>
      <c r="AB86" s="16">
        <f t="shared" si="38"/>
        <v>7.197326493096417E-4</v>
      </c>
      <c r="AC86" s="41"/>
      <c r="AD86" s="34"/>
      <c r="AE86" s="34"/>
      <c r="AF86" s="34"/>
      <c r="AH86" s="34">
        <v>1.1711966681623672E-3</v>
      </c>
      <c r="AI86" s="34">
        <v>1.1705112187426483E-3</v>
      </c>
      <c r="AJ86" s="34">
        <v>1.0686447176977063E-3</v>
      </c>
      <c r="AK86" s="34">
        <f t="shared" si="24"/>
        <v>4.5120491806783722E-4</v>
      </c>
      <c r="AL86" s="34">
        <f t="shared" si="24"/>
        <v>4.5077856943300659E-4</v>
      </c>
      <c r="AM86" s="34">
        <f t="shared" si="39"/>
        <v>3.9821350730834639E-4</v>
      </c>
    </row>
    <row r="87" spans="1:39" x14ac:dyDescent="0.25">
      <c r="A87" s="15" t="s">
        <v>118</v>
      </c>
      <c r="B87" s="99">
        <v>6954</v>
      </c>
      <c r="C87" s="70">
        <f t="shared" si="40"/>
        <v>2</v>
      </c>
      <c r="D87" s="104">
        <v>1</v>
      </c>
      <c r="E87" s="105">
        <v>1</v>
      </c>
      <c r="F87" s="106"/>
      <c r="G87" s="77">
        <f t="shared" si="25"/>
        <v>6943.5422453703704</v>
      </c>
      <c r="H87" s="111">
        <v>5</v>
      </c>
      <c r="I87" s="16">
        <f t="shared" si="26"/>
        <v>5.4160855158815109E-4</v>
      </c>
      <c r="J87" s="16">
        <f t="shared" si="27"/>
        <v>5.4146192138466043E-4</v>
      </c>
      <c r="K87" s="17">
        <f t="shared" si="41"/>
        <v>99061.528915497605</v>
      </c>
      <c r="L87" s="17">
        <f t="shared" si="28"/>
        <v>53.63804578188865</v>
      </c>
      <c r="M87" s="17">
        <f t="shared" si="29"/>
        <v>99034.709892606654</v>
      </c>
      <c r="N87" s="17">
        <f t="shared" si="30"/>
        <v>4626562.5105668958</v>
      </c>
      <c r="O87" s="18">
        <f t="shared" si="31"/>
        <v>46.703927964946814</v>
      </c>
      <c r="P87" s="5"/>
      <c r="Q87" s="38">
        <f t="shared" si="32"/>
        <v>6948.875</v>
      </c>
      <c r="R87" s="17">
        <f t="shared" si="33"/>
        <v>6899.291666666667</v>
      </c>
      <c r="S87" s="17">
        <f t="shared" si="34"/>
        <v>7007.291666666667</v>
      </c>
      <c r="T87" s="17">
        <f t="shared" si="35"/>
        <v>6945.7013888888887</v>
      </c>
      <c r="U87" s="17">
        <f t="shared" si="36"/>
        <v>6908.2916666666679</v>
      </c>
      <c r="V87" s="41"/>
      <c r="W87" s="34"/>
      <c r="X87" s="34"/>
      <c r="Y87" s="34"/>
      <c r="Z87" s="41">
        <f t="shared" si="23"/>
        <v>5.4146192138466043E-4</v>
      </c>
      <c r="AA87" s="16">
        <f t="shared" si="37"/>
        <v>7.2009355215398398E-4</v>
      </c>
      <c r="AB87" s="16">
        <f t="shared" si="38"/>
        <v>7.1983437810683732E-4</v>
      </c>
      <c r="AC87" s="41"/>
      <c r="AD87" s="34"/>
      <c r="AE87" s="34"/>
      <c r="AF87" s="34"/>
      <c r="AH87" s="34">
        <v>1.138332726693283E-3</v>
      </c>
      <c r="AI87" s="34">
        <v>1.1376851945484685E-3</v>
      </c>
      <c r="AJ87" s="34">
        <v>1.0357726207687328E-3</v>
      </c>
      <c r="AK87" s="34">
        <f t="shared" si="24"/>
        <v>4.1823917453929897E-4</v>
      </c>
      <c r="AL87" s="34">
        <f t="shared" si="24"/>
        <v>4.178508164416312E-4</v>
      </c>
      <c r="AM87" s="34">
        <f t="shared" si="39"/>
        <v>4.9431069938407233E-4</v>
      </c>
    </row>
    <row r="88" spans="1:39" x14ac:dyDescent="0.25">
      <c r="A88" s="15" t="s">
        <v>119</v>
      </c>
      <c r="B88" s="90">
        <v>6892</v>
      </c>
      <c r="C88" s="57">
        <f>SUM(D88:F88)</f>
        <v>1</v>
      </c>
      <c r="D88" s="101"/>
      <c r="E88" s="103"/>
      <c r="F88" s="103">
        <v>1</v>
      </c>
      <c r="G88" s="75">
        <f t="shared" si="25"/>
        <v>6919.738425925927</v>
      </c>
      <c r="H88" s="102">
        <v>2</v>
      </c>
      <c r="I88" s="16">
        <f t="shared" si="26"/>
        <v>4.723023963868782E-4</v>
      </c>
      <c r="J88" s="16">
        <f t="shared" si="27"/>
        <v>4.721908879429145E-4</v>
      </c>
      <c r="K88" s="17">
        <f t="shared" si="41"/>
        <v>99007.890869715717</v>
      </c>
      <c r="L88" s="17">
        <f t="shared" si="28"/>
        <v>46.750623903120868</v>
      </c>
      <c r="M88" s="17">
        <f t="shared" si="29"/>
        <v>98984.515557764156</v>
      </c>
      <c r="N88" s="17">
        <f t="shared" si="30"/>
        <v>4527527.8006742895</v>
      </c>
      <c r="O88" s="18">
        <f t="shared" si="31"/>
        <v>45.728959186011288</v>
      </c>
      <c r="P88" s="5"/>
      <c r="Q88" s="38">
        <f t="shared" si="32"/>
        <v>6899.291666666667</v>
      </c>
      <c r="R88" s="17">
        <f t="shared" si="33"/>
        <v>7007.291666666667</v>
      </c>
      <c r="S88" s="17">
        <f t="shared" si="34"/>
        <v>7467.1249999999991</v>
      </c>
      <c r="T88" s="17">
        <f t="shared" si="35"/>
        <v>6908.2916666666679</v>
      </c>
      <c r="U88" s="17">
        <f t="shared" si="36"/>
        <v>7045.6527777777792</v>
      </c>
      <c r="V88" s="41"/>
      <c r="W88" s="34"/>
      <c r="X88" s="34"/>
      <c r="Y88" s="34"/>
      <c r="Z88" s="41">
        <f t="shared" si="23"/>
        <v>4.721908879429145E-4</v>
      </c>
      <c r="AA88" s="16">
        <f t="shared" si="37"/>
        <v>2.8902826622848548E-4</v>
      </c>
      <c r="AB88" s="16">
        <f t="shared" si="38"/>
        <v>2.889865035944368E-4</v>
      </c>
      <c r="AC88" s="41"/>
      <c r="AD88" s="34"/>
      <c r="AE88" s="34"/>
      <c r="AF88" s="34"/>
      <c r="AH88" s="34">
        <v>9.1447448449109186E-4</v>
      </c>
      <c r="AI88" s="34">
        <v>9.1405654379774924E-4</v>
      </c>
      <c r="AJ88" s="34">
        <v>1.0106337417883861E-3</v>
      </c>
      <c r="AK88" s="34">
        <f t="shared" ref="AK88:AL107" si="42">AH88-AA88</f>
        <v>6.2544621826260633E-4</v>
      </c>
      <c r="AL88" s="34">
        <f t="shared" si="42"/>
        <v>6.2507004020331239E-4</v>
      </c>
      <c r="AM88" s="34">
        <f t="shared" si="39"/>
        <v>5.3844285384547163E-4</v>
      </c>
    </row>
    <row r="89" spans="1:39" x14ac:dyDescent="0.25">
      <c r="A89" s="15" t="s">
        <v>120</v>
      </c>
      <c r="B89" s="90">
        <v>6968</v>
      </c>
      <c r="C89" s="57">
        <f t="shared" si="40"/>
        <v>0</v>
      </c>
      <c r="D89" s="101"/>
      <c r="E89" s="102"/>
      <c r="F89" s="103"/>
      <c r="G89" s="75">
        <f t="shared" si="25"/>
        <v>7082.9884259259279</v>
      </c>
      <c r="H89" s="102">
        <v>3</v>
      </c>
      <c r="I89" s="16">
        <f t="shared" si="26"/>
        <v>5.0871396366145385E-4</v>
      </c>
      <c r="J89" s="16">
        <f t="shared" si="27"/>
        <v>5.0858460161718085E-4</v>
      </c>
      <c r="K89" s="17">
        <f t="shared" si="41"/>
        <v>98961.140245812596</v>
      </c>
      <c r="L89" s="17">
        <f t="shared" si="28"/>
        <v>50.330112087496673</v>
      </c>
      <c r="M89" s="17">
        <f t="shared" si="29"/>
        <v>98935.975189768855</v>
      </c>
      <c r="N89" s="17">
        <f t="shared" si="30"/>
        <v>4428543.2851165254</v>
      </c>
      <c r="O89" s="18">
        <f t="shared" si="31"/>
        <v>44.750325977614359</v>
      </c>
      <c r="P89" s="5"/>
      <c r="Q89" s="38">
        <f t="shared" si="32"/>
        <v>7007.291666666667</v>
      </c>
      <c r="R89" s="17">
        <f t="shared" si="33"/>
        <v>7467.1249999999991</v>
      </c>
      <c r="S89" s="17">
        <f t="shared" si="34"/>
        <v>7768.291666666667</v>
      </c>
      <c r="T89" s="17">
        <f t="shared" si="35"/>
        <v>7045.6527777777792</v>
      </c>
      <c r="U89" s="17">
        <f t="shared" si="36"/>
        <v>7493.1805555555538</v>
      </c>
      <c r="V89" s="41"/>
      <c r="W89" s="34"/>
      <c r="X89" s="34"/>
      <c r="Y89" s="34"/>
      <c r="Z89" s="41">
        <f t="shared" si="23"/>
        <v>5.0858460161718085E-4</v>
      </c>
      <c r="AA89" s="16">
        <f t="shared" si="37"/>
        <v>4.2355003560630883E-4</v>
      </c>
      <c r="AB89" s="16">
        <f t="shared" si="38"/>
        <v>4.2346035728160655E-4</v>
      </c>
      <c r="AC89" s="41"/>
      <c r="AD89" s="34"/>
      <c r="AE89" s="34"/>
      <c r="AF89" s="34"/>
      <c r="AH89" s="34">
        <v>1.0259332534237405E-3</v>
      </c>
      <c r="AI89" s="34">
        <v>1.0254072537237919E-3</v>
      </c>
      <c r="AJ89" s="34">
        <v>1.1063690866053573E-3</v>
      </c>
      <c r="AK89" s="34">
        <f t="shared" si="42"/>
        <v>6.0238321781743158E-4</v>
      </c>
      <c r="AL89" s="34">
        <f t="shared" si="42"/>
        <v>6.0194689644218536E-4</v>
      </c>
      <c r="AM89" s="34">
        <f t="shared" si="39"/>
        <v>5.9778448498817643E-4</v>
      </c>
    </row>
    <row r="90" spans="1:39" x14ac:dyDescent="0.25">
      <c r="A90" s="15" t="s">
        <v>121</v>
      </c>
      <c r="B90" s="90">
        <v>7439</v>
      </c>
      <c r="C90" s="57">
        <f t="shared" si="40"/>
        <v>3</v>
      </c>
      <c r="D90" s="101">
        <v>1</v>
      </c>
      <c r="E90" s="102">
        <v>1</v>
      </c>
      <c r="F90" s="103">
        <v>1</v>
      </c>
      <c r="G90" s="75">
        <f t="shared" si="25"/>
        <v>7517.7997685185173</v>
      </c>
      <c r="H90" s="102">
        <v>5</v>
      </c>
      <c r="I90" s="16">
        <f t="shared" si="26"/>
        <v>5.9203039155837525E-4</v>
      </c>
      <c r="J90" s="16">
        <f t="shared" si="27"/>
        <v>5.9185519342741988E-4</v>
      </c>
      <c r="K90" s="17">
        <f t="shared" si="41"/>
        <v>98910.810133725099</v>
      </c>
      <c r="L90" s="17">
        <f t="shared" si="28"/>
        <v>58.540876663755625</v>
      </c>
      <c r="M90" s="17">
        <f t="shared" si="29"/>
        <v>98881.539695393221</v>
      </c>
      <c r="N90" s="17">
        <f t="shared" si="30"/>
        <v>4329607.3099267567</v>
      </c>
      <c r="O90" s="18">
        <f t="shared" si="31"/>
        <v>43.772842463561155</v>
      </c>
      <c r="P90" s="5"/>
      <c r="Q90" s="38">
        <f t="shared" si="32"/>
        <v>7467.1249999999991</v>
      </c>
      <c r="R90" s="17">
        <f t="shared" si="33"/>
        <v>7768.291666666667</v>
      </c>
      <c r="S90" s="17">
        <f t="shared" si="34"/>
        <v>7867.625</v>
      </c>
      <c r="T90" s="17">
        <f t="shared" si="35"/>
        <v>7493.1805555555538</v>
      </c>
      <c r="U90" s="17">
        <f t="shared" si="36"/>
        <v>7776.6111111111122</v>
      </c>
      <c r="V90" s="41"/>
      <c r="W90" s="34"/>
      <c r="X90" s="34"/>
      <c r="Y90" s="34"/>
      <c r="Z90" s="41">
        <f t="shared" si="23"/>
        <v>5.9185519342741988E-4</v>
      </c>
      <c r="AA90" s="16">
        <f t="shared" si="37"/>
        <v>6.6508821117289697E-4</v>
      </c>
      <c r="AB90" s="16">
        <f t="shared" si="38"/>
        <v>6.648671135332932E-4</v>
      </c>
      <c r="AC90" s="41"/>
      <c r="AD90" s="34"/>
      <c r="AE90" s="34"/>
      <c r="AF90" s="34"/>
      <c r="AH90" s="34">
        <v>1.0997595633682989E-3</v>
      </c>
      <c r="AI90" s="34">
        <v>1.0991551601687883E-3</v>
      </c>
      <c r="AJ90" s="34">
        <v>1.2715451221216381E-3</v>
      </c>
      <c r="AK90" s="34">
        <f t="shared" si="42"/>
        <v>4.3467135219540194E-4</v>
      </c>
      <c r="AL90" s="34">
        <f t="shared" si="42"/>
        <v>4.3428804663549507E-4</v>
      </c>
      <c r="AM90" s="34">
        <f t="shared" si="39"/>
        <v>6.7968992869421824E-4</v>
      </c>
    </row>
    <row r="91" spans="1:39" x14ac:dyDescent="0.25">
      <c r="A91" s="15" t="s">
        <v>122</v>
      </c>
      <c r="B91" s="90">
        <v>7765</v>
      </c>
      <c r="C91" s="57">
        <f t="shared" si="40"/>
        <v>1</v>
      </c>
      <c r="D91" s="101">
        <v>1</v>
      </c>
      <c r="E91" s="102"/>
      <c r="F91" s="103"/>
      <c r="G91" s="75">
        <f t="shared" si="25"/>
        <v>7790.2239583333339</v>
      </c>
      <c r="H91" s="102">
        <v>6</v>
      </c>
      <c r="I91" s="16">
        <f t="shared" si="26"/>
        <v>6.9558593017970385E-4</v>
      </c>
      <c r="J91" s="16">
        <f t="shared" si="27"/>
        <v>6.9534409439535642E-4</v>
      </c>
      <c r="K91" s="17">
        <f t="shared" si="41"/>
        <v>98852.269257061344</v>
      </c>
      <c r="L91" s="17">
        <f t="shared" si="28"/>
        <v>68.736341645475477</v>
      </c>
      <c r="M91" s="17">
        <f t="shared" si="29"/>
        <v>98817.901086238606</v>
      </c>
      <c r="N91" s="17">
        <f t="shared" si="30"/>
        <v>4230725.7702313634</v>
      </c>
      <c r="O91" s="18">
        <f t="shared" si="31"/>
        <v>42.798468887239515</v>
      </c>
      <c r="P91" s="5"/>
      <c r="Q91" s="38">
        <f t="shared" si="32"/>
        <v>7768.291666666667</v>
      </c>
      <c r="R91" s="17">
        <f t="shared" si="33"/>
        <v>7867.625</v>
      </c>
      <c r="S91" s="17">
        <f t="shared" si="34"/>
        <v>8574.2083333333321</v>
      </c>
      <c r="T91" s="17">
        <f t="shared" si="35"/>
        <v>7776.6111111111122</v>
      </c>
      <c r="U91" s="17">
        <f t="shared" si="36"/>
        <v>7927.4652777777774</v>
      </c>
      <c r="V91" s="41"/>
      <c r="W91" s="34"/>
      <c r="X91" s="34"/>
      <c r="Y91" s="34"/>
      <c r="Z91" s="41">
        <f t="shared" si="23"/>
        <v>6.9534409439535642E-4</v>
      </c>
      <c r="AA91" s="16">
        <f t="shared" si="37"/>
        <v>7.7019608577256614E-4</v>
      </c>
      <c r="AB91" s="16">
        <f t="shared" si="38"/>
        <v>7.6989959894379386E-4</v>
      </c>
      <c r="AC91" s="41"/>
      <c r="AD91" s="34"/>
      <c r="AE91" s="34"/>
      <c r="AF91" s="34"/>
      <c r="AH91" s="34">
        <v>1.1531634370749687E-3</v>
      </c>
      <c r="AI91" s="34">
        <v>1.1524989272628748E-3</v>
      </c>
      <c r="AJ91" s="34">
        <v>1.3767880162744281E-3</v>
      </c>
      <c r="AK91" s="34">
        <f t="shared" si="42"/>
        <v>3.8296735130240254E-4</v>
      </c>
      <c r="AL91" s="34">
        <f t="shared" si="42"/>
        <v>3.8259932831908097E-4</v>
      </c>
      <c r="AM91" s="34">
        <f t="shared" si="39"/>
        <v>6.8144392187907167E-4</v>
      </c>
    </row>
    <row r="92" spans="1:39" x14ac:dyDescent="0.25">
      <c r="A92" s="15" t="s">
        <v>123</v>
      </c>
      <c r="B92" s="99">
        <v>7804</v>
      </c>
      <c r="C92" s="70">
        <f t="shared" si="40"/>
        <v>4</v>
      </c>
      <c r="D92" s="104">
        <v>2</v>
      </c>
      <c r="E92" s="105">
        <v>1</v>
      </c>
      <c r="F92" s="106">
        <v>1</v>
      </c>
      <c r="G92" s="77">
        <f t="shared" si="25"/>
        <v>7985</v>
      </c>
      <c r="H92" s="111">
        <v>7</v>
      </c>
      <c r="I92" s="16">
        <f t="shared" si="26"/>
        <v>7.7339647966877365E-4</v>
      </c>
      <c r="J92" s="16">
        <f t="shared" si="27"/>
        <v>7.7309752421693867E-4</v>
      </c>
      <c r="K92" s="17">
        <f t="shared" si="41"/>
        <v>98783.532915415868</v>
      </c>
      <c r="L92" s="17">
        <f t="shared" si="28"/>
        <v>76.369304730309523</v>
      </c>
      <c r="M92" s="17">
        <f t="shared" si="29"/>
        <v>98745.348263050721</v>
      </c>
      <c r="N92" s="17">
        <f t="shared" si="30"/>
        <v>4131907.8691451252</v>
      </c>
      <c r="O92" s="18">
        <f t="shared" si="31"/>
        <v>41.827901343466849</v>
      </c>
      <c r="P92" s="5"/>
      <c r="Q92" s="38">
        <f t="shared" si="32"/>
        <v>7867.625</v>
      </c>
      <c r="R92" s="17">
        <f t="shared" si="33"/>
        <v>8574.2083333333321</v>
      </c>
      <c r="S92" s="17">
        <f t="shared" si="34"/>
        <v>8815.7916666666661</v>
      </c>
      <c r="T92" s="17">
        <f t="shared" si="35"/>
        <v>7927.4652777777774</v>
      </c>
      <c r="U92" s="17">
        <f t="shared" si="36"/>
        <v>8594.3819444444434</v>
      </c>
      <c r="V92" s="41"/>
      <c r="W92" s="34"/>
      <c r="X92" s="34"/>
      <c r="Y92" s="34"/>
      <c r="Z92" s="41">
        <f t="shared" si="23"/>
        <v>7.7309752421693867E-4</v>
      </c>
      <c r="AA92" s="16">
        <f t="shared" si="37"/>
        <v>8.7664370695053227E-4</v>
      </c>
      <c r="AB92" s="16">
        <f t="shared" si="38"/>
        <v>8.7625962320836198E-4</v>
      </c>
      <c r="AC92" s="41"/>
      <c r="AD92" s="34"/>
      <c r="AE92" s="34"/>
      <c r="AF92" s="34"/>
      <c r="AH92" s="34">
        <v>1.4593846824289972E-3</v>
      </c>
      <c r="AI92" s="34">
        <v>1.4583205570874549E-3</v>
      </c>
      <c r="AJ92" s="34">
        <v>1.4310840669427749E-3</v>
      </c>
      <c r="AK92" s="34">
        <f t="shared" si="42"/>
        <v>5.8274097547846493E-4</v>
      </c>
      <c r="AL92" s="34">
        <f t="shared" si="42"/>
        <v>5.8206093387909289E-4</v>
      </c>
      <c r="AM92" s="34">
        <f t="shared" si="39"/>
        <v>6.5798654272583622E-4</v>
      </c>
    </row>
    <row r="93" spans="1:39" x14ac:dyDescent="0.25">
      <c r="A93" s="15" t="s">
        <v>124</v>
      </c>
      <c r="B93" s="90">
        <v>8556</v>
      </c>
      <c r="C93" s="57">
        <f t="shared" si="40"/>
        <v>1</v>
      </c>
      <c r="D93" s="101">
        <v>1</v>
      </c>
      <c r="E93" s="102"/>
      <c r="F93" s="103"/>
      <c r="G93" s="75">
        <f t="shared" si="25"/>
        <v>8617.3394097222208</v>
      </c>
      <c r="H93" s="102">
        <v>6</v>
      </c>
      <c r="I93" s="16">
        <f t="shared" si="26"/>
        <v>9.0578975988925942E-4</v>
      </c>
      <c r="J93" s="16">
        <f t="shared" si="27"/>
        <v>9.0537971805054859E-4</v>
      </c>
      <c r="K93" s="17">
        <f t="shared" si="41"/>
        <v>98707.163610685559</v>
      </c>
      <c r="L93" s="17">
        <f t="shared" si="28"/>
        <v>89.367463959410088</v>
      </c>
      <c r="M93" s="17">
        <f t="shared" si="29"/>
        <v>98662.479878705853</v>
      </c>
      <c r="N93" s="17">
        <f t="shared" si="30"/>
        <v>4033162.5208820743</v>
      </c>
      <c r="O93" s="18">
        <f t="shared" si="31"/>
        <v>40.859876561638565</v>
      </c>
      <c r="P93" s="5"/>
      <c r="Q93" s="38">
        <f t="shared" si="32"/>
        <v>8574.2083333333321</v>
      </c>
      <c r="R93" s="17">
        <f t="shared" si="33"/>
        <v>8815.7916666666661</v>
      </c>
      <c r="S93" s="17">
        <f t="shared" si="34"/>
        <v>9296.75</v>
      </c>
      <c r="T93" s="17">
        <f t="shared" si="35"/>
        <v>8594.3819444444434</v>
      </c>
      <c r="U93" s="17">
        <f t="shared" si="36"/>
        <v>8856.8715277777774</v>
      </c>
      <c r="V93" s="41"/>
      <c r="W93" s="34"/>
      <c r="X93" s="34"/>
      <c r="Y93" s="34"/>
      <c r="Z93" s="41">
        <f t="shared" si="23"/>
        <v>9.0537971805054859E-4</v>
      </c>
      <c r="AA93" s="16">
        <f t="shared" si="37"/>
        <v>6.9627059057586883E-4</v>
      </c>
      <c r="AB93" s="16">
        <f t="shared" si="38"/>
        <v>6.9602827856558175E-4</v>
      </c>
      <c r="AC93" s="41"/>
      <c r="AD93" s="34"/>
      <c r="AE93" s="34"/>
      <c r="AF93" s="34"/>
      <c r="AH93" s="34">
        <v>1.8748943503987465E-3</v>
      </c>
      <c r="AI93" s="34">
        <v>1.8731383821136765E-3</v>
      </c>
      <c r="AJ93" s="34">
        <v>1.5860846889767569E-3</v>
      </c>
      <c r="AK93" s="34">
        <f t="shared" si="42"/>
        <v>1.1786237598228775E-3</v>
      </c>
      <c r="AL93" s="34">
        <f t="shared" si="42"/>
        <v>1.1771101035480949E-3</v>
      </c>
      <c r="AM93" s="34">
        <f t="shared" si="39"/>
        <v>6.8070497092620832E-4</v>
      </c>
    </row>
    <row r="94" spans="1:39" x14ac:dyDescent="0.25">
      <c r="A94" s="15" t="s">
        <v>125</v>
      </c>
      <c r="B94" s="90">
        <v>8774</v>
      </c>
      <c r="C94" s="57">
        <f t="shared" si="40"/>
        <v>5</v>
      </c>
      <c r="D94" s="101">
        <v>3</v>
      </c>
      <c r="E94" s="102">
        <v>1</v>
      </c>
      <c r="F94" s="103">
        <v>1</v>
      </c>
      <c r="G94" s="75">
        <f t="shared" si="25"/>
        <v>8899.0937499999982</v>
      </c>
      <c r="H94" s="102">
        <v>9</v>
      </c>
      <c r="I94" s="16">
        <f t="shared" si="26"/>
        <v>1.1488316395440071E-3</v>
      </c>
      <c r="J94" s="16">
        <f t="shared" si="27"/>
        <v>1.1481721113194442E-3</v>
      </c>
      <c r="K94" s="17">
        <f t="shared" si="41"/>
        <v>98617.796146726148</v>
      </c>
      <c r="L94" s="17">
        <f t="shared" si="28"/>
        <v>113.23020321545482</v>
      </c>
      <c r="M94" s="17">
        <f t="shared" si="29"/>
        <v>98561.181045118428</v>
      </c>
      <c r="N94" s="17">
        <f t="shared" si="30"/>
        <v>3934500.0410033683</v>
      </c>
      <c r="O94" s="18">
        <f t="shared" si="31"/>
        <v>39.896450688773413</v>
      </c>
      <c r="P94" s="5"/>
      <c r="Q94" s="38">
        <f t="shared" si="32"/>
        <v>8815.7916666666661</v>
      </c>
      <c r="R94" s="17">
        <f t="shared" si="33"/>
        <v>9296.75</v>
      </c>
      <c r="S94" s="17">
        <f t="shared" si="34"/>
        <v>9666.7083333333339</v>
      </c>
      <c r="T94" s="17">
        <f t="shared" si="35"/>
        <v>8856.8715277777774</v>
      </c>
      <c r="U94" s="17">
        <f t="shared" si="36"/>
        <v>9328.5381944444453</v>
      </c>
      <c r="V94" s="41"/>
      <c r="W94" s="34"/>
      <c r="X94" s="34"/>
      <c r="Y94" s="34"/>
      <c r="Z94" s="41">
        <f t="shared" si="23"/>
        <v>1.1481721113194442E-3</v>
      </c>
      <c r="AA94" s="16">
        <f t="shared" si="37"/>
        <v>1.0113389354955388E-3</v>
      </c>
      <c r="AB94" s="16">
        <f t="shared" si="38"/>
        <v>1.0108277907446084E-3</v>
      </c>
      <c r="AC94" s="41"/>
      <c r="AD94" s="34"/>
      <c r="AE94" s="34"/>
      <c r="AF94" s="34"/>
      <c r="AH94" s="34">
        <v>1.0270330695634124E-3</v>
      </c>
      <c r="AI94" s="34">
        <v>1.0265059417892521E-3</v>
      </c>
      <c r="AJ94" s="34">
        <v>1.8806872640528415E-3</v>
      </c>
      <c r="AK94" s="34">
        <f t="shared" si="42"/>
        <v>1.5694134067873681E-5</v>
      </c>
      <c r="AL94" s="34">
        <f t="shared" si="42"/>
        <v>1.5678151044643679E-5</v>
      </c>
      <c r="AM94" s="34">
        <f t="shared" si="39"/>
        <v>7.3251515273339732E-4</v>
      </c>
    </row>
    <row r="95" spans="1:39" x14ac:dyDescent="0.25">
      <c r="A95" s="15" t="s">
        <v>126</v>
      </c>
      <c r="B95" s="90">
        <v>9264</v>
      </c>
      <c r="C95" s="57">
        <f t="shared" si="40"/>
        <v>2</v>
      </c>
      <c r="D95" s="101">
        <v>1</v>
      </c>
      <c r="E95" s="102">
        <v>1</v>
      </c>
      <c r="F95" s="103"/>
      <c r="G95" s="75">
        <f t="shared" si="25"/>
        <v>9358.4097222222244</v>
      </c>
      <c r="H95" s="102">
        <v>14</v>
      </c>
      <c r="I95" s="16">
        <f t="shared" si="26"/>
        <v>1.3835670036052596E-3</v>
      </c>
      <c r="J95" s="16">
        <f t="shared" si="27"/>
        <v>1.3826105364467271E-3</v>
      </c>
      <c r="K95" s="17">
        <f t="shared" si="41"/>
        <v>98504.565943510694</v>
      </c>
      <c r="L95" s="17">
        <f t="shared" si="28"/>
        <v>136.19345076160971</v>
      </c>
      <c r="M95" s="17">
        <f t="shared" si="29"/>
        <v>98436.469218129889</v>
      </c>
      <c r="N95" s="17">
        <f t="shared" si="30"/>
        <v>3835938.8599582501</v>
      </c>
      <c r="O95" s="18">
        <f t="shared" si="31"/>
        <v>38.941736590748917</v>
      </c>
      <c r="P95" s="5"/>
      <c r="Q95" s="38">
        <f t="shared" si="32"/>
        <v>9296.75</v>
      </c>
      <c r="R95" s="17">
        <f t="shared" si="33"/>
        <v>9666.7083333333339</v>
      </c>
      <c r="S95" s="17">
        <f t="shared" si="34"/>
        <v>9759.6666666666661</v>
      </c>
      <c r="T95" s="17">
        <f t="shared" si="35"/>
        <v>9328.5381944444453</v>
      </c>
      <c r="U95" s="17">
        <f t="shared" si="36"/>
        <v>9674.4965277777774</v>
      </c>
      <c r="V95" s="41"/>
      <c r="W95" s="34"/>
      <c r="X95" s="34"/>
      <c r="Y95" s="34"/>
      <c r="Z95" s="41">
        <f t="shared" si="23"/>
        <v>1.3826105364467271E-3</v>
      </c>
      <c r="AA95" s="16">
        <f t="shared" si="37"/>
        <v>1.495980665043547E-3</v>
      </c>
      <c r="AB95" s="16">
        <f t="shared" si="38"/>
        <v>1.4948625223283963E-3</v>
      </c>
      <c r="AC95" s="41"/>
      <c r="AD95" s="34"/>
      <c r="AE95" s="34"/>
      <c r="AF95" s="34"/>
      <c r="AH95" s="34">
        <v>1.7131481880972316E-3</v>
      </c>
      <c r="AI95" s="34">
        <v>1.7116820056339564E-3</v>
      </c>
      <c r="AJ95" s="34">
        <v>2.1961910299250049E-3</v>
      </c>
      <c r="AK95" s="34">
        <f t="shared" si="42"/>
        <v>2.1716752305368466E-4</v>
      </c>
      <c r="AL95" s="34">
        <f t="shared" si="42"/>
        <v>2.1681948330556011E-4</v>
      </c>
      <c r="AM95" s="34">
        <f t="shared" si="39"/>
        <v>8.1358049347827772E-4</v>
      </c>
    </row>
    <row r="96" spans="1:39" x14ac:dyDescent="0.25">
      <c r="A96" s="15" t="s">
        <v>127</v>
      </c>
      <c r="B96" s="90">
        <v>9656</v>
      </c>
      <c r="C96" s="57">
        <f>SUM(D96:F96)</f>
        <v>4</v>
      </c>
      <c r="D96" s="101">
        <v>2</v>
      </c>
      <c r="E96" s="102"/>
      <c r="F96" s="103">
        <v>2</v>
      </c>
      <c r="G96" s="75">
        <f t="shared" si="25"/>
        <v>9683.1096643518504</v>
      </c>
      <c r="H96" s="102">
        <v>18</v>
      </c>
      <c r="I96" s="16">
        <f t="shared" si="26"/>
        <v>1.4953542997681265E-3</v>
      </c>
      <c r="J96" s="16">
        <f t="shared" si="27"/>
        <v>1.494237092837303E-3</v>
      </c>
      <c r="K96" s="17">
        <f t="shared" si="41"/>
        <v>98368.372492749084</v>
      </c>
      <c r="L96" s="17">
        <f t="shared" si="28"/>
        <v>146.98567094070313</v>
      </c>
      <c r="M96" s="17">
        <f t="shared" si="29"/>
        <v>98294.87965727874</v>
      </c>
      <c r="N96" s="17">
        <f t="shared" si="30"/>
        <v>3737502.3907401203</v>
      </c>
      <c r="O96" s="18">
        <f t="shared" si="31"/>
        <v>37.994960128222296</v>
      </c>
      <c r="P96" s="5"/>
      <c r="Q96" s="38">
        <f t="shared" si="32"/>
        <v>9666.7083333333339</v>
      </c>
      <c r="R96" s="17">
        <f t="shared" si="33"/>
        <v>9759.6666666666661</v>
      </c>
      <c r="S96" s="17">
        <f t="shared" si="34"/>
        <v>9683.9166666666661</v>
      </c>
      <c r="T96" s="17">
        <f t="shared" si="35"/>
        <v>9674.4965277777774</v>
      </c>
      <c r="U96" s="17">
        <f t="shared" si="36"/>
        <v>9754.3541666666661</v>
      </c>
      <c r="V96" s="41"/>
      <c r="W96" s="34"/>
      <c r="X96" s="34"/>
      <c r="Y96" s="34"/>
      <c r="Z96" s="41">
        <f t="shared" si="23"/>
        <v>1.494237092837303E-3</v>
      </c>
      <c r="AA96" s="16">
        <f t="shared" si="37"/>
        <v>1.8589069652145522E-3</v>
      </c>
      <c r="AB96" s="16">
        <f t="shared" si="38"/>
        <v>1.8571808020502554E-3</v>
      </c>
      <c r="AC96" s="41"/>
      <c r="AD96" s="34"/>
      <c r="AE96" s="34"/>
      <c r="AF96" s="34"/>
      <c r="AH96" s="34">
        <v>2.4636169775145524E-3</v>
      </c>
      <c r="AI96" s="34">
        <v>2.4605860067840784E-3</v>
      </c>
      <c r="AJ96" s="34">
        <v>2.4000980431783908E-3</v>
      </c>
      <c r="AK96" s="34">
        <f t="shared" si="42"/>
        <v>6.0471001230000027E-4</v>
      </c>
      <c r="AL96" s="34">
        <f t="shared" si="42"/>
        <v>6.0340520473382299E-4</v>
      </c>
      <c r="AM96" s="34">
        <f t="shared" si="39"/>
        <v>9.0586095034108781E-4</v>
      </c>
    </row>
    <row r="97" spans="1:39" x14ac:dyDescent="0.25">
      <c r="A97" s="15" t="s">
        <v>128</v>
      </c>
      <c r="B97" s="99">
        <v>9760</v>
      </c>
      <c r="C97" s="70">
        <f t="shared" si="40"/>
        <v>5</v>
      </c>
      <c r="D97" s="104">
        <v>1</v>
      </c>
      <c r="E97" s="105">
        <v>1</v>
      </c>
      <c r="F97" s="104">
        <v>3</v>
      </c>
      <c r="G97" s="77">
        <f t="shared" si="25"/>
        <v>9746.6712962962956</v>
      </c>
      <c r="H97" s="111">
        <v>13</v>
      </c>
      <c r="I97" s="16">
        <f t="shared" si="26"/>
        <v>1.4785708473128462E-3</v>
      </c>
      <c r="J97" s="16">
        <f t="shared" si="27"/>
        <v>1.4774785689430619E-3</v>
      </c>
      <c r="K97" s="17">
        <f t="shared" si="41"/>
        <v>98221.386821808381</v>
      </c>
      <c r="L97" s="17">
        <f t="shared" si="28"/>
        <v>145.11999404108792</v>
      </c>
      <c r="M97" s="17">
        <f t="shared" si="29"/>
        <v>98148.82682478783</v>
      </c>
      <c r="N97" s="17">
        <f t="shared" si="30"/>
        <v>3639207.5110828415</v>
      </c>
      <c r="O97" s="18">
        <f t="shared" si="31"/>
        <v>37.051070330385699</v>
      </c>
      <c r="P97" s="5"/>
      <c r="Q97" s="38">
        <f t="shared" si="32"/>
        <v>9759.6666666666661</v>
      </c>
      <c r="R97" s="17">
        <f t="shared" si="33"/>
        <v>9683.9166666666661</v>
      </c>
      <c r="S97" s="17">
        <f t="shared" si="34"/>
        <v>9259.8333333333339</v>
      </c>
      <c r="T97" s="17">
        <f t="shared" si="35"/>
        <v>9754.3541666666661</v>
      </c>
      <c r="U97" s="17">
        <f t="shared" si="36"/>
        <v>9649.6597222222226</v>
      </c>
      <c r="V97" s="41"/>
      <c r="W97" s="34"/>
      <c r="X97" s="34"/>
      <c r="Y97" s="34"/>
      <c r="Z97" s="41">
        <f t="shared" si="23"/>
        <v>1.4774785689430619E-3</v>
      </c>
      <c r="AA97" s="16">
        <f t="shared" si="37"/>
        <v>1.3337886961408002E-3</v>
      </c>
      <c r="AB97" s="16">
        <f t="shared" si="38"/>
        <v>1.3328997928024361E-3</v>
      </c>
      <c r="AC97" s="41"/>
      <c r="AD97" s="34"/>
      <c r="AE97" s="34"/>
      <c r="AF97" s="34"/>
      <c r="AH97" s="34">
        <v>2.8020374336309955E-3</v>
      </c>
      <c r="AI97" s="34">
        <v>2.7981172190352835E-3</v>
      </c>
      <c r="AJ97" s="34">
        <v>2.3966329769512305E-3</v>
      </c>
      <c r="AK97" s="34">
        <f t="shared" si="42"/>
        <v>1.4682487374901953E-3</v>
      </c>
      <c r="AL97" s="34">
        <f t="shared" si="42"/>
        <v>1.4652174262328474E-3</v>
      </c>
      <c r="AM97" s="34">
        <f t="shared" si="39"/>
        <v>9.1915440800816864E-4</v>
      </c>
    </row>
    <row r="98" spans="1:39" x14ac:dyDescent="0.25">
      <c r="A98" s="15" t="s">
        <v>129</v>
      </c>
      <c r="B98" s="90">
        <v>9721</v>
      </c>
      <c r="C98" s="57">
        <f t="shared" si="40"/>
        <v>4</v>
      </c>
      <c r="D98" s="107">
        <v>2</v>
      </c>
      <c r="E98" s="102">
        <v>1</v>
      </c>
      <c r="F98" s="107">
        <v>1</v>
      </c>
      <c r="G98" s="75">
        <f t="shared" si="25"/>
        <v>9618.9756944444453</v>
      </c>
      <c r="H98" s="102">
        <v>11</v>
      </c>
      <c r="I98" s="16">
        <f t="shared" si="26"/>
        <v>1.3866309646774881E-3</v>
      </c>
      <c r="J98" s="16">
        <f t="shared" si="27"/>
        <v>1.3856702580341766E-3</v>
      </c>
      <c r="K98" s="17">
        <f t="shared" si="41"/>
        <v>98076.266827767293</v>
      </c>
      <c r="L98" s="17">
        <f t="shared" si="28"/>
        <v>135.90136596225784</v>
      </c>
      <c r="M98" s="17">
        <f t="shared" si="29"/>
        <v>98008.316144786164</v>
      </c>
      <c r="N98" s="17">
        <f t="shared" si="30"/>
        <v>3541058.6842580535</v>
      </c>
      <c r="O98" s="18">
        <f t="shared" si="31"/>
        <v>36.105153660431853</v>
      </c>
      <c r="P98" s="5"/>
      <c r="Q98" s="38">
        <f t="shared" si="32"/>
        <v>9683.9166666666661</v>
      </c>
      <c r="R98" s="17">
        <f t="shared" si="33"/>
        <v>9259.8333333333339</v>
      </c>
      <c r="S98" s="17">
        <f t="shared" si="34"/>
        <v>9184.75</v>
      </c>
      <c r="T98" s="17">
        <f t="shared" si="35"/>
        <v>9649.6597222222226</v>
      </c>
      <c r="U98" s="17">
        <f t="shared" si="36"/>
        <v>9256.4513888888905</v>
      </c>
      <c r="V98" s="41"/>
      <c r="W98" s="34"/>
      <c r="X98" s="34"/>
      <c r="Y98" s="34"/>
      <c r="Z98" s="41">
        <f t="shared" si="23"/>
        <v>1.3856702580341766E-3</v>
      </c>
      <c r="AA98" s="16">
        <f t="shared" si="37"/>
        <v>1.1435729072850431E-3</v>
      </c>
      <c r="AB98" s="16">
        <f t="shared" si="38"/>
        <v>1.1429194014536868E-3</v>
      </c>
      <c r="AC98" s="41"/>
      <c r="AD98" s="34"/>
      <c r="AE98" s="34"/>
      <c r="AF98" s="34"/>
      <c r="AH98" s="34">
        <v>2.2099438521025771E-3</v>
      </c>
      <c r="AI98" s="34">
        <v>2.2075046214692249E-3</v>
      </c>
      <c r="AJ98" s="34">
        <v>2.3521527286872613E-3</v>
      </c>
      <c r="AK98" s="34">
        <f t="shared" si="42"/>
        <v>1.066370944817534E-3</v>
      </c>
      <c r="AL98" s="34">
        <f t="shared" si="42"/>
        <v>1.0645852200155382E-3</v>
      </c>
      <c r="AM98" s="34">
        <f t="shared" si="39"/>
        <v>9.6648247065308471E-4</v>
      </c>
    </row>
    <row r="99" spans="1:39" x14ac:dyDescent="0.25">
      <c r="A99" s="15" t="s">
        <v>130</v>
      </c>
      <c r="B99" s="90">
        <v>9264</v>
      </c>
      <c r="C99" s="57">
        <f t="shared" si="40"/>
        <v>8</v>
      </c>
      <c r="D99" s="101">
        <v>4</v>
      </c>
      <c r="E99" s="102">
        <v>3</v>
      </c>
      <c r="F99" s="103">
        <v>1</v>
      </c>
      <c r="G99" s="75">
        <f t="shared" si="25"/>
        <v>9252.9942129629653</v>
      </c>
      <c r="H99" s="102">
        <v>15</v>
      </c>
      <c r="I99" s="16">
        <f t="shared" si="26"/>
        <v>1.5155919793092246E-3</v>
      </c>
      <c r="J99" s="16">
        <f t="shared" si="27"/>
        <v>1.514444339462225E-3</v>
      </c>
      <c r="K99" s="17">
        <f t="shared" si="41"/>
        <v>97940.365461805035</v>
      </c>
      <c r="L99" s="17">
        <f t="shared" si="28"/>
        <v>148.3252320784959</v>
      </c>
      <c r="M99" s="17">
        <f t="shared" si="29"/>
        <v>97866.202845765787</v>
      </c>
      <c r="N99" s="17">
        <f t="shared" si="30"/>
        <v>3443050.3681132672</v>
      </c>
      <c r="O99" s="18">
        <f t="shared" si="31"/>
        <v>35.154559122571321</v>
      </c>
      <c r="P99" s="5"/>
      <c r="Q99" s="38">
        <f t="shared" si="32"/>
        <v>9259.8333333333339</v>
      </c>
      <c r="R99" s="17">
        <f t="shared" si="33"/>
        <v>9184.75</v>
      </c>
      <c r="S99" s="17">
        <f t="shared" si="34"/>
        <v>8983.3333333333321</v>
      </c>
      <c r="T99" s="17">
        <f t="shared" si="35"/>
        <v>9256.4513888888905</v>
      </c>
      <c r="U99" s="17">
        <f t="shared" si="36"/>
        <v>9167.9652777777774</v>
      </c>
      <c r="V99" s="41"/>
      <c r="W99" s="34"/>
      <c r="X99" s="34"/>
      <c r="Y99" s="34"/>
      <c r="Z99" s="41">
        <f t="shared" si="23"/>
        <v>1.514444339462225E-3</v>
      </c>
      <c r="AA99" s="16">
        <f t="shared" si="37"/>
        <v>1.6210968746728251E-3</v>
      </c>
      <c r="AB99" s="16">
        <f t="shared" si="38"/>
        <v>1.6197839613141594E-3</v>
      </c>
      <c r="AC99" s="41"/>
      <c r="AD99" s="34"/>
      <c r="AE99" s="34"/>
      <c r="AF99" s="34"/>
      <c r="AH99" s="34">
        <v>2.1116541936730235E-3</v>
      </c>
      <c r="AI99" s="34">
        <v>2.1094270034839463E-3</v>
      </c>
      <c r="AJ99" s="34">
        <v>2.5765739035193223E-3</v>
      </c>
      <c r="AK99" s="34">
        <f t="shared" si="42"/>
        <v>4.9055731900019841E-4</v>
      </c>
      <c r="AL99" s="34">
        <f t="shared" si="42"/>
        <v>4.8964304216978687E-4</v>
      </c>
      <c r="AM99" s="34">
        <f t="shared" si="39"/>
        <v>1.0621295640570972E-3</v>
      </c>
    </row>
    <row r="100" spans="1:39" x14ac:dyDescent="0.25">
      <c r="A100" s="15" t="s">
        <v>131</v>
      </c>
      <c r="B100" s="90">
        <v>9202</v>
      </c>
      <c r="C100" s="57">
        <f t="shared" si="40"/>
        <v>3</v>
      </c>
      <c r="D100" s="101">
        <v>2</v>
      </c>
      <c r="E100" s="102"/>
      <c r="F100" s="103">
        <v>1</v>
      </c>
      <c r="G100" s="75">
        <f t="shared" si="25"/>
        <v>9154.4169560185164</v>
      </c>
      <c r="H100" s="102">
        <v>16</v>
      </c>
      <c r="I100" s="16">
        <f t="shared" si="26"/>
        <v>1.8220393178952877E-3</v>
      </c>
      <c r="J100" s="16">
        <f t="shared" si="27"/>
        <v>1.8203809150948631E-3</v>
      </c>
      <c r="K100" s="17">
        <f t="shared" si="41"/>
        <v>97792.040229726539</v>
      </c>
      <c r="L100" s="17">
        <f t="shared" si="28"/>
        <v>178.018763682383</v>
      </c>
      <c r="M100" s="17">
        <f t="shared" si="29"/>
        <v>97703.030847885355</v>
      </c>
      <c r="N100" s="17">
        <f t="shared" si="30"/>
        <v>3345184.1652675015</v>
      </c>
      <c r="O100" s="18">
        <f t="shared" si="31"/>
        <v>34.207121125699167</v>
      </c>
      <c r="P100" s="5"/>
      <c r="Q100" s="38">
        <f t="shared" si="32"/>
        <v>9184.75</v>
      </c>
      <c r="R100" s="17">
        <f t="shared" si="33"/>
        <v>8983.3333333333321</v>
      </c>
      <c r="S100" s="17">
        <f t="shared" si="34"/>
        <v>8970.9583333333358</v>
      </c>
      <c r="T100" s="17">
        <f t="shared" si="35"/>
        <v>9167.9652777777774</v>
      </c>
      <c r="U100" s="17">
        <f t="shared" si="36"/>
        <v>8982.3854166666661</v>
      </c>
      <c r="V100" s="41"/>
      <c r="W100" s="34"/>
      <c r="X100" s="34"/>
      <c r="Y100" s="34"/>
      <c r="Z100" s="41">
        <f t="shared" si="23"/>
        <v>1.8203809150948631E-3</v>
      </c>
      <c r="AA100" s="16">
        <f t="shared" si="37"/>
        <v>1.7477901735162824E-3</v>
      </c>
      <c r="AB100" s="16">
        <f t="shared" si="38"/>
        <v>1.7462641218799894E-3</v>
      </c>
      <c r="AC100" s="41"/>
      <c r="AD100" s="34"/>
      <c r="AE100" s="34"/>
      <c r="AF100" s="34"/>
      <c r="AH100" s="34">
        <v>2.5853678205641027E-3</v>
      </c>
      <c r="AI100" s="34">
        <v>2.5820300718343778E-3</v>
      </c>
      <c r="AJ100" s="34">
        <v>2.9693060217488741E-3</v>
      </c>
      <c r="AK100" s="34">
        <f t="shared" si="42"/>
        <v>8.3757764704782021E-4</v>
      </c>
      <c r="AL100" s="34">
        <f t="shared" si="42"/>
        <v>8.357659499543884E-4</v>
      </c>
      <c r="AM100" s="34">
        <f t="shared" si="39"/>
        <v>1.148925106654011E-3</v>
      </c>
    </row>
    <row r="101" spans="1:39" x14ac:dyDescent="0.25">
      <c r="A101" s="15" t="s">
        <v>132</v>
      </c>
      <c r="B101" s="90">
        <v>8983</v>
      </c>
      <c r="C101" s="57">
        <f t="shared" si="40"/>
        <v>1</v>
      </c>
      <c r="D101" s="101"/>
      <c r="E101" s="102"/>
      <c r="F101" s="103">
        <v>1</v>
      </c>
      <c r="G101" s="75">
        <f t="shared" si="25"/>
        <v>8979.9618055555566</v>
      </c>
      <c r="H101" s="102">
        <v>17</v>
      </c>
      <c r="I101" s="16">
        <f t="shared" si="26"/>
        <v>2.1691890423124636E-3</v>
      </c>
      <c r="J101" s="16">
        <f t="shared" si="27"/>
        <v>2.1668389007125227E-3</v>
      </c>
      <c r="K101" s="17">
        <f t="shared" si="41"/>
        <v>97614.021466044156</v>
      </c>
      <c r="L101" s="17">
        <f t="shared" si="28"/>
        <v>211.51385896762076</v>
      </c>
      <c r="M101" s="17">
        <f t="shared" si="29"/>
        <v>97508.264536560338</v>
      </c>
      <c r="N101" s="17">
        <f t="shared" si="30"/>
        <v>3247481.1344196163</v>
      </c>
      <c r="O101" s="18">
        <f t="shared" si="31"/>
        <v>33.26859282761216</v>
      </c>
      <c r="P101" s="5"/>
      <c r="Q101" s="38">
        <f t="shared" si="32"/>
        <v>8983.3333333333321</v>
      </c>
      <c r="R101" s="17">
        <f t="shared" si="33"/>
        <v>8970.9583333333358</v>
      </c>
      <c r="S101" s="17">
        <f t="shared" si="34"/>
        <v>8723.5833333333339</v>
      </c>
      <c r="T101" s="17">
        <f t="shared" si="35"/>
        <v>8982.3854166666661</v>
      </c>
      <c r="U101" s="17">
        <f t="shared" si="36"/>
        <v>8952.3020833333339</v>
      </c>
      <c r="V101" s="41"/>
      <c r="W101" s="34"/>
      <c r="X101" s="34"/>
      <c r="Y101" s="34"/>
      <c r="Z101" s="41">
        <f t="shared" si="23"/>
        <v>2.1668389007125227E-3</v>
      </c>
      <c r="AA101" s="16">
        <f t="shared" si="37"/>
        <v>1.8931038202726826E-3</v>
      </c>
      <c r="AB101" s="16">
        <f t="shared" si="38"/>
        <v>1.8913135937778252E-3</v>
      </c>
      <c r="AC101" s="41"/>
      <c r="AD101" s="34"/>
      <c r="AE101" s="34"/>
      <c r="AF101" s="34"/>
      <c r="AH101" s="34">
        <v>2.7431773162810125E-3</v>
      </c>
      <c r="AI101" s="34">
        <v>2.7394199589354531E-3</v>
      </c>
      <c r="AJ101" s="34">
        <v>3.2738584357847266E-3</v>
      </c>
      <c r="AK101" s="34">
        <f t="shared" si="42"/>
        <v>8.5007349600832991E-4</v>
      </c>
      <c r="AL101" s="34">
        <f t="shared" si="42"/>
        <v>8.4810636515762782E-4</v>
      </c>
      <c r="AM101" s="34">
        <f t="shared" si="39"/>
        <v>1.1070195350722039E-3</v>
      </c>
    </row>
    <row r="102" spans="1:39" x14ac:dyDescent="0.25">
      <c r="A102" s="15" t="s">
        <v>133</v>
      </c>
      <c r="B102" s="99">
        <v>8975</v>
      </c>
      <c r="C102" s="70">
        <f t="shared" si="40"/>
        <v>5</v>
      </c>
      <c r="D102" s="104">
        <v>2</v>
      </c>
      <c r="E102" s="104">
        <v>2</v>
      </c>
      <c r="F102" s="106">
        <v>1</v>
      </c>
      <c r="G102" s="77">
        <f t="shared" si="25"/>
        <v>8921.7207754629617</v>
      </c>
      <c r="H102" s="111">
        <v>29</v>
      </c>
      <c r="I102" s="16">
        <f t="shared" si="26"/>
        <v>2.3416930513364817E-3</v>
      </c>
      <c r="J102" s="16">
        <f t="shared" si="27"/>
        <v>2.3389544945927915E-3</v>
      </c>
      <c r="K102" s="17">
        <f t="shared" si="41"/>
        <v>97402.507607076535</v>
      </c>
      <c r="L102" s="17">
        <f t="shared" si="28"/>
        <v>227.82003295217874</v>
      </c>
      <c r="M102" s="17">
        <f t="shared" si="29"/>
        <v>97288.597590600446</v>
      </c>
      <c r="N102" s="17">
        <f t="shared" si="30"/>
        <v>3149972.8698830558</v>
      </c>
      <c r="O102" s="18">
        <f t="shared" si="31"/>
        <v>32.339751278171427</v>
      </c>
      <c r="P102" s="5"/>
      <c r="Q102" s="38">
        <f t="shared" si="32"/>
        <v>8970.9583333333358</v>
      </c>
      <c r="R102" s="17">
        <f t="shared" si="33"/>
        <v>8723.5833333333339</v>
      </c>
      <c r="S102" s="17">
        <f t="shared" si="34"/>
        <v>6769.5</v>
      </c>
      <c r="T102" s="17">
        <f t="shared" si="35"/>
        <v>8952.3020833333339</v>
      </c>
      <c r="U102" s="17">
        <f t="shared" si="36"/>
        <v>8561.8263888888887</v>
      </c>
      <c r="V102" s="41"/>
      <c r="W102" s="34"/>
      <c r="X102" s="34"/>
      <c r="Y102" s="34"/>
      <c r="Z102" s="41">
        <f t="shared" si="23"/>
        <v>2.3389544945927915E-3</v>
      </c>
      <c r="AA102" s="16">
        <f t="shared" si="37"/>
        <v>3.2504940167772901E-3</v>
      </c>
      <c r="AB102" s="16">
        <f t="shared" si="38"/>
        <v>3.245219733114482E-3</v>
      </c>
      <c r="AC102" s="41"/>
      <c r="AD102" s="34"/>
      <c r="AE102" s="34"/>
      <c r="AF102" s="34"/>
      <c r="AH102" s="34">
        <v>3.7924099477837847E-3</v>
      </c>
      <c r="AI102" s="34">
        <v>3.7852323713339245E-3</v>
      </c>
      <c r="AJ102" s="34">
        <v>3.4155322902578392E-3</v>
      </c>
      <c r="AK102" s="34">
        <f t="shared" si="42"/>
        <v>5.4191593100649457E-4</v>
      </c>
      <c r="AL102" s="34">
        <f t="shared" si="42"/>
        <v>5.4001263821944244E-4</v>
      </c>
      <c r="AM102" s="34">
        <f t="shared" si="39"/>
        <v>1.0765777956650477E-3</v>
      </c>
    </row>
    <row r="103" spans="1:39" x14ac:dyDescent="0.25">
      <c r="A103" s="15" t="s">
        <v>134</v>
      </c>
      <c r="B103" s="90">
        <v>8914</v>
      </c>
      <c r="C103" s="57">
        <f t="shared" si="40"/>
        <v>4</v>
      </c>
      <c r="D103" s="101">
        <v>1</v>
      </c>
      <c r="E103" s="107">
        <v>1</v>
      </c>
      <c r="F103" s="103">
        <v>2</v>
      </c>
      <c r="G103" s="75">
        <f t="shared" si="25"/>
        <v>8425.8067129629635</v>
      </c>
      <c r="H103" s="102">
        <v>13</v>
      </c>
      <c r="I103" s="16">
        <f t="shared" si="26"/>
        <v>2.321982682826513E-3</v>
      </c>
      <c r="J103" s="16">
        <f t="shared" si="27"/>
        <v>2.3192900072099157E-3</v>
      </c>
      <c r="K103" s="17">
        <f t="shared" si="41"/>
        <v>97174.687574124357</v>
      </c>
      <c r="L103" s="17">
        <f t="shared" si="28"/>
        <v>225.37628184440837</v>
      </c>
      <c r="M103" s="17">
        <f t="shared" si="29"/>
        <v>97061.999433202145</v>
      </c>
      <c r="N103" s="17">
        <f t="shared" si="30"/>
        <v>3052684.2722924552</v>
      </c>
      <c r="O103" s="18">
        <f t="shared" si="31"/>
        <v>31.414397601884577</v>
      </c>
      <c r="P103" s="5"/>
      <c r="Q103" s="38">
        <f t="shared" si="32"/>
        <v>8723.5833333333339</v>
      </c>
      <c r="R103" s="17">
        <f t="shared" si="33"/>
        <v>6769.5</v>
      </c>
      <c r="S103" s="17">
        <f t="shared" si="34"/>
        <v>8510.5833333333339</v>
      </c>
      <c r="T103" s="17">
        <f t="shared" si="35"/>
        <v>8561.8263888888887</v>
      </c>
      <c r="U103" s="17">
        <f t="shared" si="36"/>
        <v>6917.5902777777774</v>
      </c>
      <c r="V103" s="41"/>
      <c r="W103" s="34"/>
      <c r="X103" s="34"/>
      <c r="Y103" s="34"/>
      <c r="Z103" s="41">
        <f t="shared" si="23"/>
        <v>2.3192900072099157E-3</v>
      </c>
      <c r="AA103" s="16">
        <f t="shared" si="37"/>
        <v>1.5428789720513902E-3</v>
      </c>
      <c r="AB103" s="16">
        <f t="shared" si="38"/>
        <v>1.541689651778811E-3</v>
      </c>
      <c r="AC103" s="41"/>
      <c r="AD103" s="34"/>
      <c r="AE103" s="34"/>
      <c r="AF103" s="34"/>
      <c r="AH103" s="34">
        <v>3.6336451023795133E-3</v>
      </c>
      <c r="AI103" s="34">
        <v>3.6270553863591618E-3</v>
      </c>
      <c r="AJ103" s="34">
        <v>3.4973401299505584E-3</v>
      </c>
      <c r="AK103" s="34">
        <f t="shared" si="42"/>
        <v>2.0907661303281233E-3</v>
      </c>
      <c r="AL103" s="34">
        <f t="shared" si="42"/>
        <v>2.085365734580351E-3</v>
      </c>
      <c r="AM103" s="34">
        <f t="shared" si="39"/>
        <v>1.1780501227406427E-3</v>
      </c>
    </row>
    <row r="104" spans="1:39" x14ac:dyDescent="0.25">
      <c r="A104" s="15" t="s">
        <v>135</v>
      </c>
      <c r="B104" s="90">
        <v>6605</v>
      </c>
      <c r="C104" s="57">
        <f t="shared" si="40"/>
        <v>6</v>
      </c>
      <c r="D104" s="101">
        <v>1</v>
      </c>
      <c r="E104" s="102">
        <v>3</v>
      </c>
      <c r="F104" s="103">
        <v>2</v>
      </c>
      <c r="G104" s="75">
        <f t="shared" si="25"/>
        <v>7048.1090856481478</v>
      </c>
      <c r="H104" s="102">
        <v>19</v>
      </c>
      <c r="I104" s="16">
        <f t="shared" si="26"/>
        <v>2.1714067048411311E-3</v>
      </c>
      <c r="J104" s="16">
        <f t="shared" si="27"/>
        <v>2.1690517580758143E-3</v>
      </c>
      <c r="K104" s="17">
        <f t="shared" si="41"/>
        <v>96949.311292279948</v>
      </c>
      <c r="L104" s="17">
        <f t="shared" si="28"/>
        <v>210.28807410276204</v>
      </c>
      <c r="M104" s="17">
        <f t="shared" si="29"/>
        <v>96844.16725522856</v>
      </c>
      <c r="N104" s="17">
        <f t="shared" si="30"/>
        <v>2955622.272859253</v>
      </c>
      <c r="O104" s="18">
        <f t="shared" si="31"/>
        <v>30.486263733722971</v>
      </c>
      <c r="P104" s="5"/>
      <c r="Q104" s="38">
        <f t="shared" si="32"/>
        <v>6769.5</v>
      </c>
      <c r="R104" s="17">
        <f t="shared" si="33"/>
        <v>8510.5833333333339</v>
      </c>
      <c r="S104" s="17">
        <f t="shared" si="34"/>
        <v>8009.875</v>
      </c>
      <c r="T104" s="17">
        <f t="shared" si="35"/>
        <v>6917.5902777777774</v>
      </c>
      <c r="U104" s="17">
        <f t="shared" si="36"/>
        <v>8471.8159722222226</v>
      </c>
      <c r="V104" s="41"/>
      <c r="W104" s="34"/>
      <c r="X104" s="34"/>
      <c r="Y104" s="34"/>
      <c r="Z104" s="41">
        <f t="shared" si="23"/>
        <v>2.1690517580758143E-3</v>
      </c>
      <c r="AA104" s="16">
        <f t="shared" si="37"/>
        <v>2.6957585033252577E-3</v>
      </c>
      <c r="AB104" s="16">
        <f t="shared" si="38"/>
        <v>2.6921298373746784E-3</v>
      </c>
      <c r="AC104" s="41"/>
      <c r="AD104" s="34"/>
      <c r="AE104" s="34"/>
      <c r="AF104" s="34"/>
      <c r="AH104" s="34">
        <v>2.8833627925274421E-3</v>
      </c>
      <c r="AI104" s="34">
        <v>2.8792118863150405E-3</v>
      </c>
      <c r="AJ104" s="34">
        <v>3.6141789791946221E-3</v>
      </c>
      <c r="AK104" s="34">
        <f t="shared" si="42"/>
        <v>1.8760428920218441E-4</v>
      </c>
      <c r="AL104" s="34">
        <f t="shared" si="42"/>
        <v>1.8708204894036205E-4</v>
      </c>
      <c r="AM104" s="34">
        <f t="shared" si="39"/>
        <v>1.4451272211188078E-3</v>
      </c>
    </row>
    <row r="105" spans="1:39" x14ac:dyDescent="0.25">
      <c r="A105" s="15" t="s">
        <v>136</v>
      </c>
      <c r="B105" s="90">
        <v>8556</v>
      </c>
      <c r="C105" s="57">
        <f t="shared" si="40"/>
        <v>4</v>
      </c>
      <c r="D105" s="101">
        <v>1</v>
      </c>
      <c r="E105" s="102">
        <v>3</v>
      </c>
      <c r="F105" s="103"/>
      <c r="G105" s="75">
        <f t="shared" si="25"/>
        <v>8434.3287037037044</v>
      </c>
      <c r="H105" s="102">
        <v>15</v>
      </c>
      <c r="I105" s="16">
        <f t="shared" si="26"/>
        <v>2.0607922414698186E-3</v>
      </c>
      <c r="J105" s="16">
        <f t="shared" si="27"/>
        <v>2.0586709948628426E-3</v>
      </c>
      <c r="K105" s="17">
        <f t="shared" si="41"/>
        <v>96739.023218177186</v>
      </c>
      <c r="L105" s="17">
        <f t="shared" si="28"/>
        <v>199.15382117062109</v>
      </c>
      <c r="M105" s="17">
        <f t="shared" si="29"/>
        <v>96639.446307591876</v>
      </c>
      <c r="N105" s="17">
        <f t="shared" si="30"/>
        <v>2858778.1056040246</v>
      </c>
      <c r="O105" s="18">
        <f t="shared" si="31"/>
        <v>29.55144687740513</v>
      </c>
      <c r="P105" s="5"/>
      <c r="Q105" s="38">
        <f t="shared" si="32"/>
        <v>8510.5833333333339</v>
      </c>
      <c r="R105" s="17">
        <f t="shared" si="33"/>
        <v>8009.875</v>
      </c>
      <c r="S105" s="17">
        <f t="shared" si="34"/>
        <v>7986</v>
      </c>
      <c r="T105" s="17">
        <f t="shared" si="35"/>
        <v>8471.8159722222226</v>
      </c>
      <c r="U105" s="17">
        <f t="shared" si="36"/>
        <v>8009.9687500000009</v>
      </c>
      <c r="V105" s="41"/>
      <c r="W105" s="34"/>
      <c r="X105" s="34"/>
      <c r="Y105" s="34"/>
      <c r="Z105" s="41">
        <f t="shared" si="23"/>
        <v>2.0586709948628426E-3</v>
      </c>
      <c r="AA105" s="16">
        <f t="shared" si="37"/>
        <v>1.7784462198412023E-3</v>
      </c>
      <c r="AB105" s="16">
        <f t="shared" si="38"/>
        <v>1.7768661893623845E-3</v>
      </c>
      <c r="AC105" s="41"/>
      <c r="AD105" s="34"/>
      <c r="AE105" s="34"/>
      <c r="AF105" s="34"/>
      <c r="AH105" s="34">
        <v>3.7022783313073108E-3</v>
      </c>
      <c r="AI105" s="34">
        <v>3.6954375621018765E-3</v>
      </c>
      <c r="AJ105" s="34">
        <v>3.9387219918436064E-3</v>
      </c>
      <c r="AK105" s="34">
        <f t="shared" si="42"/>
        <v>1.9238321114661086E-3</v>
      </c>
      <c r="AL105" s="34">
        <f t="shared" si="42"/>
        <v>1.918571372739492E-3</v>
      </c>
      <c r="AM105" s="34">
        <f t="shared" si="39"/>
        <v>1.8800509969807639E-3</v>
      </c>
    </row>
    <row r="106" spans="1:39" x14ac:dyDescent="0.25">
      <c r="A106" s="15" t="s">
        <v>137</v>
      </c>
      <c r="B106" s="90">
        <v>8010</v>
      </c>
      <c r="C106" s="57">
        <f t="shared" si="40"/>
        <v>5</v>
      </c>
      <c r="D106" s="101">
        <v>1</v>
      </c>
      <c r="E106" s="102">
        <v>2</v>
      </c>
      <c r="F106" s="103">
        <v>2</v>
      </c>
      <c r="G106" s="75">
        <f t="shared" si="25"/>
        <v>8009.1394675925931</v>
      </c>
      <c r="H106" s="102">
        <v>19</v>
      </c>
      <c r="I106" s="16">
        <f t="shared" si="26"/>
        <v>2.3092859542762738E-3</v>
      </c>
      <c r="J106" s="16">
        <f t="shared" si="27"/>
        <v>2.306622628657187E-3</v>
      </c>
      <c r="K106" s="17">
        <f t="shared" si="41"/>
        <v>96539.869397006565</v>
      </c>
      <c r="L106" s="17">
        <f t="shared" si="28"/>
        <v>222.68104731875064</v>
      </c>
      <c r="M106" s="17">
        <f t="shared" si="29"/>
        <v>96428.528873347183</v>
      </c>
      <c r="N106" s="17">
        <f t="shared" si="30"/>
        <v>2762138.6592964325</v>
      </c>
      <c r="O106" s="18">
        <f t="shared" si="31"/>
        <v>28.61137762614457</v>
      </c>
      <c r="P106" s="5"/>
      <c r="Q106" s="38">
        <f t="shared" si="32"/>
        <v>8009.875</v>
      </c>
      <c r="R106" s="17">
        <f t="shared" si="33"/>
        <v>7986</v>
      </c>
      <c r="S106" s="17">
        <f t="shared" si="34"/>
        <v>7968.708333333333</v>
      </c>
      <c r="T106" s="17">
        <f t="shared" si="35"/>
        <v>8009.9687500000009</v>
      </c>
      <c r="U106" s="17">
        <f t="shared" si="36"/>
        <v>7988.5173611111104</v>
      </c>
      <c r="V106" s="41"/>
      <c r="W106" s="34"/>
      <c r="X106" s="34"/>
      <c r="Y106" s="34"/>
      <c r="Z106" s="41">
        <f t="shared" si="23"/>
        <v>2.306622628657187E-3</v>
      </c>
      <c r="AA106" s="16">
        <f t="shared" si="37"/>
        <v>2.3722898167624325E-3</v>
      </c>
      <c r="AB106" s="16">
        <f t="shared" si="38"/>
        <v>2.3694792709896334E-3</v>
      </c>
      <c r="AC106" s="41"/>
      <c r="AD106" s="34"/>
      <c r="AE106" s="34"/>
      <c r="AF106" s="34"/>
      <c r="AH106" s="34">
        <v>4.3408779953282807E-3</v>
      </c>
      <c r="AI106" s="34">
        <v>4.3314767891875511E-3</v>
      </c>
      <c r="AJ106" s="34">
        <v>4.5077007813592949E-3</v>
      </c>
      <c r="AK106" s="34">
        <f t="shared" si="42"/>
        <v>1.9685881785658482E-3</v>
      </c>
      <c r="AL106" s="34">
        <f t="shared" si="42"/>
        <v>1.9619975181979178E-3</v>
      </c>
      <c r="AM106" s="34">
        <f t="shared" si="39"/>
        <v>2.2010781527021079E-3</v>
      </c>
    </row>
    <row r="107" spans="1:39" x14ac:dyDescent="0.25">
      <c r="A107" s="15" t="s">
        <v>138</v>
      </c>
      <c r="B107" s="99">
        <v>7983</v>
      </c>
      <c r="C107" s="70">
        <f t="shared" si="40"/>
        <v>9</v>
      </c>
      <c r="D107" s="104"/>
      <c r="E107" s="105">
        <v>4</v>
      </c>
      <c r="F107" s="106">
        <v>5</v>
      </c>
      <c r="G107" s="77">
        <f t="shared" si="25"/>
        <v>7987.8023726851852</v>
      </c>
      <c r="H107" s="111">
        <v>20</v>
      </c>
      <c r="I107" s="16">
        <f t="shared" si="26"/>
        <v>3.095446538663978E-3</v>
      </c>
      <c r="J107" s="16">
        <f t="shared" si="27"/>
        <v>3.0906630475476243E-3</v>
      </c>
      <c r="K107" s="17">
        <f t="shared" si="41"/>
        <v>96317.188349687814</v>
      </c>
      <c r="L107" s="17">
        <f t="shared" si="28"/>
        <v>297.68397487605398</v>
      </c>
      <c r="M107" s="17">
        <f t="shared" si="29"/>
        <v>96168.34636224978</v>
      </c>
      <c r="N107" s="17">
        <f t="shared" si="30"/>
        <v>2665710.1304230853</v>
      </c>
      <c r="O107" s="18">
        <f t="shared" si="31"/>
        <v>27.676369878499735</v>
      </c>
      <c r="P107" s="5"/>
      <c r="Q107" s="38">
        <f t="shared" si="32"/>
        <v>7986</v>
      </c>
      <c r="R107" s="17">
        <f t="shared" si="33"/>
        <v>7968.708333333333</v>
      </c>
      <c r="S107" s="17">
        <f t="shared" si="34"/>
        <v>8041.9583333333339</v>
      </c>
      <c r="T107" s="17">
        <f t="shared" si="35"/>
        <v>7988.5173611111104</v>
      </c>
      <c r="U107" s="17">
        <f t="shared" si="36"/>
        <v>7977.9374999999991</v>
      </c>
      <c r="V107" s="41"/>
      <c r="W107" s="34"/>
      <c r="X107" s="34"/>
      <c r="Y107" s="34"/>
      <c r="Z107" s="41">
        <f t="shared" si="23"/>
        <v>3.0906630475476243E-3</v>
      </c>
      <c r="AA107" s="16">
        <f t="shared" si="37"/>
        <v>2.5038175792119386E-3</v>
      </c>
      <c r="AB107" s="16">
        <f t="shared" si="38"/>
        <v>2.5006869472426327E-3</v>
      </c>
      <c r="AC107" s="41"/>
      <c r="AD107" s="34"/>
      <c r="AE107" s="34"/>
      <c r="AF107" s="34"/>
      <c r="AH107" s="34">
        <v>4.1871517999240142E-3</v>
      </c>
      <c r="AI107" s="34">
        <v>4.1784039940218256E-3</v>
      </c>
      <c r="AJ107" s="34">
        <v>5.1749821717648045E-3</v>
      </c>
      <c r="AK107" s="34">
        <f t="shared" si="42"/>
        <v>1.6833342207120757E-3</v>
      </c>
      <c r="AL107" s="34">
        <f t="shared" si="42"/>
        <v>1.6777170467791929E-3</v>
      </c>
      <c r="AM107" s="34">
        <f t="shared" si="39"/>
        <v>2.0843191242171802E-3</v>
      </c>
    </row>
    <row r="108" spans="1:39" x14ac:dyDescent="0.25">
      <c r="A108" s="15" t="s">
        <v>139</v>
      </c>
      <c r="B108" s="90">
        <v>7959</v>
      </c>
      <c r="C108" s="57">
        <f t="shared" si="40"/>
        <v>12</v>
      </c>
      <c r="D108" s="101">
        <v>4</v>
      </c>
      <c r="E108" s="102">
        <v>3</v>
      </c>
      <c r="F108" s="103">
        <v>5</v>
      </c>
      <c r="G108" s="75">
        <f t="shared" si="25"/>
        <v>7989.8414351851843</v>
      </c>
      <c r="H108" s="102">
        <v>31</v>
      </c>
      <c r="I108" s="16">
        <f t="shared" si="26"/>
        <v>3.9362555246756073E-3</v>
      </c>
      <c r="J108" s="16">
        <f t="shared" si="27"/>
        <v>3.928523688139977E-3</v>
      </c>
      <c r="K108" s="17">
        <f t="shared" si="41"/>
        <v>96019.50437481176</v>
      </c>
      <c r="L108" s="17">
        <f t="shared" si="28"/>
        <v>377.2148974599113</v>
      </c>
      <c r="M108" s="17">
        <f t="shared" si="29"/>
        <v>95830.896926081798</v>
      </c>
      <c r="N108" s="17">
        <f t="shared" si="30"/>
        <v>2569541.7840608354</v>
      </c>
      <c r="O108" s="18">
        <f t="shared" si="31"/>
        <v>26.760623279522868</v>
      </c>
      <c r="P108" s="5"/>
      <c r="Q108" s="38">
        <f t="shared" si="32"/>
        <v>7968.708333333333</v>
      </c>
      <c r="R108" s="17">
        <f t="shared" si="33"/>
        <v>8041.9583333333339</v>
      </c>
      <c r="S108" s="17">
        <f t="shared" si="34"/>
        <v>8342.3750000000018</v>
      </c>
      <c r="T108" s="17">
        <f t="shared" si="35"/>
        <v>7977.9374999999991</v>
      </c>
      <c r="U108" s="17">
        <f t="shared" si="36"/>
        <v>8072.7847222222235</v>
      </c>
      <c r="V108" s="41"/>
      <c r="W108" s="34"/>
      <c r="X108" s="34"/>
      <c r="Y108" s="34"/>
      <c r="Z108" s="41">
        <f t="shared" si="23"/>
        <v>3.928523688139977E-3</v>
      </c>
      <c r="AA108" s="16">
        <f t="shared" si="37"/>
        <v>3.8799268109982834E-3</v>
      </c>
      <c r="AB108" s="16">
        <f t="shared" si="38"/>
        <v>3.8724144686382001E-3</v>
      </c>
      <c r="AC108" s="41"/>
      <c r="AD108" s="34"/>
      <c r="AE108" s="34"/>
      <c r="AF108" s="34"/>
      <c r="AH108" s="34">
        <v>4.8264742290757166E-3</v>
      </c>
      <c r="AI108" s="34">
        <v>4.8148548426682775E-3</v>
      </c>
      <c r="AJ108" s="34">
        <v>5.7626502876718996E-3</v>
      </c>
      <c r="AK108" s="34">
        <f t="shared" ref="AK108:AL127" si="43">AH108-AA108</f>
        <v>9.4654741807743319E-4</v>
      </c>
      <c r="AL108" s="34">
        <f t="shared" si="43"/>
        <v>9.4244037403007743E-4</v>
      </c>
      <c r="AM108" s="34">
        <f t="shared" si="39"/>
        <v>1.8341265995319225E-3</v>
      </c>
    </row>
    <row r="109" spans="1:39" x14ac:dyDescent="0.25">
      <c r="A109" s="15" t="s">
        <v>140</v>
      </c>
      <c r="B109" s="90">
        <v>8017</v>
      </c>
      <c r="C109" s="57">
        <f t="shared" si="40"/>
        <v>12</v>
      </c>
      <c r="D109" s="101">
        <v>4</v>
      </c>
      <c r="E109" s="102">
        <v>6</v>
      </c>
      <c r="F109" s="103">
        <v>2</v>
      </c>
      <c r="G109" s="75">
        <f t="shared" si="25"/>
        <v>8103.0769675925931</v>
      </c>
      <c r="H109" s="102">
        <v>42</v>
      </c>
      <c r="I109" s="16">
        <f t="shared" si="26"/>
        <v>4.2965036321685624E-3</v>
      </c>
      <c r="J109" s="16">
        <f t="shared" si="27"/>
        <v>4.2872934462365982E-3</v>
      </c>
      <c r="K109" s="17">
        <f t="shared" si="41"/>
        <v>95642.289477351849</v>
      </c>
      <c r="L109" s="17">
        <f t="shared" si="28"/>
        <v>410.04656085930765</v>
      </c>
      <c r="M109" s="17">
        <f t="shared" si="29"/>
        <v>95437.266196922195</v>
      </c>
      <c r="N109" s="17">
        <f t="shared" si="30"/>
        <v>2473710.8871347536</v>
      </c>
      <c r="O109" s="18">
        <f t="shared" si="31"/>
        <v>25.864195646639448</v>
      </c>
      <c r="P109" s="5"/>
      <c r="Q109" s="38">
        <f t="shared" si="32"/>
        <v>8041.9583333333339</v>
      </c>
      <c r="R109" s="17">
        <f t="shared" si="33"/>
        <v>8342.3750000000018</v>
      </c>
      <c r="S109" s="17">
        <f t="shared" si="34"/>
        <v>8881.8749999999982</v>
      </c>
      <c r="T109" s="17">
        <f t="shared" si="35"/>
        <v>8072.7847222222235</v>
      </c>
      <c r="U109" s="17">
        <f t="shared" si="36"/>
        <v>8388.2916666666679</v>
      </c>
      <c r="V109" s="41"/>
      <c r="W109" s="34"/>
      <c r="X109" s="34"/>
      <c r="Y109" s="34"/>
      <c r="Z109" s="41">
        <f t="shared" si="23"/>
        <v>4.2872934462365982E-3</v>
      </c>
      <c r="AA109" s="16">
        <f t="shared" si="37"/>
        <v>5.1832162236610359E-3</v>
      </c>
      <c r="AB109" s="16">
        <f t="shared" si="38"/>
        <v>5.1698180811851485E-3</v>
      </c>
      <c r="AC109" s="41"/>
      <c r="AD109" s="34"/>
      <c r="AE109" s="34"/>
      <c r="AF109" s="34"/>
      <c r="AH109" s="34">
        <v>6.4007429740569723E-3</v>
      </c>
      <c r="AI109" s="34">
        <v>6.3803235684305511E-3</v>
      </c>
      <c r="AJ109" s="34">
        <v>6.2573155260132185E-3</v>
      </c>
      <c r="AK109" s="34">
        <f t="shared" si="43"/>
        <v>1.2175267503959364E-3</v>
      </c>
      <c r="AL109" s="34">
        <f t="shared" si="43"/>
        <v>1.2105054872454026E-3</v>
      </c>
      <c r="AM109" s="34">
        <f t="shared" si="39"/>
        <v>1.9700220797766203E-3</v>
      </c>
    </row>
    <row r="110" spans="1:39" x14ac:dyDescent="0.25">
      <c r="A110" s="15" t="s">
        <v>141</v>
      </c>
      <c r="B110" s="90">
        <v>8293</v>
      </c>
      <c r="C110" s="57">
        <f t="shared" si="40"/>
        <v>6</v>
      </c>
      <c r="D110" s="101">
        <v>4</v>
      </c>
      <c r="E110" s="102">
        <v>1</v>
      </c>
      <c r="F110" s="103">
        <v>1</v>
      </c>
      <c r="G110" s="75">
        <f t="shared" si="25"/>
        <v>8433.6108217592609</v>
      </c>
      <c r="H110" s="102">
        <v>41</v>
      </c>
      <c r="I110" s="16">
        <f t="shared" si="26"/>
        <v>3.970638167328077E-3</v>
      </c>
      <c r="J110" s="16">
        <f t="shared" si="27"/>
        <v>3.9627708028290333E-3</v>
      </c>
      <c r="K110" s="17">
        <f t="shared" si="41"/>
        <v>95232.242916492542</v>
      </c>
      <c r="L110" s="17">
        <f t="shared" si="28"/>
        <v>377.38355171740113</v>
      </c>
      <c r="M110" s="17">
        <f t="shared" si="29"/>
        <v>95043.551140633848</v>
      </c>
      <c r="N110" s="17">
        <f t="shared" si="30"/>
        <v>2378273.6209378312</v>
      </c>
      <c r="O110" s="18">
        <f t="shared" si="31"/>
        <v>24.973407620182769</v>
      </c>
      <c r="P110" s="5"/>
      <c r="Q110" s="38">
        <f t="shared" si="32"/>
        <v>8342.3750000000018</v>
      </c>
      <c r="R110" s="17">
        <f t="shared" si="33"/>
        <v>8881.8749999999982</v>
      </c>
      <c r="S110" s="17">
        <f t="shared" si="34"/>
        <v>8919.3333333333339</v>
      </c>
      <c r="T110" s="17">
        <f t="shared" si="35"/>
        <v>8388.2916666666679</v>
      </c>
      <c r="U110" s="17">
        <f t="shared" si="36"/>
        <v>8885.1215277777774</v>
      </c>
      <c r="V110" s="41"/>
      <c r="W110" s="34"/>
      <c r="X110" s="34"/>
      <c r="Y110" s="34"/>
      <c r="Z110" s="41">
        <f t="shared" si="23"/>
        <v>3.9627708028290333E-3</v>
      </c>
      <c r="AA110" s="16">
        <f t="shared" si="37"/>
        <v>4.8615001173894995E-3</v>
      </c>
      <c r="AB110" s="16">
        <f t="shared" si="38"/>
        <v>4.8497116804376234E-3</v>
      </c>
      <c r="AC110" s="41"/>
      <c r="AD110" s="34"/>
      <c r="AE110" s="34"/>
      <c r="AF110" s="34"/>
      <c r="AH110" s="34">
        <v>6.231792655633896E-3</v>
      </c>
      <c r="AI110" s="34">
        <v>6.2124353511364893E-3</v>
      </c>
      <c r="AJ110" s="34">
        <v>6.4697268248836721E-3</v>
      </c>
      <c r="AK110" s="34">
        <f t="shared" si="43"/>
        <v>1.3702925382443965E-3</v>
      </c>
      <c r="AL110" s="34">
        <f t="shared" si="43"/>
        <v>1.3627236706988659E-3</v>
      </c>
      <c r="AM110" s="34">
        <f t="shared" si="39"/>
        <v>2.5069560220546388E-3</v>
      </c>
    </row>
    <row r="111" spans="1:39" x14ac:dyDescent="0.25">
      <c r="A111" s="15" t="s">
        <v>142</v>
      </c>
      <c r="B111" s="90">
        <v>8873</v>
      </c>
      <c r="C111" s="57">
        <f t="shared" si="40"/>
        <v>4</v>
      </c>
      <c r="D111" s="101">
        <v>2</v>
      </c>
      <c r="E111" s="102"/>
      <c r="F111" s="103">
        <v>2</v>
      </c>
      <c r="G111" s="75">
        <f t="shared" si="25"/>
        <v>8887.8246527777774</v>
      </c>
      <c r="H111" s="102">
        <v>19</v>
      </c>
      <c r="I111" s="16">
        <f t="shared" si="26"/>
        <v>3.3771494430189439E-3</v>
      </c>
      <c r="J111" s="16">
        <f t="shared" si="27"/>
        <v>3.3714564868206295E-3</v>
      </c>
      <c r="K111" s="17">
        <f t="shared" si="41"/>
        <v>94854.85936477514</v>
      </c>
      <c r="L111" s="17">
        <f t="shared" si="28"/>
        <v>319.79903091181768</v>
      </c>
      <c r="M111" s="17">
        <f t="shared" si="29"/>
        <v>94694.959849319232</v>
      </c>
      <c r="N111" s="17">
        <f t="shared" si="30"/>
        <v>2283230.0697971974</v>
      </c>
      <c r="O111" s="18">
        <f t="shared" si="31"/>
        <v>24.070775973814655</v>
      </c>
      <c r="P111" s="5"/>
      <c r="Q111" s="38">
        <f t="shared" si="32"/>
        <v>8881.8749999999982</v>
      </c>
      <c r="R111" s="17">
        <f t="shared" si="33"/>
        <v>8919.3333333333339</v>
      </c>
      <c r="S111" s="17">
        <f t="shared" si="34"/>
        <v>8574.5416666666661</v>
      </c>
      <c r="T111" s="17">
        <f t="shared" si="35"/>
        <v>8885.1215277777774</v>
      </c>
      <c r="U111" s="17">
        <f t="shared" si="36"/>
        <v>8893.5590277777792</v>
      </c>
      <c r="V111" s="41"/>
      <c r="W111" s="34"/>
      <c r="X111" s="34"/>
      <c r="Y111" s="34"/>
      <c r="Z111" s="41">
        <f t="shared" si="23"/>
        <v>3.3714564868206295E-3</v>
      </c>
      <c r="AA111" s="16">
        <f t="shared" si="37"/>
        <v>2.1377559461708989E-3</v>
      </c>
      <c r="AB111" s="16">
        <f t="shared" si="38"/>
        <v>2.1354733857068069E-3</v>
      </c>
      <c r="AC111" s="41"/>
      <c r="AD111" s="34"/>
      <c r="AE111" s="34"/>
      <c r="AF111" s="34"/>
      <c r="AH111" s="34">
        <v>6.6560040006457908E-3</v>
      </c>
      <c r="AI111" s="34">
        <v>6.6339262807135818E-3</v>
      </c>
      <c r="AJ111" s="34">
        <v>6.7249429370549478E-3</v>
      </c>
      <c r="AK111" s="34">
        <f t="shared" si="43"/>
        <v>4.5182480544748924E-3</v>
      </c>
      <c r="AL111" s="34">
        <f t="shared" si="43"/>
        <v>4.4984528950067753E-3</v>
      </c>
      <c r="AM111" s="34">
        <f t="shared" si="39"/>
        <v>3.3534864502343183E-3</v>
      </c>
    </row>
    <row r="112" spans="1:39" x14ac:dyDescent="0.25">
      <c r="A112" s="15" t="s">
        <v>143</v>
      </c>
      <c r="B112" s="99">
        <v>8956</v>
      </c>
      <c r="C112" s="70">
        <f t="shared" ref="C112:C136" si="44">SUM(D112:F112)</f>
        <v>6</v>
      </c>
      <c r="D112" s="104">
        <v>2</v>
      </c>
      <c r="E112" s="105">
        <v>3</v>
      </c>
      <c r="F112" s="106">
        <v>1</v>
      </c>
      <c r="G112" s="77">
        <f t="shared" ref="G112:G137" si="45">T112*11/12+U112/12+D112*23/24+D113/24</f>
        <v>8874.3602430555584</v>
      </c>
      <c r="H112" s="111">
        <v>23</v>
      </c>
      <c r="I112" s="16">
        <f t="shared" ref="I112:I137" si="46">Z112/(1-Z112/2)</f>
        <v>3.1748053794926072E-3</v>
      </c>
      <c r="J112" s="16">
        <f t="shared" ref="J112:J137" si="47">Z112</f>
        <v>3.1697736722394072E-3</v>
      </c>
      <c r="K112" s="17">
        <f t="shared" si="41"/>
        <v>94535.060333863323</v>
      </c>
      <c r="L112" s="17">
        <f t="shared" ref="L112:L136" si="48">K112-K113</f>
        <v>299.65474534983514</v>
      </c>
      <c r="M112" s="17">
        <f t="shared" ref="M112:M136" si="49">(+K112+K113)/2</f>
        <v>94385.232961188405</v>
      </c>
      <c r="N112" s="17">
        <f t="shared" ref="N112:N136" si="50">N113+M112</f>
        <v>2188535.1099478779</v>
      </c>
      <c r="O112" s="18">
        <f t="shared" ref="O112:O136" si="51">N112/K112</f>
        <v>23.150512648098715</v>
      </c>
      <c r="P112" s="5"/>
      <c r="Q112" s="38">
        <f t="shared" ref="Q112:Q137" si="52">B112*11/12+B113/12+F112*23/24+F113/24</f>
        <v>8919.3333333333339</v>
      </c>
      <c r="R112" s="17">
        <f t="shared" ref="R112:R137" si="53">B113*11/12+B114/12+F113*23/24+F114/24</f>
        <v>8574.5416666666661</v>
      </c>
      <c r="S112" s="17">
        <f t="shared" ref="S112:S137" si="54">B114*11/12+B115/12+F114*23/24+F115/24</f>
        <v>9325.625</v>
      </c>
      <c r="T112" s="17">
        <f t="shared" ref="T112:T137" si="55">Q112*11/12+R112/12+E112*23/24+E113/24</f>
        <v>8893.5590277777792</v>
      </c>
      <c r="U112" s="17">
        <f t="shared" ref="U112:U137" si="56">R112*11/12+S112/12+E113*23/24+E114/24</f>
        <v>8639.1736111111095</v>
      </c>
      <c r="V112" s="41"/>
      <c r="W112" s="34"/>
      <c r="X112" s="34"/>
      <c r="Y112" s="34"/>
      <c r="Z112" s="41">
        <f t="shared" si="23"/>
        <v>3.1697736722394072E-3</v>
      </c>
      <c r="AA112" s="16">
        <f t="shared" ref="AA112:AA137" si="57">H112/G112</f>
        <v>2.5917361218233347E-3</v>
      </c>
      <c r="AB112" s="16">
        <f t="shared" ref="AB112:AB137" si="58">AA112/(1+AA112/2)</f>
        <v>2.588381920363295E-3</v>
      </c>
      <c r="AC112" s="41"/>
      <c r="AD112" s="34"/>
      <c r="AE112" s="34"/>
      <c r="AF112" s="34"/>
      <c r="AH112" s="34">
        <v>6.4991514483845195E-3</v>
      </c>
      <c r="AI112" s="34">
        <v>6.4781003706810732E-3</v>
      </c>
      <c r="AJ112" s="34">
        <v>7.5832871051992705E-3</v>
      </c>
      <c r="AK112" s="34">
        <f t="shared" si="43"/>
        <v>3.9074153265611852E-3</v>
      </c>
      <c r="AL112" s="34">
        <f t="shared" si="43"/>
        <v>3.8897184503177782E-3</v>
      </c>
      <c r="AM112" s="34">
        <f t="shared" ref="AM112:AM137" si="59">AJ112-Z112</f>
        <v>4.4135134329598633E-3</v>
      </c>
    </row>
    <row r="113" spans="1:39" x14ac:dyDescent="0.25">
      <c r="A113" s="15" t="s">
        <v>144</v>
      </c>
      <c r="B113" s="90">
        <v>8503</v>
      </c>
      <c r="C113" s="57">
        <f t="shared" si="44"/>
        <v>7</v>
      </c>
      <c r="D113" s="101">
        <v>2</v>
      </c>
      <c r="E113" s="102">
        <v>2</v>
      </c>
      <c r="F113" s="103">
        <v>3</v>
      </c>
      <c r="G113" s="75">
        <f t="shared" si="45"/>
        <v>8698.4809027777756</v>
      </c>
      <c r="H113" s="102">
        <v>38</v>
      </c>
      <c r="I113" s="16">
        <f t="shared" si="46"/>
        <v>3.718701549880491E-3</v>
      </c>
      <c r="J113" s="16">
        <f t="shared" si="47"/>
        <v>3.7118000116524016E-3</v>
      </c>
      <c r="K113" s="17">
        <f t="shared" ref="K113:K136" si="60">K112*(1-J112)</f>
        <v>94235.405588513488</v>
      </c>
      <c r="L113" s="17">
        <f t="shared" si="48"/>
        <v>349.78297956151073</v>
      </c>
      <c r="M113" s="17">
        <f t="shared" si="49"/>
        <v>94060.514098732732</v>
      </c>
      <c r="N113" s="17">
        <f t="shared" si="50"/>
        <v>2094149.8769866894</v>
      </c>
      <c r="O113" s="18">
        <f t="shared" si="51"/>
        <v>22.222537950661177</v>
      </c>
      <c r="P113" s="5"/>
      <c r="Q113" s="38">
        <f t="shared" si="52"/>
        <v>8574.5416666666661</v>
      </c>
      <c r="R113" s="17">
        <f t="shared" si="53"/>
        <v>9325.625</v>
      </c>
      <c r="S113" s="17">
        <f t="shared" si="54"/>
        <v>9297.4583333333339</v>
      </c>
      <c r="T113" s="17">
        <f t="shared" si="55"/>
        <v>8639.1736111111095</v>
      </c>
      <c r="U113" s="17">
        <f t="shared" si="56"/>
        <v>9326.3611111111131</v>
      </c>
      <c r="V113" s="41"/>
      <c r="W113" s="34"/>
      <c r="X113" s="34"/>
      <c r="Y113" s="34"/>
      <c r="Z113" s="41">
        <f t="shared" si="23"/>
        <v>3.7118000116524016E-3</v>
      </c>
      <c r="AA113" s="16">
        <f t="shared" si="57"/>
        <v>4.3685788846032957E-3</v>
      </c>
      <c r="AB113" s="16">
        <f t="shared" si="58"/>
        <v>4.3590574414555383E-3</v>
      </c>
      <c r="AC113" s="41"/>
      <c r="AD113" s="34"/>
      <c r="AE113" s="34"/>
      <c r="AF113" s="34"/>
      <c r="AH113" s="34">
        <v>7.7217650095385273E-3</v>
      </c>
      <c r="AI113" s="34">
        <v>7.6920668432379543E-3</v>
      </c>
      <c r="AJ113" s="34">
        <v>8.9972865945691979E-3</v>
      </c>
      <c r="AK113" s="34">
        <f t="shared" si="43"/>
        <v>3.3531861249352316E-3</v>
      </c>
      <c r="AL113" s="34">
        <f t="shared" si="43"/>
        <v>3.333009401782416E-3</v>
      </c>
      <c r="AM113" s="34">
        <f t="shared" si="59"/>
        <v>5.2854865829167963E-3</v>
      </c>
    </row>
    <row r="114" spans="1:39" x14ac:dyDescent="0.25">
      <c r="A114" s="15" t="s">
        <v>145</v>
      </c>
      <c r="B114" s="90">
        <v>9325</v>
      </c>
      <c r="C114" s="57">
        <f t="shared" si="44"/>
        <v>10</v>
      </c>
      <c r="D114" s="101">
        <v>3</v>
      </c>
      <c r="E114" s="102">
        <v>3</v>
      </c>
      <c r="F114" s="103">
        <v>4</v>
      </c>
      <c r="G114" s="75">
        <f t="shared" si="45"/>
        <v>9328.6895254629653</v>
      </c>
      <c r="H114" s="102">
        <v>44</v>
      </c>
      <c r="I114" s="16">
        <f t="shared" si="46"/>
        <v>4.9300163279620947E-3</v>
      </c>
      <c r="J114" s="16">
        <f t="shared" si="47"/>
        <v>4.9178936798915714E-3</v>
      </c>
      <c r="K114" s="17">
        <f t="shared" si="60"/>
        <v>93885.622608951977</v>
      </c>
      <c r="L114" s="17">
        <f t="shared" si="48"/>
        <v>461.71951006125892</v>
      </c>
      <c r="M114" s="17">
        <f t="shared" si="49"/>
        <v>93654.762853921347</v>
      </c>
      <c r="N114" s="17">
        <f t="shared" si="50"/>
        <v>2000089.3628879567</v>
      </c>
      <c r="O114" s="18">
        <f t="shared" si="51"/>
        <v>21.303468063673986</v>
      </c>
      <c r="P114" s="5"/>
      <c r="Q114" s="38">
        <f t="shared" si="52"/>
        <v>9325.625</v>
      </c>
      <c r="R114" s="17">
        <f t="shared" si="53"/>
        <v>9297.4583333333339</v>
      </c>
      <c r="S114" s="17">
        <f t="shared" si="54"/>
        <v>9463.0833333333321</v>
      </c>
      <c r="T114" s="17">
        <f t="shared" si="55"/>
        <v>9326.3611111111131</v>
      </c>
      <c r="U114" s="17">
        <f t="shared" si="56"/>
        <v>9316.3020833333321</v>
      </c>
      <c r="V114" s="41"/>
      <c r="W114" s="34"/>
      <c r="X114" s="34"/>
      <c r="Y114" s="34"/>
      <c r="Z114" s="41">
        <f t="shared" si="23"/>
        <v>4.9178936798915714E-3</v>
      </c>
      <c r="AA114" s="16">
        <f t="shared" si="57"/>
        <v>4.7166324787528352E-3</v>
      </c>
      <c r="AB114" s="16">
        <f t="shared" si="58"/>
        <v>4.7055353383494468E-3</v>
      </c>
      <c r="AC114" s="41"/>
      <c r="AD114" s="34"/>
      <c r="AE114" s="34"/>
      <c r="AF114" s="34"/>
      <c r="AH114" s="34">
        <v>7.7203327817376806E-3</v>
      </c>
      <c r="AI114" s="34">
        <v>7.6906456100297605E-3</v>
      </c>
      <c r="AJ114" s="34">
        <v>1.0508601207268991E-2</v>
      </c>
      <c r="AK114" s="34">
        <f t="shared" si="43"/>
        <v>3.0037003029848453E-3</v>
      </c>
      <c r="AL114" s="34">
        <f t="shared" si="43"/>
        <v>2.9851102716803137E-3</v>
      </c>
      <c r="AM114" s="34">
        <f t="shared" si="59"/>
        <v>5.5907075273774198E-3</v>
      </c>
    </row>
    <row r="115" spans="1:39" x14ac:dyDescent="0.25">
      <c r="A115" s="15" t="s">
        <v>146</v>
      </c>
      <c r="B115" s="90">
        <v>9284</v>
      </c>
      <c r="C115" s="57">
        <f t="shared" si="44"/>
        <v>17</v>
      </c>
      <c r="D115" s="101">
        <v>7</v>
      </c>
      <c r="E115" s="102">
        <v>5</v>
      </c>
      <c r="F115" s="103">
        <v>5</v>
      </c>
      <c r="G115" s="75">
        <f t="shared" si="45"/>
        <v>9341.9328703703723</v>
      </c>
      <c r="H115" s="102">
        <v>60</v>
      </c>
      <c r="I115" s="16">
        <f t="shared" si="46"/>
        <v>6.1367668761556152E-3</v>
      </c>
      <c r="J115" s="16">
        <f t="shared" si="47"/>
        <v>6.1179945230867248E-3</v>
      </c>
      <c r="K115" s="17">
        <f t="shared" si="60"/>
        <v>93423.903098890718</v>
      </c>
      <c r="L115" s="17">
        <f t="shared" si="48"/>
        <v>571.56692748439673</v>
      </c>
      <c r="M115" s="17">
        <f t="shared" si="49"/>
        <v>93138.119635148527</v>
      </c>
      <c r="N115" s="17">
        <f t="shared" si="50"/>
        <v>1906434.6000340353</v>
      </c>
      <c r="O115" s="18">
        <f t="shared" si="51"/>
        <v>20.406282940416688</v>
      </c>
      <c r="P115" s="5"/>
      <c r="Q115" s="38">
        <f t="shared" si="52"/>
        <v>9297.4583333333339</v>
      </c>
      <c r="R115" s="17">
        <f t="shared" si="53"/>
        <v>9463.0833333333321</v>
      </c>
      <c r="S115" s="17">
        <f t="shared" si="54"/>
        <v>10326.541666666666</v>
      </c>
      <c r="T115" s="17">
        <f t="shared" si="55"/>
        <v>9316.3020833333321</v>
      </c>
      <c r="U115" s="17">
        <f t="shared" si="56"/>
        <v>9540.8715277777774</v>
      </c>
      <c r="V115" s="41"/>
      <c r="W115" s="34"/>
      <c r="X115" s="34"/>
      <c r="Y115" s="34"/>
      <c r="Z115" s="41">
        <f t="shared" si="23"/>
        <v>6.1179945230867248E-3</v>
      </c>
      <c r="AA115" s="16">
        <f t="shared" si="57"/>
        <v>6.4226537305037629E-3</v>
      </c>
      <c r="AB115" s="16">
        <f t="shared" si="58"/>
        <v>6.4020945124022045E-3</v>
      </c>
      <c r="AC115" s="41"/>
      <c r="AD115" s="34"/>
      <c r="AE115" s="34"/>
      <c r="AF115" s="34"/>
      <c r="AH115" s="34">
        <v>1.1938787094228957E-2</v>
      </c>
      <c r="AI115" s="34">
        <v>1.1867942673814365E-2</v>
      </c>
      <c r="AJ115" s="34">
        <v>1.1816986008135733E-2</v>
      </c>
      <c r="AK115" s="34">
        <f t="shared" si="43"/>
        <v>5.5161333637251944E-3</v>
      </c>
      <c r="AL115" s="34">
        <f t="shared" si="43"/>
        <v>5.4658481614121603E-3</v>
      </c>
      <c r="AM115" s="34">
        <f t="shared" si="59"/>
        <v>5.6989914850490084E-3</v>
      </c>
    </row>
    <row r="116" spans="1:39" x14ac:dyDescent="0.25">
      <c r="A116" s="15" t="s">
        <v>147</v>
      </c>
      <c r="B116" s="90">
        <v>9387</v>
      </c>
      <c r="C116" s="57">
        <f t="shared" si="44"/>
        <v>13</v>
      </c>
      <c r="D116" s="101">
        <v>5</v>
      </c>
      <c r="E116" s="102">
        <v>6</v>
      </c>
      <c r="F116" s="103">
        <v>2</v>
      </c>
      <c r="G116" s="75">
        <f t="shared" si="45"/>
        <v>9615.5552662037007</v>
      </c>
      <c r="H116" s="102">
        <v>66</v>
      </c>
      <c r="I116" s="16">
        <f t="shared" si="46"/>
        <v>7.1911761354701027E-3</v>
      </c>
      <c r="J116" s="16">
        <f t="shared" si="47"/>
        <v>7.1654122646309928E-3</v>
      </c>
      <c r="K116" s="17">
        <f t="shared" si="60"/>
        <v>92852.336171406321</v>
      </c>
      <c r="L116" s="17">
        <f t="shared" si="48"/>
        <v>665.32526840222999</v>
      </c>
      <c r="M116" s="17">
        <f t="shared" si="49"/>
        <v>92519.673537205206</v>
      </c>
      <c r="N116" s="17">
        <f t="shared" si="50"/>
        <v>1813296.4803988868</v>
      </c>
      <c r="O116" s="18">
        <f t="shared" si="51"/>
        <v>19.528819146257383</v>
      </c>
      <c r="P116" s="5"/>
      <c r="Q116" s="38">
        <f t="shared" si="52"/>
        <v>9463.0833333333321</v>
      </c>
      <c r="R116" s="17">
        <f t="shared" si="53"/>
        <v>10326.541666666666</v>
      </c>
      <c r="S116" s="17">
        <f t="shared" si="54"/>
        <v>10876.458333333334</v>
      </c>
      <c r="T116" s="17">
        <f t="shared" si="55"/>
        <v>9540.8715277777774</v>
      </c>
      <c r="U116" s="17">
        <f t="shared" si="56"/>
        <v>10374.576388888887</v>
      </c>
      <c r="V116" s="41"/>
      <c r="W116" s="34"/>
      <c r="X116" s="34"/>
      <c r="Y116" s="34"/>
      <c r="Z116" s="41">
        <f t="shared" ref="Z116:Z129" si="61">IF((-99*AB112-24*AB113+288*AB114+648*AB115+805*AB116+648*AB117+288*AB118-24*AB119-99*AB120)/2431&lt;0,0,(-99*AB112-24*AB113+288*AB114+648*AB115+805*AB116+648*AB117+288*AB118-24*AB119-99*AB120)/2431)</f>
        <v>7.1654122646309928E-3</v>
      </c>
      <c r="AA116" s="16">
        <f t="shared" si="57"/>
        <v>6.8638781820508773E-3</v>
      </c>
      <c r="AB116" s="16">
        <f t="shared" si="58"/>
        <v>6.8404023378692029E-3</v>
      </c>
      <c r="AC116" s="41"/>
      <c r="AD116" s="34"/>
      <c r="AE116" s="34"/>
      <c r="AF116" s="34"/>
      <c r="AH116" s="34">
        <v>1.25963768120504E-2</v>
      </c>
      <c r="AI116" s="34">
        <v>1.251753899309214E-2</v>
      </c>
      <c r="AJ116" s="34">
        <v>1.3054658098298099E-2</v>
      </c>
      <c r="AK116" s="34">
        <f t="shared" si="43"/>
        <v>5.732498629999523E-3</v>
      </c>
      <c r="AL116" s="34">
        <f t="shared" si="43"/>
        <v>5.6771366552229368E-3</v>
      </c>
      <c r="AM116" s="34">
        <f t="shared" si="59"/>
        <v>5.8892458336671063E-3</v>
      </c>
    </row>
    <row r="117" spans="1:39" x14ac:dyDescent="0.25">
      <c r="A117" s="15" t="s">
        <v>148</v>
      </c>
      <c r="B117" s="99">
        <v>10271</v>
      </c>
      <c r="C117" s="70">
        <f t="shared" si="44"/>
        <v>24</v>
      </c>
      <c r="D117" s="104">
        <v>10</v>
      </c>
      <c r="E117" s="105">
        <v>2</v>
      </c>
      <c r="F117" s="106">
        <v>12</v>
      </c>
      <c r="G117" s="77">
        <f t="shared" si="45"/>
        <v>10433.164930555555</v>
      </c>
      <c r="H117" s="111">
        <v>93</v>
      </c>
      <c r="I117" s="16">
        <f t="shared" si="46"/>
        <v>8.2355889792075036E-3</v>
      </c>
      <c r="J117" s="16">
        <f t="shared" si="47"/>
        <v>8.2018155881737748E-3</v>
      </c>
      <c r="K117" s="17">
        <f t="shared" si="60"/>
        <v>92187.010903004091</v>
      </c>
      <c r="L117" s="17">
        <f t="shared" si="48"/>
        <v>756.10086305141158</v>
      </c>
      <c r="M117" s="17">
        <f t="shared" si="49"/>
        <v>91808.960471478378</v>
      </c>
      <c r="N117" s="17">
        <f t="shared" si="50"/>
        <v>1720776.8068616816</v>
      </c>
      <c r="O117" s="18">
        <f t="shared" si="51"/>
        <v>18.666152530666409</v>
      </c>
      <c r="P117" s="5"/>
      <c r="Q117" s="38">
        <f t="shared" si="52"/>
        <v>10326.541666666666</v>
      </c>
      <c r="R117" s="17">
        <f t="shared" si="53"/>
        <v>10876.458333333334</v>
      </c>
      <c r="S117" s="17">
        <f t="shared" si="54"/>
        <v>11764.625</v>
      </c>
      <c r="T117" s="17">
        <f t="shared" si="55"/>
        <v>10374.576388888887</v>
      </c>
      <c r="U117" s="17">
        <f t="shared" si="56"/>
        <v>10957.638888888891</v>
      </c>
      <c r="V117" s="41"/>
      <c r="W117" s="34"/>
      <c r="X117" s="34"/>
      <c r="Y117" s="34"/>
      <c r="Z117" s="41">
        <f t="shared" si="61"/>
        <v>8.2018155881737748E-3</v>
      </c>
      <c r="AA117" s="16">
        <f t="shared" si="57"/>
        <v>8.9138818967225749E-3</v>
      </c>
      <c r="AB117" s="16">
        <f t="shared" si="58"/>
        <v>8.8743295340330906E-3</v>
      </c>
      <c r="AC117" s="41"/>
      <c r="AD117" s="34"/>
      <c r="AE117" s="34"/>
      <c r="AF117" s="34"/>
      <c r="AH117" s="34">
        <v>1.2050527217402707E-2</v>
      </c>
      <c r="AI117" s="34">
        <v>1.1978354474097801E-2</v>
      </c>
      <c r="AJ117" s="34">
        <v>1.4466058949873944E-2</v>
      </c>
      <c r="AK117" s="34">
        <f t="shared" si="43"/>
        <v>3.1366453206801322E-3</v>
      </c>
      <c r="AL117" s="34">
        <f t="shared" si="43"/>
        <v>3.1040249400647105E-3</v>
      </c>
      <c r="AM117" s="34">
        <f t="shared" si="59"/>
        <v>6.264243361700169E-3</v>
      </c>
    </row>
    <row r="118" spans="1:39" x14ac:dyDescent="0.25">
      <c r="A118" s="15" t="s">
        <v>149</v>
      </c>
      <c r="B118" s="90">
        <v>10796</v>
      </c>
      <c r="C118" s="57">
        <f t="shared" si="44"/>
        <v>24</v>
      </c>
      <c r="D118" s="101">
        <v>10</v>
      </c>
      <c r="E118" s="102">
        <v>7</v>
      </c>
      <c r="F118" s="103">
        <v>7</v>
      </c>
      <c r="G118" s="75">
        <f t="shared" si="45"/>
        <v>11042.64033564815</v>
      </c>
      <c r="H118" s="102">
        <v>87</v>
      </c>
      <c r="I118" s="16">
        <f t="shared" si="46"/>
        <v>9.1037785697336334E-3</v>
      </c>
      <c r="J118" s="16">
        <f t="shared" si="47"/>
        <v>9.0625269504142261E-3</v>
      </c>
      <c r="K118" s="17">
        <f t="shared" si="60"/>
        <v>91430.91003995268</v>
      </c>
      <c r="L118" s="17">
        <f t="shared" si="48"/>
        <v>828.59508633796941</v>
      </c>
      <c r="M118" s="17">
        <f t="shared" si="49"/>
        <v>91016.612496783695</v>
      </c>
      <c r="N118" s="17">
        <f t="shared" si="50"/>
        <v>1628967.8463902033</v>
      </c>
      <c r="O118" s="18">
        <f t="shared" si="51"/>
        <v>17.816380102510095</v>
      </c>
      <c r="P118" s="5"/>
      <c r="Q118" s="38">
        <f t="shared" si="52"/>
        <v>10876.458333333334</v>
      </c>
      <c r="R118" s="17">
        <f t="shared" si="53"/>
        <v>11764.625</v>
      </c>
      <c r="S118" s="17">
        <f t="shared" si="54"/>
        <v>12756</v>
      </c>
      <c r="T118" s="17">
        <f t="shared" si="55"/>
        <v>10957.638888888891</v>
      </c>
      <c r="U118" s="17">
        <f t="shared" si="56"/>
        <v>11858.15625</v>
      </c>
      <c r="V118" s="41"/>
      <c r="W118" s="34"/>
      <c r="X118" s="34"/>
      <c r="Y118" s="34"/>
      <c r="Z118" s="41">
        <f t="shared" si="61"/>
        <v>9.0625269504142261E-3</v>
      </c>
      <c r="AA118" s="16">
        <f t="shared" si="57"/>
        <v>7.8785505418612848E-3</v>
      </c>
      <c r="AB118" s="16">
        <f t="shared" si="58"/>
        <v>7.8476365412988944E-3</v>
      </c>
      <c r="AC118" s="41"/>
      <c r="AD118" s="34"/>
      <c r="AE118" s="34"/>
      <c r="AF118" s="34"/>
      <c r="AH118" s="34">
        <v>1.4267427204930497E-2</v>
      </c>
      <c r="AI118" s="34">
        <v>1.4166368390048872E-2</v>
      </c>
      <c r="AJ118" s="34">
        <v>1.6015230859481984E-2</v>
      </c>
      <c r="AK118" s="34">
        <f t="shared" si="43"/>
        <v>6.3888766630692123E-3</v>
      </c>
      <c r="AL118" s="34">
        <f t="shared" si="43"/>
        <v>6.3187318487499776E-3</v>
      </c>
      <c r="AM118" s="34">
        <f t="shared" si="59"/>
        <v>6.9527039090677579E-3</v>
      </c>
    </row>
    <row r="119" spans="1:39" x14ac:dyDescent="0.25">
      <c r="A119" s="15" t="s">
        <v>150</v>
      </c>
      <c r="B119" s="90">
        <v>11676</v>
      </c>
      <c r="C119" s="57">
        <f t="shared" si="44"/>
        <v>30</v>
      </c>
      <c r="D119" s="101">
        <v>9</v>
      </c>
      <c r="E119" s="102">
        <v>11</v>
      </c>
      <c r="F119" s="103">
        <v>10</v>
      </c>
      <c r="G119" s="75">
        <f t="shared" si="45"/>
        <v>11951.9453125</v>
      </c>
      <c r="H119" s="102">
        <v>135</v>
      </c>
      <c r="I119" s="16">
        <f t="shared" si="46"/>
        <v>9.7332287770717698E-3</v>
      </c>
      <c r="J119" s="16">
        <f t="shared" si="47"/>
        <v>9.6860903105975577E-3</v>
      </c>
      <c r="K119" s="17">
        <f t="shared" si="60"/>
        <v>90602.31495361471</v>
      </c>
      <c r="L119" s="17">
        <f t="shared" si="48"/>
        <v>877.58220498991432</v>
      </c>
      <c r="M119" s="17">
        <f t="shared" si="49"/>
        <v>90163.523851119753</v>
      </c>
      <c r="N119" s="17">
        <f t="shared" si="50"/>
        <v>1537951.2338934196</v>
      </c>
      <c r="O119" s="18">
        <f t="shared" si="51"/>
        <v>16.974745454139864</v>
      </c>
      <c r="P119" s="5"/>
      <c r="Q119" s="38">
        <f t="shared" si="52"/>
        <v>11764.625</v>
      </c>
      <c r="R119" s="17">
        <f t="shared" si="53"/>
        <v>12756</v>
      </c>
      <c r="S119" s="17">
        <f t="shared" si="54"/>
        <v>14080.500000000002</v>
      </c>
      <c r="T119" s="17">
        <f t="shared" si="55"/>
        <v>11858.15625</v>
      </c>
      <c r="U119" s="17">
        <f t="shared" si="56"/>
        <v>12875.625</v>
      </c>
      <c r="V119" s="41"/>
      <c r="W119" s="34"/>
      <c r="X119" s="34"/>
      <c r="Y119" s="34"/>
      <c r="Z119" s="41">
        <f t="shared" si="61"/>
        <v>9.6860903105975577E-3</v>
      </c>
      <c r="AA119" s="16">
        <f t="shared" si="57"/>
        <v>1.1295232405289672E-2</v>
      </c>
      <c r="AB119" s="16">
        <f t="shared" si="58"/>
        <v>1.1231799512378703E-2</v>
      </c>
      <c r="AC119" s="41"/>
      <c r="AD119" s="34"/>
      <c r="AE119" s="34"/>
      <c r="AF119" s="34"/>
      <c r="AH119" s="34">
        <v>1.6447729552037649E-2</v>
      </c>
      <c r="AI119" s="34">
        <v>1.6313568966840098E-2</v>
      </c>
      <c r="AJ119" s="34">
        <v>1.7906348302926166E-2</v>
      </c>
      <c r="AK119" s="34">
        <f t="shared" si="43"/>
        <v>5.1524971467479773E-3</v>
      </c>
      <c r="AL119" s="34">
        <f t="shared" si="43"/>
        <v>5.0817694544613955E-3</v>
      </c>
      <c r="AM119" s="34">
        <f t="shared" si="59"/>
        <v>8.2202579923286081E-3</v>
      </c>
    </row>
    <row r="120" spans="1:39" x14ac:dyDescent="0.25">
      <c r="A120" s="15" t="s">
        <v>151</v>
      </c>
      <c r="B120" s="90">
        <v>12620</v>
      </c>
      <c r="C120" s="57">
        <f t="shared" si="44"/>
        <v>27</v>
      </c>
      <c r="D120" s="101">
        <v>9</v>
      </c>
      <c r="E120" s="102">
        <v>9</v>
      </c>
      <c r="F120" s="103">
        <v>9</v>
      </c>
      <c r="G120" s="75">
        <f t="shared" si="45"/>
        <v>12980.920717592591</v>
      </c>
      <c r="H120" s="102">
        <v>128</v>
      </c>
      <c r="I120" s="16">
        <f t="shared" si="46"/>
        <v>1.030631010640649E-2</v>
      </c>
      <c r="J120" s="16">
        <f t="shared" si="47"/>
        <v>1.0253472373432456E-2</v>
      </c>
      <c r="K120" s="17">
        <f t="shared" si="60"/>
        <v>89724.732748624796</v>
      </c>
      <c r="L120" s="17">
        <f t="shared" si="48"/>
        <v>919.9900684516324</v>
      </c>
      <c r="M120" s="17">
        <f t="shared" si="49"/>
        <v>89264.737714398972</v>
      </c>
      <c r="N120" s="17">
        <f t="shared" si="50"/>
        <v>1447787.7100422999</v>
      </c>
      <c r="O120" s="18">
        <f t="shared" si="51"/>
        <v>16.135882110660173</v>
      </c>
      <c r="P120" s="5"/>
      <c r="Q120" s="38">
        <f t="shared" si="52"/>
        <v>12756</v>
      </c>
      <c r="R120" s="17">
        <f t="shared" si="53"/>
        <v>14080.500000000002</v>
      </c>
      <c r="S120" s="17">
        <f t="shared" si="54"/>
        <v>13285.583333333332</v>
      </c>
      <c r="T120" s="17">
        <f t="shared" si="55"/>
        <v>12875.625</v>
      </c>
      <c r="U120" s="17">
        <f t="shared" si="56"/>
        <v>14029.173611111111</v>
      </c>
      <c r="V120" s="41"/>
      <c r="W120" s="34"/>
      <c r="X120" s="34"/>
      <c r="Y120" s="34"/>
      <c r="Z120" s="41">
        <f t="shared" si="61"/>
        <v>1.0253472373432456E-2</v>
      </c>
      <c r="AA120" s="16">
        <f t="shared" si="57"/>
        <v>9.8606256662923802E-3</v>
      </c>
      <c r="AB120" s="16">
        <f t="shared" si="58"/>
        <v>9.8122482130057823E-3</v>
      </c>
      <c r="AC120" s="41"/>
      <c r="AD120" s="34"/>
      <c r="AE120" s="34"/>
      <c r="AF120" s="34"/>
      <c r="AH120" s="34">
        <v>1.9164515453559041E-2</v>
      </c>
      <c r="AI120" s="34">
        <v>1.8982619104965969E-2</v>
      </c>
      <c r="AJ120" s="34">
        <v>2.0132642992549323E-2</v>
      </c>
      <c r="AK120" s="34">
        <f t="shared" si="43"/>
        <v>9.3038897872666608E-3</v>
      </c>
      <c r="AL120" s="34">
        <f t="shared" si="43"/>
        <v>9.1703708919601869E-3</v>
      </c>
      <c r="AM120" s="34">
        <f t="shared" si="59"/>
        <v>9.8791706191168668E-3</v>
      </c>
    </row>
    <row r="121" spans="1:39" x14ac:dyDescent="0.25">
      <c r="A121" s="15" t="s">
        <v>152</v>
      </c>
      <c r="B121" s="90">
        <v>14144</v>
      </c>
      <c r="C121" s="57">
        <f t="shared" si="44"/>
        <v>37</v>
      </c>
      <c r="D121" s="101">
        <v>13</v>
      </c>
      <c r="E121" s="102">
        <v>15</v>
      </c>
      <c r="F121" s="103">
        <v>9</v>
      </c>
      <c r="G121" s="75">
        <f t="shared" si="45"/>
        <v>13978.1796875</v>
      </c>
      <c r="H121" s="102">
        <v>145</v>
      </c>
      <c r="I121" s="16">
        <f t="shared" si="46"/>
        <v>1.1168723352438013E-2</v>
      </c>
      <c r="J121" s="16">
        <f t="shared" si="47"/>
        <v>1.1106699525259873E-2</v>
      </c>
      <c r="K121" s="17">
        <f t="shared" si="60"/>
        <v>88804.742680173164</v>
      </c>
      <c r="L121" s="17">
        <f t="shared" si="48"/>
        <v>986.32759336670279</v>
      </c>
      <c r="M121" s="17">
        <f t="shared" si="49"/>
        <v>88311.578883489812</v>
      </c>
      <c r="N121" s="17">
        <f t="shared" si="50"/>
        <v>1358522.9723279011</v>
      </c>
      <c r="O121" s="18">
        <f t="shared" si="51"/>
        <v>15.297865083856713</v>
      </c>
      <c r="P121" s="5"/>
      <c r="Q121" s="38">
        <f t="shared" si="52"/>
        <v>14080.500000000002</v>
      </c>
      <c r="R121" s="17">
        <f t="shared" si="53"/>
        <v>13285.583333333332</v>
      </c>
      <c r="S121" s="17">
        <f t="shared" si="54"/>
        <v>12873.041666666666</v>
      </c>
      <c r="T121" s="17">
        <f t="shared" si="55"/>
        <v>14029.173611111111</v>
      </c>
      <c r="U121" s="17">
        <f t="shared" si="56"/>
        <v>13264.246527777779</v>
      </c>
      <c r="V121" s="41"/>
      <c r="W121" s="34"/>
      <c r="X121" s="34"/>
      <c r="Y121" s="34"/>
      <c r="Z121" s="41">
        <f t="shared" si="61"/>
        <v>1.1106699525259873E-2</v>
      </c>
      <c r="AA121" s="16">
        <f t="shared" si="57"/>
        <v>1.037331063426423E-2</v>
      </c>
      <c r="AB121" s="16">
        <f t="shared" si="58"/>
        <v>1.0319785464115116E-2</v>
      </c>
      <c r="AC121" s="41"/>
      <c r="AD121" s="34"/>
      <c r="AE121" s="34"/>
      <c r="AF121" s="34"/>
      <c r="AH121" s="34">
        <v>1.9506349416367398E-2</v>
      </c>
      <c r="AI121" s="34">
        <v>1.9317938190196518E-2</v>
      </c>
      <c r="AJ121" s="34">
        <v>2.2682253203998162E-2</v>
      </c>
      <c r="AK121" s="34">
        <f t="shared" si="43"/>
        <v>9.1330387821031683E-3</v>
      </c>
      <c r="AL121" s="34">
        <f t="shared" si="43"/>
        <v>8.9981527260814022E-3</v>
      </c>
      <c r="AM121" s="34">
        <f t="shared" si="59"/>
        <v>1.1575553678738288E-2</v>
      </c>
    </row>
    <row r="122" spans="1:39" x14ac:dyDescent="0.25">
      <c r="A122" s="15" t="s">
        <v>153</v>
      </c>
      <c r="B122" s="99">
        <v>13273</v>
      </c>
      <c r="C122" s="70">
        <f t="shared" si="44"/>
        <v>31</v>
      </c>
      <c r="D122" s="104">
        <v>7</v>
      </c>
      <c r="E122" s="105">
        <v>13</v>
      </c>
      <c r="F122" s="106">
        <v>11</v>
      </c>
      <c r="G122" s="77">
        <f t="shared" si="45"/>
        <v>13207.694444444445</v>
      </c>
      <c r="H122" s="111">
        <v>167</v>
      </c>
      <c r="I122" s="16">
        <f t="shared" si="46"/>
        <v>1.2350101379545774E-2</v>
      </c>
      <c r="J122" s="16">
        <f t="shared" si="47"/>
        <v>1.2274306912181225E-2</v>
      </c>
      <c r="K122" s="17">
        <f t="shared" si="60"/>
        <v>87818.415086806461</v>
      </c>
      <c r="L122" s="17">
        <f t="shared" si="48"/>
        <v>1077.9101793167938</v>
      </c>
      <c r="M122" s="17">
        <f t="shared" si="49"/>
        <v>87279.459997148064</v>
      </c>
      <c r="N122" s="17">
        <f t="shared" si="50"/>
        <v>1270211.3934444112</v>
      </c>
      <c r="O122" s="18">
        <f t="shared" si="51"/>
        <v>14.464066473857867</v>
      </c>
      <c r="P122" s="5"/>
      <c r="Q122" s="38">
        <f t="shared" si="52"/>
        <v>13285.583333333332</v>
      </c>
      <c r="R122" s="17">
        <f t="shared" si="53"/>
        <v>12873.041666666666</v>
      </c>
      <c r="S122" s="17">
        <f t="shared" si="54"/>
        <v>8168.5</v>
      </c>
      <c r="T122" s="17">
        <f t="shared" si="55"/>
        <v>13264.246527777779</v>
      </c>
      <c r="U122" s="17">
        <f t="shared" si="56"/>
        <v>12494.621527777777</v>
      </c>
      <c r="V122" s="41"/>
      <c r="W122" s="34"/>
      <c r="X122" s="34"/>
      <c r="Y122" s="34"/>
      <c r="Z122" s="41">
        <f t="shared" si="61"/>
        <v>1.2274306912181225E-2</v>
      </c>
      <c r="AA122" s="16">
        <f t="shared" si="57"/>
        <v>1.2644144722037027E-2</v>
      </c>
      <c r="AB122" s="16">
        <f t="shared" si="58"/>
        <v>1.2564709718004609E-2</v>
      </c>
      <c r="AC122" s="41"/>
      <c r="AD122" s="34"/>
      <c r="AE122" s="34"/>
      <c r="AF122" s="34"/>
      <c r="AH122" s="34">
        <v>2.1773005618821815E-2</v>
      </c>
      <c r="AI122" s="34">
        <v>2.1538526390758254E-2</v>
      </c>
      <c r="AJ122" s="34">
        <v>2.5731768628277848E-2</v>
      </c>
      <c r="AK122" s="34">
        <f t="shared" si="43"/>
        <v>9.1288608967847878E-3</v>
      </c>
      <c r="AL122" s="34">
        <f t="shared" si="43"/>
        <v>8.9738166727536452E-3</v>
      </c>
      <c r="AM122" s="34">
        <f t="shared" si="59"/>
        <v>1.3457461716096623E-2</v>
      </c>
    </row>
    <row r="123" spans="1:39" x14ac:dyDescent="0.25">
      <c r="A123" s="15" t="s">
        <v>154</v>
      </c>
      <c r="B123" s="90">
        <v>13292</v>
      </c>
      <c r="C123" s="57">
        <f t="shared" si="44"/>
        <v>46</v>
      </c>
      <c r="D123" s="101">
        <v>21</v>
      </c>
      <c r="E123" s="102">
        <v>14</v>
      </c>
      <c r="F123" s="103">
        <v>11</v>
      </c>
      <c r="G123" s="75">
        <f t="shared" si="45"/>
        <v>12157.455150462962</v>
      </c>
      <c r="H123" s="102">
        <v>169</v>
      </c>
      <c r="I123" s="16">
        <f t="shared" si="46"/>
        <v>1.3792162729179054E-2</v>
      </c>
      <c r="J123" s="16">
        <f t="shared" si="47"/>
        <v>1.3697702259886951E-2</v>
      </c>
      <c r="K123" s="17">
        <f t="shared" si="60"/>
        <v>86740.504907489667</v>
      </c>
      <c r="L123" s="17">
        <f t="shared" si="48"/>
        <v>1188.14561009506</v>
      </c>
      <c r="M123" s="17">
        <f t="shared" si="49"/>
        <v>86146.432102442137</v>
      </c>
      <c r="N123" s="17">
        <f t="shared" si="50"/>
        <v>1182931.9334472632</v>
      </c>
      <c r="O123" s="18">
        <f t="shared" si="51"/>
        <v>13.637595662013746</v>
      </c>
      <c r="P123" s="5"/>
      <c r="Q123" s="38">
        <f t="shared" si="52"/>
        <v>12873.041666666666</v>
      </c>
      <c r="R123" s="17">
        <f t="shared" si="53"/>
        <v>8168.5</v>
      </c>
      <c r="S123" s="17">
        <f t="shared" si="54"/>
        <v>8545.5</v>
      </c>
      <c r="T123" s="17">
        <f t="shared" si="55"/>
        <v>12494.621527777777</v>
      </c>
      <c r="U123" s="17">
        <f t="shared" si="56"/>
        <v>8205.125</v>
      </c>
      <c r="V123" s="41"/>
      <c r="W123" s="34"/>
      <c r="X123" s="34"/>
      <c r="Y123" s="34"/>
      <c r="Z123" s="41">
        <f t="shared" si="61"/>
        <v>1.3697702259886951E-2</v>
      </c>
      <c r="AA123" s="16">
        <f t="shared" si="57"/>
        <v>1.390093550898803E-2</v>
      </c>
      <c r="AB123" s="16">
        <f t="shared" si="58"/>
        <v>1.3804984409995067E-2</v>
      </c>
      <c r="AC123" s="41"/>
      <c r="AD123" s="34"/>
      <c r="AE123" s="34"/>
      <c r="AF123" s="34"/>
      <c r="AH123" s="34">
        <v>2.7660163176809704E-2</v>
      </c>
      <c r="AI123" s="34">
        <v>2.7282839283554804E-2</v>
      </c>
      <c r="AJ123" s="34">
        <v>2.9371638687231673E-2</v>
      </c>
      <c r="AK123" s="34">
        <f t="shared" si="43"/>
        <v>1.3759227667821674E-2</v>
      </c>
      <c r="AL123" s="34">
        <f t="shared" si="43"/>
        <v>1.3477854873559738E-2</v>
      </c>
      <c r="AM123" s="34">
        <f t="shared" si="59"/>
        <v>1.5673936427344722E-2</v>
      </c>
    </row>
    <row r="124" spans="1:39" x14ac:dyDescent="0.25">
      <c r="A124" s="15" t="s">
        <v>155</v>
      </c>
      <c r="B124" s="90">
        <v>8130</v>
      </c>
      <c r="C124" s="57">
        <f t="shared" si="44"/>
        <v>25</v>
      </c>
      <c r="D124" s="101">
        <v>4</v>
      </c>
      <c r="E124" s="102">
        <v>5</v>
      </c>
      <c r="F124" s="103">
        <v>16</v>
      </c>
      <c r="G124" s="75">
        <f t="shared" si="45"/>
        <v>8248.4276620370383</v>
      </c>
      <c r="H124" s="102">
        <v>134</v>
      </c>
      <c r="I124" s="16">
        <f t="shared" si="46"/>
        <v>1.5412931896822274E-2</v>
      </c>
      <c r="J124" s="16">
        <f t="shared" si="47"/>
        <v>1.5295061029817118E-2</v>
      </c>
      <c r="K124" s="17">
        <f t="shared" si="60"/>
        <v>85552.359297394607</v>
      </c>
      <c r="L124" s="17">
        <f t="shared" si="48"/>
        <v>1308.5285566984967</v>
      </c>
      <c r="M124" s="17">
        <f t="shared" si="49"/>
        <v>84898.095019045359</v>
      </c>
      <c r="N124" s="17">
        <f t="shared" si="50"/>
        <v>1096785.501344821</v>
      </c>
      <c r="O124" s="18">
        <f t="shared" si="51"/>
        <v>12.820049737403586</v>
      </c>
      <c r="P124" s="5"/>
      <c r="Q124" s="38">
        <f t="shared" si="52"/>
        <v>8168.5</v>
      </c>
      <c r="R124" s="17">
        <f t="shared" si="53"/>
        <v>8545.5</v>
      </c>
      <c r="S124" s="17">
        <f t="shared" si="54"/>
        <v>9970.5833333333339</v>
      </c>
      <c r="T124" s="17">
        <f t="shared" si="55"/>
        <v>8205.125</v>
      </c>
      <c r="U124" s="17">
        <f t="shared" si="56"/>
        <v>8674.7569444444453</v>
      </c>
      <c r="V124" s="41"/>
      <c r="W124" s="34"/>
      <c r="X124" s="34"/>
      <c r="Y124" s="34"/>
      <c r="Z124" s="41">
        <f t="shared" si="61"/>
        <v>1.5295061029817118E-2</v>
      </c>
      <c r="AA124" s="16">
        <f t="shared" si="57"/>
        <v>1.6245520417997733E-2</v>
      </c>
      <c r="AB124" s="16">
        <f t="shared" si="58"/>
        <v>1.6114625181788175E-2</v>
      </c>
      <c r="AC124" s="41"/>
      <c r="AD124" s="34"/>
      <c r="AE124" s="34"/>
      <c r="AF124" s="34"/>
      <c r="AH124" s="34">
        <v>3.0159110479255083E-2</v>
      </c>
      <c r="AI124" s="34">
        <v>2.9711080598146311E-2</v>
      </c>
      <c r="AJ124" s="34">
        <v>3.3538727867382996E-2</v>
      </c>
      <c r="AK124" s="34">
        <f t="shared" si="43"/>
        <v>1.391359006125735E-2</v>
      </c>
      <c r="AL124" s="34">
        <f t="shared" si="43"/>
        <v>1.3596455416358136E-2</v>
      </c>
      <c r="AM124" s="34">
        <f t="shared" si="59"/>
        <v>1.8243666837565876E-2</v>
      </c>
    </row>
    <row r="125" spans="1:39" x14ac:dyDescent="0.25">
      <c r="A125" s="15" t="s">
        <v>156</v>
      </c>
      <c r="B125" s="90">
        <v>8403</v>
      </c>
      <c r="C125" s="57">
        <f t="shared" si="44"/>
        <v>28</v>
      </c>
      <c r="D125" s="101">
        <v>8</v>
      </c>
      <c r="E125" s="102">
        <v>10</v>
      </c>
      <c r="F125" s="103">
        <v>10</v>
      </c>
      <c r="G125" s="75">
        <f t="shared" si="45"/>
        <v>8790.4742476851861</v>
      </c>
      <c r="H125" s="102">
        <v>140</v>
      </c>
      <c r="I125" s="16">
        <f t="shared" si="46"/>
        <v>1.7031970425853298E-2</v>
      </c>
      <c r="J125" s="16">
        <f t="shared" si="47"/>
        <v>1.6888151180129644E-2</v>
      </c>
      <c r="K125" s="17">
        <f t="shared" si="60"/>
        <v>84243.83074069611</v>
      </c>
      <c r="L125" s="17">
        <f t="shared" si="48"/>
        <v>1422.7225495421299</v>
      </c>
      <c r="M125" s="17">
        <f t="shared" si="49"/>
        <v>83532.469465925038</v>
      </c>
      <c r="N125" s="17">
        <f t="shared" si="50"/>
        <v>1011887.4063257755</v>
      </c>
      <c r="O125" s="18">
        <f t="shared" si="51"/>
        <v>12.011412556017087</v>
      </c>
      <c r="P125" s="5"/>
      <c r="Q125" s="38">
        <f t="shared" si="52"/>
        <v>8545.5</v>
      </c>
      <c r="R125" s="17">
        <f t="shared" si="53"/>
        <v>9970.5833333333339</v>
      </c>
      <c r="S125" s="17">
        <f t="shared" si="54"/>
        <v>9626.9583333333339</v>
      </c>
      <c r="T125" s="17">
        <f t="shared" si="55"/>
        <v>8674.7569444444453</v>
      </c>
      <c r="U125" s="17">
        <f t="shared" si="56"/>
        <v>9963.8645833333339</v>
      </c>
      <c r="V125" s="41"/>
      <c r="W125" s="34"/>
      <c r="X125" s="34"/>
      <c r="Y125" s="34"/>
      <c r="Z125" s="41">
        <f t="shared" si="61"/>
        <v>1.6888151180129644E-2</v>
      </c>
      <c r="AA125" s="16">
        <f t="shared" si="57"/>
        <v>1.5926330713825421E-2</v>
      </c>
      <c r="AB125" s="16">
        <f t="shared" si="58"/>
        <v>1.5800508650716437E-2</v>
      </c>
      <c r="AC125" s="41"/>
      <c r="AD125" s="34"/>
      <c r="AE125" s="34"/>
      <c r="AF125" s="34"/>
      <c r="AH125" s="34">
        <v>3.2677207054311999E-2</v>
      </c>
      <c r="AI125" s="34">
        <v>3.2151890069812623E-2</v>
      </c>
      <c r="AJ125" s="34">
        <v>3.8508017985185349E-2</v>
      </c>
      <c r="AK125" s="34">
        <f t="shared" si="43"/>
        <v>1.6750876340486578E-2</v>
      </c>
      <c r="AL125" s="34">
        <f t="shared" si="43"/>
        <v>1.6351381419096186E-2</v>
      </c>
      <c r="AM125" s="34">
        <f t="shared" si="59"/>
        <v>2.1619866805055704E-2</v>
      </c>
    </row>
    <row r="126" spans="1:39" x14ac:dyDescent="0.25">
      <c r="A126" s="15" t="s">
        <v>157</v>
      </c>
      <c r="B126" s="90">
        <v>9992</v>
      </c>
      <c r="C126" s="57">
        <f t="shared" si="44"/>
        <v>49</v>
      </c>
      <c r="D126" s="101">
        <v>15</v>
      </c>
      <c r="E126" s="102">
        <v>22</v>
      </c>
      <c r="F126" s="103">
        <v>12</v>
      </c>
      <c r="G126" s="75">
        <f t="shared" si="45"/>
        <v>9954.0798611111113</v>
      </c>
      <c r="H126" s="102">
        <v>198</v>
      </c>
      <c r="I126" s="16">
        <f t="shared" si="46"/>
        <v>1.9219410217549748E-2</v>
      </c>
      <c r="J126" s="16">
        <f t="shared" si="47"/>
        <v>1.9036475303571946E-2</v>
      </c>
      <c r="K126" s="17">
        <f t="shared" si="60"/>
        <v>82821.10819115398</v>
      </c>
      <c r="L126" s="17">
        <f t="shared" si="48"/>
        <v>1576.6219806953741</v>
      </c>
      <c r="M126" s="17">
        <f t="shared" si="49"/>
        <v>82032.797200806293</v>
      </c>
      <c r="N126" s="17">
        <f t="shared" si="50"/>
        <v>928354.93685985054</v>
      </c>
      <c r="O126" s="18">
        <f t="shared" si="51"/>
        <v>11.209158596588388</v>
      </c>
      <c r="P126" s="5"/>
      <c r="Q126" s="38">
        <f t="shared" si="52"/>
        <v>9970.5833333333339</v>
      </c>
      <c r="R126" s="17">
        <f t="shared" si="53"/>
        <v>9626.9583333333339</v>
      </c>
      <c r="S126" s="17">
        <f t="shared" si="54"/>
        <v>9849.3333333333321</v>
      </c>
      <c r="T126" s="17">
        <f t="shared" si="55"/>
        <v>9963.8645833333339</v>
      </c>
      <c r="U126" s="17">
        <f t="shared" si="56"/>
        <v>9665.4479166666661</v>
      </c>
      <c r="V126" s="41"/>
      <c r="W126" s="34"/>
      <c r="X126" s="34"/>
      <c r="Y126" s="34"/>
      <c r="Z126" s="41">
        <f t="shared" si="61"/>
        <v>1.9036475303571946E-2</v>
      </c>
      <c r="AA126" s="16">
        <f t="shared" si="57"/>
        <v>1.9891341315589818E-2</v>
      </c>
      <c r="AB126" s="16">
        <f t="shared" si="58"/>
        <v>1.9695456788912463E-2</v>
      </c>
      <c r="AC126" s="41"/>
      <c r="AD126" s="34"/>
      <c r="AE126" s="34"/>
      <c r="AF126" s="34"/>
      <c r="AH126" s="34">
        <v>3.9695818682711291E-2</v>
      </c>
      <c r="AI126" s="34">
        <v>3.8923273087207569E-2</v>
      </c>
      <c r="AJ126" s="34">
        <v>4.4752097441713788E-2</v>
      </c>
      <c r="AK126" s="34">
        <f t="shared" si="43"/>
        <v>1.9804477367121473E-2</v>
      </c>
      <c r="AL126" s="34">
        <f t="shared" si="43"/>
        <v>1.9227816298295106E-2</v>
      </c>
      <c r="AM126" s="34">
        <f t="shared" si="59"/>
        <v>2.5715622138141842E-2</v>
      </c>
    </row>
    <row r="127" spans="1:39" x14ac:dyDescent="0.25">
      <c r="A127" s="15" t="s">
        <v>158</v>
      </c>
      <c r="B127" s="99">
        <v>9587</v>
      </c>
      <c r="C127" s="70">
        <f t="shared" si="44"/>
        <v>57</v>
      </c>
      <c r="D127" s="104">
        <v>17</v>
      </c>
      <c r="E127" s="105">
        <v>20</v>
      </c>
      <c r="F127" s="106">
        <v>20</v>
      </c>
      <c r="G127" s="77">
        <f t="shared" si="45"/>
        <v>9698.8252314814799</v>
      </c>
      <c r="H127" s="111">
        <v>208</v>
      </c>
      <c r="I127" s="16">
        <f t="shared" si="46"/>
        <v>2.2276982423060896E-2</v>
      </c>
      <c r="J127" s="16">
        <f t="shared" si="47"/>
        <v>2.2031583820302361E-2</v>
      </c>
      <c r="K127" s="17">
        <f t="shared" si="60"/>
        <v>81244.486210458606</v>
      </c>
      <c r="L127" s="17">
        <f t="shared" si="48"/>
        <v>1789.9447078831145</v>
      </c>
      <c r="M127" s="17">
        <f t="shared" si="49"/>
        <v>80349.513856517049</v>
      </c>
      <c r="N127" s="17">
        <f t="shared" si="50"/>
        <v>846322.13965904422</v>
      </c>
      <c r="O127" s="18">
        <f t="shared" si="51"/>
        <v>10.41697940542945</v>
      </c>
      <c r="P127" s="5"/>
      <c r="Q127" s="38">
        <f t="shared" si="52"/>
        <v>9626.9583333333339</v>
      </c>
      <c r="R127" s="17">
        <f t="shared" si="53"/>
        <v>9849.3333333333321</v>
      </c>
      <c r="S127" s="17">
        <f t="shared" si="54"/>
        <v>9758.5416666666661</v>
      </c>
      <c r="T127" s="17">
        <f t="shared" si="55"/>
        <v>9665.4479166666661</v>
      </c>
      <c r="U127" s="17">
        <f t="shared" si="56"/>
        <v>9860.9756944444434</v>
      </c>
      <c r="V127" s="41"/>
      <c r="W127" s="34"/>
      <c r="X127" s="34"/>
      <c r="Y127" s="34"/>
      <c r="Z127" s="41">
        <f t="shared" si="61"/>
        <v>2.2031583820302361E-2</v>
      </c>
      <c r="AA127" s="16">
        <f t="shared" si="57"/>
        <v>2.1445896284928555E-2</v>
      </c>
      <c r="AB127" s="16">
        <f t="shared" si="58"/>
        <v>2.1218372774005421E-2</v>
      </c>
      <c r="AC127" s="41"/>
      <c r="AD127" s="34"/>
      <c r="AE127" s="34"/>
      <c r="AF127" s="34"/>
      <c r="AH127" s="34">
        <v>4.5845826311176778E-2</v>
      </c>
      <c r="AI127" s="34">
        <v>4.4818456720016345E-2</v>
      </c>
      <c r="AJ127" s="34">
        <v>5.1552783664868602E-2</v>
      </c>
      <c r="AK127" s="34">
        <f t="shared" si="43"/>
        <v>2.4399930026248223E-2</v>
      </c>
      <c r="AL127" s="34">
        <f t="shared" si="43"/>
        <v>2.3600083946010923E-2</v>
      </c>
      <c r="AM127" s="34">
        <f t="shared" si="59"/>
        <v>2.9521199844566241E-2</v>
      </c>
    </row>
    <row r="128" spans="1:39" x14ac:dyDescent="0.25">
      <c r="A128" s="15" t="s">
        <v>159</v>
      </c>
      <c r="B128" s="90">
        <v>9828</v>
      </c>
      <c r="C128" s="57">
        <f t="shared" si="44"/>
        <v>55</v>
      </c>
      <c r="D128" s="101">
        <v>19</v>
      </c>
      <c r="E128" s="102">
        <v>19</v>
      </c>
      <c r="F128" s="103">
        <v>17</v>
      </c>
      <c r="G128" s="75">
        <f t="shared" si="45"/>
        <v>9861.9918981481496</v>
      </c>
      <c r="H128" s="102">
        <v>256</v>
      </c>
      <c r="I128" s="16">
        <f t="shared" si="46"/>
        <v>2.5798343973859193E-2</v>
      </c>
      <c r="J128" s="16">
        <f t="shared" si="47"/>
        <v>2.5469804584055965E-2</v>
      </c>
      <c r="K128" s="17">
        <f t="shared" si="60"/>
        <v>79454.541502575492</v>
      </c>
      <c r="L128" s="17">
        <f t="shared" si="48"/>
        <v>2023.6916453863669</v>
      </c>
      <c r="M128" s="17">
        <f t="shared" si="49"/>
        <v>78442.695679882308</v>
      </c>
      <c r="N128" s="17">
        <f t="shared" si="50"/>
        <v>765972.62580252718</v>
      </c>
      <c r="O128" s="18">
        <f t="shared" si="51"/>
        <v>9.6403882184342908</v>
      </c>
      <c r="P128" s="5"/>
      <c r="Q128" s="38">
        <f t="shared" si="52"/>
        <v>9849.3333333333321</v>
      </c>
      <c r="R128" s="17">
        <f t="shared" si="53"/>
        <v>9758.5416666666661</v>
      </c>
      <c r="S128" s="17">
        <f t="shared" si="54"/>
        <v>8123.5833333333321</v>
      </c>
      <c r="T128" s="17">
        <f t="shared" si="55"/>
        <v>9860.9756944444434</v>
      </c>
      <c r="U128" s="17">
        <f t="shared" si="56"/>
        <v>9646.1701388888887</v>
      </c>
      <c r="V128" s="41"/>
      <c r="W128" s="34"/>
      <c r="X128" s="34"/>
      <c r="Y128" s="34"/>
      <c r="Z128" s="41">
        <f t="shared" si="61"/>
        <v>2.5469804584055965E-2</v>
      </c>
      <c r="AA128" s="16">
        <f t="shared" si="57"/>
        <v>2.5958244809354467E-2</v>
      </c>
      <c r="AB128" s="16">
        <f t="shared" si="58"/>
        <v>2.5625646407927007E-2</v>
      </c>
      <c r="AC128" s="41"/>
      <c r="AD128" s="34"/>
      <c r="AE128" s="34"/>
      <c r="AF128" s="34"/>
      <c r="AH128" s="34">
        <v>5.2059254339990396E-2</v>
      </c>
      <c r="AI128" s="34">
        <v>5.0738548830778635E-2</v>
      </c>
      <c r="AJ128" s="34">
        <v>5.8111594597720549E-2</v>
      </c>
      <c r="AK128" s="34">
        <f t="shared" ref="AK128:AL137" si="62">AH128-AA128</f>
        <v>2.6101009530635929E-2</v>
      </c>
      <c r="AL128" s="34">
        <f t="shared" si="62"/>
        <v>2.5112902422851628E-2</v>
      </c>
      <c r="AM128" s="34">
        <f t="shared" si="59"/>
        <v>3.2641790013664587E-2</v>
      </c>
    </row>
    <row r="129" spans="1:39" x14ac:dyDescent="0.25">
      <c r="A129" s="15" t="s">
        <v>160</v>
      </c>
      <c r="B129" s="90">
        <v>9879</v>
      </c>
      <c r="C129" s="57">
        <f t="shared" si="44"/>
        <v>60</v>
      </c>
      <c r="D129" s="101">
        <v>17</v>
      </c>
      <c r="E129" s="102">
        <v>24</v>
      </c>
      <c r="F129" s="103">
        <v>19</v>
      </c>
      <c r="G129" s="75">
        <f t="shared" si="45"/>
        <v>9530.2508680555566</v>
      </c>
      <c r="H129" s="102">
        <v>295</v>
      </c>
      <c r="I129" s="16">
        <f t="shared" si="46"/>
        <v>2.9513952206810821E-2</v>
      </c>
      <c r="J129" s="16">
        <f t="shared" si="47"/>
        <v>2.9084749257050981E-2</v>
      </c>
      <c r="K129" s="17">
        <f t="shared" si="60"/>
        <v>77430.849857189125</v>
      </c>
      <c r="L129" s="17">
        <f t="shared" si="48"/>
        <v>2252.0568528567092</v>
      </c>
      <c r="M129" s="17">
        <f t="shared" si="49"/>
        <v>76304.82143076077</v>
      </c>
      <c r="N129" s="17">
        <f t="shared" si="50"/>
        <v>687529.93012264487</v>
      </c>
      <c r="O129" s="18">
        <f t="shared" si="51"/>
        <v>8.8792765595457386</v>
      </c>
      <c r="P129" s="5"/>
      <c r="Q129" s="38">
        <f t="shared" si="52"/>
        <v>9758.5416666666661</v>
      </c>
      <c r="R129" s="17">
        <f t="shared" si="53"/>
        <v>8123.5833333333321</v>
      </c>
      <c r="S129" s="17">
        <f t="shared" si="54"/>
        <v>7017.7500000000009</v>
      </c>
      <c r="T129" s="17">
        <f t="shared" si="55"/>
        <v>9646.1701388888887</v>
      </c>
      <c r="U129" s="17">
        <f t="shared" si="56"/>
        <v>8052.6388888888878</v>
      </c>
      <c r="V129" s="41"/>
      <c r="W129" s="34"/>
      <c r="X129" s="34"/>
      <c r="Y129" s="34"/>
      <c r="Z129" s="41">
        <f t="shared" si="61"/>
        <v>2.9084749257050981E-2</v>
      </c>
      <c r="AA129" s="16">
        <f t="shared" si="57"/>
        <v>3.0954064492552905E-2</v>
      </c>
      <c r="AB129" s="16">
        <f t="shared" si="58"/>
        <v>3.048228912088859E-2</v>
      </c>
      <c r="AC129" s="41"/>
      <c r="AD129" s="34"/>
      <c r="AE129" s="34"/>
      <c r="AF129" s="34"/>
      <c r="AH129" s="34">
        <v>6.1885008555833031E-2</v>
      </c>
      <c r="AI129" s="34">
        <v>6.0027604157399612E-2</v>
      </c>
      <c r="AJ129" s="34">
        <v>6.5020530086176212E-2</v>
      </c>
      <c r="AK129" s="34">
        <f t="shared" si="62"/>
        <v>3.0930944063280126E-2</v>
      </c>
      <c r="AL129" s="34">
        <f t="shared" si="62"/>
        <v>2.9545315036511022E-2</v>
      </c>
      <c r="AM129" s="34">
        <f t="shared" si="59"/>
        <v>3.5935780829125227E-2</v>
      </c>
    </row>
    <row r="130" spans="1:39" x14ac:dyDescent="0.25">
      <c r="A130" s="15" t="s">
        <v>161</v>
      </c>
      <c r="B130" s="90">
        <v>8204</v>
      </c>
      <c r="C130" s="57">
        <f t="shared" si="44"/>
        <v>57</v>
      </c>
      <c r="D130" s="101">
        <v>14</v>
      </c>
      <c r="E130" s="102">
        <v>21</v>
      </c>
      <c r="F130" s="103">
        <v>22</v>
      </c>
      <c r="G130" s="75">
        <f t="shared" si="45"/>
        <v>7985.1929976851843</v>
      </c>
      <c r="H130" s="102">
        <v>269</v>
      </c>
      <c r="I130" s="16">
        <f t="shared" si="46"/>
        <v>3.3821875833673153E-2</v>
      </c>
      <c r="J130" s="16">
        <f t="shared" si="47"/>
        <v>3.3259427716411404E-2</v>
      </c>
      <c r="K130" s="17">
        <f t="shared" si="60"/>
        <v>75178.793004332416</v>
      </c>
      <c r="L130" s="17">
        <f t="shared" si="48"/>
        <v>2500.4036317346472</v>
      </c>
      <c r="M130" s="17">
        <f t="shared" si="49"/>
        <v>73928.5911884651</v>
      </c>
      <c r="N130" s="17">
        <f t="shared" si="50"/>
        <v>611225.10869188409</v>
      </c>
      <c r="O130" s="18">
        <f t="shared" si="51"/>
        <v>8.1302862717769404</v>
      </c>
      <c r="P130" s="5"/>
      <c r="Q130" s="38">
        <f t="shared" si="52"/>
        <v>8123.5833333333321</v>
      </c>
      <c r="R130" s="17">
        <f t="shared" si="53"/>
        <v>7017.7500000000009</v>
      </c>
      <c r="S130" s="17">
        <f t="shared" si="54"/>
        <v>7319.708333333333</v>
      </c>
      <c r="T130" s="17">
        <f t="shared" si="55"/>
        <v>8052.6388888888878</v>
      </c>
      <c r="U130" s="17">
        <f t="shared" si="56"/>
        <v>7068.7881944444453</v>
      </c>
      <c r="V130" s="41"/>
      <c r="W130" s="34"/>
      <c r="X130" s="34"/>
      <c r="Y130" s="34"/>
      <c r="Z130" s="41">
        <f>IF((-99*AB126-24*AB127+288*AB128+648*AB129+805*AB130+648*AB131+288*AB132-24*AB133-99*AB134)/2431&lt;0,0,(-99*AB126-24*AB127+288*AB128+648*AB129+805*AB130+648*AB131+288*AB132-24*AB133-99*AB134)/2431)</f>
        <v>3.3259427716411404E-2</v>
      </c>
      <c r="AA130" s="16">
        <f t="shared" si="57"/>
        <v>3.3687351085688225E-2</v>
      </c>
      <c r="AB130" s="16">
        <f t="shared" si="58"/>
        <v>3.31293313770223E-2</v>
      </c>
      <c r="AC130" s="41"/>
      <c r="AD130" s="34"/>
      <c r="AE130" s="34"/>
      <c r="AF130" s="34"/>
      <c r="AH130" s="34">
        <v>6.8303707097542132E-2</v>
      </c>
      <c r="AI130" s="34">
        <v>6.6048043972606871E-2</v>
      </c>
      <c r="AJ130" s="34">
        <v>7.3630795878114372E-2</v>
      </c>
      <c r="AK130" s="34">
        <f t="shared" si="62"/>
        <v>3.4616356011853908E-2</v>
      </c>
      <c r="AL130" s="34">
        <f t="shared" si="62"/>
        <v>3.2918712595584571E-2</v>
      </c>
      <c r="AM130" s="34">
        <f t="shared" si="59"/>
        <v>4.0371368161702968E-2</v>
      </c>
    </row>
    <row r="131" spans="1:39" x14ac:dyDescent="0.25">
      <c r="A131" s="15" t="s">
        <v>162</v>
      </c>
      <c r="B131" s="90">
        <v>6979</v>
      </c>
      <c r="C131" s="57">
        <f t="shared" si="44"/>
        <v>67</v>
      </c>
      <c r="D131" s="101">
        <v>27</v>
      </c>
      <c r="E131" s="102">
        <v>26</v>
      </c>
      <c r="F131" s="103">
        <v>14</v>
      </c>
      <c r="G131" s="75">
        <f t="shared" si="45"/>
        <v>7119.9620949074088</v>
      </c>
      <c r="H131" s="102">
        <v>269</v>
      </c>
      <c r="I131" s="16">
        <f t="shared" si="46"/>
        <v>4.0005906829760539E-2</v>
      </c>
      <c r="J131" s="16">
        <f t="shared" si="47"/>
        <v>3.9221363718432656E-2</v>
      </c>
      <c r="K131" s="17">
        <f t="shared" si="60"/>
        <v>72678.389372597769</v>
      </c>
      <c r="L131" s="17">
        <f t="shared" si="48"/>
        <v>2850.5455440525257</v>
      </c>
      <c r="M131" s="17">
        <f t="shared" si="49"/>
        <v>71253.116600571506</v>
      </c>
      <c r="N131" s="17">
        <f t="shared" si="50"/>
        <v>537296.51750341896</v>
      </c>
      <c r="O131" s="18">
        <f t="shared" si="51"/>
        <v>7.3927961549736549</v>
      </c>
      <c r="P131" s="5"/>
      <c r="Q131" s="38">
        <f t="shared" si="52"/>
        <v>7017.7500000000009</v>
      </c>
      <c r="R131" s="17">
        <f t="shared" si="53"/>
        <v>7319.708333333333</v>
      </c>
      <c r="S131" s="17">
        <f t="shared" si="54"/>
        <v>7531.208333333333</v>
      </c>
      <c r="T131" s="17">
        <f t="shared" si="55"/>
        <v>7068.7881944444453</v>
      </c>
      <c r="U131" s="17">
        <f t="shared" si="56"/>
        <v>7360.8749999999991</v>
      </c>
      <c r="V131" s="41"/>
      <c r="W131" s="34"/>
      <c r="X131" s="34"/>
      <c r="Y131" s="34"/>
      <c r="Z131" s="41">
        <f>IF((-99*AB127-24*AB128+288*AB129+648*AB130+805*AB131+648*AB132+288*AB133-24*AB134-99*AB135)/2431&lt;0,0,(-99*AB127-24*AB128+288*AB129+648*AB130+805*AB131+648*AB132+288*AB133-24*AB134-99*AB135)/2431)</f>
        <v>3.9221363718432656E-2</v>
      </c>
      <c r="AA131" s="16">
        <f t="shared" si="57"/>
        <v>3.7781100013496376E-2</v>
      </c>
      <c r="AB131" s="16">
        <f t="shared" si="58"/>
        <v>3.7080626582753316E-2</v>
      </c>
      <c r="AC131" s="41"/>
      <c r="AD131" s="34"/>
      <c r="AE131" s="34"/>
      <c r="AF131" s="34"/>
      <c r="AH131" s="34">
        <v>7.2602248087523538E-2</v>
      </c>
      <c r="AI131" s="34">
        <v>7.0059026669990976E-2</v>
      </c>
      <c r="AJ131" s="34">
        <v>8.3759990704266804E-2</v>
      </c>
      <c r="AK131" s="34">
        <f t="shared" si="62"/>
        <v>3.4821148074027163E-2</v>
      </c>
      <c r="AL131" s="34">
        <f t="shared" si="62"/>
        <v>3.297840008723766E-2</v>
      </c>
      <c r="AM131" s="34">
        <f t="shared" si="59"/>
        <v>4.4538626985834148E-2</v>
      </c>
    </row>
    <row r="132" spans="1:39" x14ac:dyDescent="0.25">
      <c r="A132" s="15" t="s">
        <v>163</v>
      </c>
      <c r="B132" s="99">
        <v>7269</v>
      </c>
      <c r="C132" s="70">
        <f t="shared" si="44"/>
        <v>74</v>
      </c>
      <c r="D132" s="104">
        <v>23</v>
      </c>
      <c r="E132" s="105">
        <v>23</v>
      </c>
      <c r="F132" s="106">
        <v>28</v>
      </c>
      <c r="G132" s="77">
        <f t="shared" si="45"/>
        <v>7398.1174768518513</v>
      </c>
      <c r="H132" s="111">
        <v>349</v>
      </c>
      <c r="I132" s="16">
        <f t="shared" si="46"/>
        <v>4.896810516279608E-2</v>
      </c>
      <c r="J132" s="16">
        <f t="shared" si="47"/>
        <v>4.779782080493189E-2</v>
      </c>
      <c r="K132" s="17">
        <f t="shared" si="60"/>
        <v>69827.843828545243</v>
      </c>
      <c r="L132" s="17">
        <f t="shared" si="48"/>
        <v>3337.6187665115722</v>
      </c>
      <c r="M132" s="17">
        <f t="shared" si="49"/>
        <v>68159.034445289464</v>
      </c>
      <c r="N132" s="17">
        <f t="shared" si="50"/>
        <v>466043.40090284747</v>
      </c>
      <c r="O132" s="18">
        <f t="shared" si="51"/>
        <v>6.6741771670218961</v>
      </c>
      <c r="P132" s="5"/>
      <c r="Q132" s="38">
        <f t="shared" si="52"/>
        <v>7319.708333333333</v>
      </c>
      <c r="R132" s="17">
        <f t="shared" si="53"/>
        <v>7531.208333333333</v>
      </c>
      <c r="S132" s="17">
        <f t="shared" si="54"/>
        <v>7020.6250000000009</v>
      </c>
      <c r="T132" s="17">
        <f t="shared" si="55"/>
        <v>7360.8749999999991</v>
      </c>
      <c r="U132" s="17">
        <f t="shared" si="56"/>
        <v>7524.7847222222208</v>
      </c>
      <c r="V132" s="41"/>
      <c r="W132" s="34"/>
      <c r="X132" s="34"/>
      <c r="Y132" s="34"/>
      <c r="Z132" s="41">
        <f t="shared" ref="Z132" si="63">(-99*AB128-24*AB129+288*AB130+648*AB131+805*AB132+648*AB133+288*AB134-24*AB135-99*AB136)/2431</f>
        <v>4.779782080493189E-2</v>
      </c>
      <c r="AA132" s="16">
        <f t="shared" si="57"/>
        <v>4.7174163034311704E-2</v>
      </c>
      <c r="AB132" s="16">
        <f t="shared" si="58"/>
        <v>4.6087102784054659E-2</v>
      </c>
      <c r="AC132" s="41"/>
      <c r="AD132" s="34"/>
      <c r="AE132" s="34"/>
      <c r="AF132" s="34"/>
      <c r="AH132" s="34">
        <v>8.7476245571335223E-2</v>
      </c>
      <c r="AI132" s="34">
        <v>8.3810530306076145E-2</v>
      </c>
      <c r="AJ132" s="34">
        <v>9.3727822416995121E-2</v>
      </c>
      <c r="AK132" s="34">
        <f t="shared" si="62"/>
        <v>4.0302082537023519E-2</v>
      </c>
      <c r="AL132" s="34">
        <f t="shared" si="62"/>
        <v>3.7723427522021485E-2</v>
      </c>
      <c r="AM132" s="34">
        <f t="shared" si="59"/>
        <v>4.5930001612063232E-2</v>
      </c>
    </row>
    <row r="133" spans="1:39" x14ac:dyDescent="0.25">
      <c r="A133" s="15" t="s">
        <v>164</v>
      </c>
      <c r="B133" s="90">
        <v>7537</v>
      </c>
      <c r="C133" s="57">
        <f t="shared" si="44"/>
        <v>110</v>
      </c>
      <c r="D133" s="101">
        <v>37</v>
      </c>
      <c r="E133" s="102">
        <v>36</v>
      </c>
      <c r="F133" s="103">
        <v>37</v>
      </c>
      <c r="G133" s="75">
        <f t="shared" si="45"/>
        <v>7519.710648148146</v>
      </c>
      <c r="H133" s="102">
        <v>434</v>
      </c>
      <c r="I133" s="16">
        <f t="shared" si="46"/>
        <v>5.8215340458156635E-2</v>
      </c>
      <c r="J133" s="16">
        <f t="shared" si="47"/>
        <v>5.6568755769936065E-2</v>
      </c>
      <c r="K133" s="17">
        <f t="shared" si="60"/>
        <v>66490.225062033671</v>
      </c>
      <c r="L133" s="17">
        <f t="shared" si="48"/>
        <v>3761.2693026222623</v>
      </c>
      <c r="M133" s="17">
        <f t="shared" si="49"/>
        <v>64609.590410722536</v>
      </c>
      <c r="N133" s="17">
        <f t="shared" si="50"/>
        <v>397884.366457558</v>
      </c>
      <c r="O133" s="18">
        <f t="shared" si="51"/>
        <v>5.9841031683430481</v>
      </c>
      <c r="P133" s="5"/>
      <c r="Q133" s="38">
        <f t="shared" si="52"/>
        <v>7531.208333333333</v>
      </c>
      <c r="R133" s="17">
        <f t="shared" si="53"/>
        <v>7020.6250000000009</v>
      </c>
      <c r="S133" s="17">
        <f t="shared" si="54"/>
        <v>6511.875</v>
      </c>
      <c r="T133" s="17">
        <f t="shared" si="55"/>
        <v>7524.7847222222208</v>
      </c>
      <c r="U133" s="17">
        <f t="shared" si="56"/>
        <v>7017.3958333333348</v>
      </c>
      <c r="V133" s="41"/>
      <c r="W133" s="34"/>
      <c r="X133" s="34"/>
      <c r="Y133" s="34"/>
      <c r="Z133" s="41">
        <f>IF((-99*AB129-24*AB130+288*AB131+648*AB132+805*AB133+648*AB134+288*AB135-24*AB136-99*AC48)/2431&lt;0,0,(-99*AB129-24*AB130+288*AB131+648*AB132+805*AB133+648*AB134+288*AB135-24*AB136-99*AC48)/2431)</f>
        <v>5.6568755769936065E-2</v>
      </c>
      <c r="AA133" s="16">
        <f t="shared" si="57"/>
        <v>5.771498669392016E-2</v>
      </c>
      <c r="AB133" s="16">
        <f t="shared" si="58"/>
        <v>5.6096191228746796E-2</v>
      </c>
      <c r="AC133" s="41"/>
      <c r="AD133" s="34"/>
      <c r="AE133" s="34"/>
      <c r="AF133" s="34"/>
      <c r="AH133" s="34">
        <v>0.10287870846973307</v>
      </c>
      <c r="AI133" s="34">
        <v>9.7845594284986612E-2</v>
      </c>
      <c r="AJ133" s="34">
        <v>0.10892027170818119</v>
      </c>
      <c r="AK133" s="34">
        <f t="shared" si="62"/>
        <v>4.5163721775812911E-2</v>
      </c>
      <c r="AL133" s="34">
        <f t="shared" si="62"/>
        <v>4.1749403056239816E-2</v>
      </c>
      <c r="AM133" s="34">
        <f t="shared" si="59"/>
        <v>5.2351515938245129E-2</v>
      </c>
    </row>
    <row r="134" spans="1:39" x14ac:dyDescent="0.25">
      <c r="A134" s="15" t="s">
        <v>165</v>
      </c>
      <c r="B134" s="90">
        <v>7023</v>
      </c>
      <c r="C134" s="57">
        <f t="shared" si="44"/>
        <v>119</v>
      </c>
      <c r="D134" s="101">
        <v>42</v>
      </c>
      <c r="E134" s="102">
        <v>39</v>
      </c>
      <c r="F134" s="103">
        <v>38</v>
      </c>
      <c r="G134" s="75">
        <f t="shared" si="45"/>
        <v>7030.1646412037053</v>
      </c>
      <c r="H134" s="102">
        <v>473</v>
      </c>
      <c r="I134" s="16">
        <f t="shared" si="46"/>
        <v>6.3553502813042839E-2</v>
      </c>
      <c r="J134" s="16">
        <f t="shared" si="47"/>
        <v>6.1596176427125823E-2</v>
      </c>
      <c r="K134" s="17">
        <f t="shared" si="60"/>
        <v>62728.955759411409</v>
      </c>
      <c r="L134" s="17">
        <f t="shared" si="48"/>
        <v>3863.8638260460721</v>
      </c>
      <c r="M134" s="17">
        <f t="shared" si="49"/>
        <v>60797.023846388372</v>
      </c>
      <c r="N134" s="17">
        <f t="shared" si="50"/>
        <v>333274.77604683547</v>
      </c>
      <c r="O134" s="18">
        <f t="shared" si="51"/>
        <v>5.312933588836815</v>
      </c>
      <c r="P134" s="5"/>
      <c r="Q134" s="38">
        <f t="shared" si="52"/>
        <v>7020.6250000000009</v>
      </c>
      <c r="R134" s="17">
        <f t="shared" si="53"/>
        <v>6511.875</v>
      </c>
      <c r="S134" s="17">
        <f t="shared" si="54"/>
        <v>7809.833333333333</v>
      </c>
      <c r="T134" s="17">
        <f t="shared" si="55"/>
        <v>7017.3958333333348</v>
      </c>
      <c r="U134" s="17">
        <f t="shared" si="56"/>
        <v>6663.6215277777774</v>
      </c>
      <c r="V134" s="41"/>
      <c r="W134" s="34"/>
      <c r="X134" s="34"/>
      <c r="Y134" s="34"/>
      <c r="Z134" s="41">
        <f>IF(W41*AB130+W42*AB131+W43*AB132+W44*AB133+W45*AB134+W44*AB135+W43*AB136+W42*AC48+W41*AD48&lt;0,0,W41*AB130+W42*AB131+W43*AB132+W44*AB133+W45*AB134+W44*AB135+W43*AB136+W42*AC48+W41*AD48)</f>
        <v>6.1596176427125823E-2</v>
      </c>
      <c r="AA134" s="16">
        <f t="shared" si="57"/>
        <v>6.7281496826938167E-2</v>
      </c>
      <c r="AB134" s="16">
        <f t="shared" si="58"/>
        <v>6.5091761262516271E-2</v>
      </c>
      <c r="AC134" s="41"/>
      <c r="AD134" s="34"/>
      <c r="AE134" s="34"/>
      <c r="AF134" s="34"/>
      <c r="AH134" s="34">
        <v>0.11620642093167936</v>
      </c>
      <c r="AI134" s="34">
        <v>0.10982522289155366</v>
      </c>
      <c r="AJ134" s="34">
        <v>0.12889422722417704</v>
      </c>
      <c r="AK134" s="34">
        <f t="shared" si="62"/>
        <v>4.8924924104741196E-2</v>
      </c>
      <c r="AL134" s="34">
        <f t="shared" si="62"/>
        <v>4.4733461629037394E-2</v>
      </c>
      <c r="AM134" s="34">
        <f t="shared" si="59"/>
        <v>6.7298050797051215E-2</v>
      </c>
    </row>
    <row r="135" spans="1:39" x14ac:dyDescent="0.25">
      <c r="A135" s="15" t="s">
        <v>166</v>
      </c>
      <c r="B135" s="90">
        <v>6542</v>
      </c>
      <c r="C135" s="57">
        <f t="shared" si="44"/>
        <v>122</v>
      </c>
      <c r="D135" s="101">
        <v>48</v>
      </c>
      <c r="E135" s="102">
        <v>43</v>
      </c>
      <c r="F135" s="103">
        <v>31</v>
      </c>
      <c r="G135" s="75">
        <f t="shared" si="45"/>
        <v>6947.2711226851843</v>
      </c>
      <c r="H135" s="102">
        <v>471</v>
      </c>
      <c r="I135" s="16">
        <f t="shared" si="46"/>
        <v>6.2138790970157287E-2</v>
      </c>
      <c r="J135" s="16">
        <f t="shared" si="47"/>
        <v>6.0266351850084124E-2</v>
      </c>
      <c r="K135" s="17">
        <f t="shared" si="60"/>
        <v>58865.091933365336</v>
      </c>
      <c r="L135" s="17">
        <f t="shared" si="48"/>
        <v>3547.5843421437457</v>
      </c>
      <c r="M135" s="17">
        <f t="shared" si="49"/>
        <v>57091.299762293464</v>
      </c>
      <c r="N135" s="17">
        <f t="shared" si="50"/>
        <v>272477.75220044708</v>
      </c>
      <c r="O135" s="18">
        <f t="shared" si="51"/>
        <v>4.6288512130226351</v>
      </c>
      <c r="P135" s="5"/>
      <c r="Q135" s="38">
        <f t="shared" si="52"/>
        <v>6511.875</v>
      </c>
      <c r="R135" s="17">
        <f t="shared" si="53"/>
        <v>7809.833333333333</v>
      </c>
      <c r="S135" s="17">
        <f t="shared" si="54"/>
        <v>27141.833333333332</v>
      </c>
      <c r="T135" s="17">
        <f t="shared" si="55"/>
        <v>6663.6215277777774</v>
      </c>
      <c r="U135" s="17">
        <f t="shared" si="56"/>
        <v>9492.9166666666661</v>
      </c>
      <c r="V135" s="41"/>
      <c r="W135" s="34"/>
      <c r="X135" s="34"/>
      <c r="Y135" s="34"/>
      <c r="Z135" s="41">
        <f>IF(W41*AB131+W42*AB132+W43*AB133+W44*AB134+W45*AB135+W44*AB136+W43*AC48+W42*AD48+W41*AE48&lt;0,0,W41*AB131+W42*AB132+W43*AB133+W44*AB134+W45*AB135+W44*AB136+W43*AC48+W42*AD48+W41*AE48)</f>
        <v>6.0266351850084124E-2</v>
      </c>
      <c r="AA135" s="16">
        <f t="shared" si="57"/>
        <v>6.7796404038706085E-2</v>
      </c>
      <c r="AB135" s="16">
        <f t="shared" si="58"/>
        <v>6.5573577656184989E-2</v>
      </c>
      <c r="AC135" s="41"/>
      <c r="AD135" s="34"/>
      <c r="AE135" s="34"/>
      <c r="AF135" s="34"/>
      <c r="AH135" s="34">
        <v>0.12544792139636213</v>
      </c>
      <c r="AI135" s="34">
        <v>0.11804374986891819</v>
      </c>
      <c r="AJ135" s="34">
        <v>0.14881106454599455</v>
      </c>
      <c r="AK135" s="34">
        <f t="shared" si="62"/>
        <v>5.7651517357656043E-2</v>
      </c>
      <c r="AL135" s="34">
        <f t="shared" si="62"/>
        <v>5.2470172212733202E-2</v>
      </c>
      <c r="AM135" s="34">
        <f t="shared" si="59"/>
        <v>8.8544712695910424E-2</v>
      </c>
    </row>
    <row r="136" spans="1:39" x14ac:dyDescent="0.25">
      <c r="A136" s="15" t="s">
        <v>167</v>
      </c>
      <c r="B136" s="90">
        <v>5801</v>
      </c>
      <c r="C136" s="57">
        <f t="shared" si="44"/>
        <v>148</v>
      </c>
      <c r="D136" s="101">
        <v>45</v>
      </c>
      <c r="E136" s="102">
        <v>57</v>
      </c>
      <c r="F136" s="103">
        <v>46</v>
      </c>
      <c r="G136" s="75">
        <f t="shared" si="45"/>
        <v>11262.941550925925</v>
      </c>
      <c r="H136" s="102">
        <v>551</v>
      </c>
      <c r="I136" s="16">
        <f t="shared" si="46"/>
        <v>5.4632757632907765E-2</v>
      </c>
      <c r="J136" s="16">
        <f t="shared" si="47"/>
        <v>5.3180070676814115E-2</v>
      </c>
      <c r="K136" s="17">
        <f t="shared" si="60"/>
        <v>55317.507591221591</v>
      </c>
      <c r="L136" s="17">
        <f t="shared" si="48"/>
        <v>2941.7889633663654</v>
      </c>
      <c r="M136" s="17">
        <f t="shared" si="49"/>
        <v>53846.613109538404</v>
      </c>
      <c r="N136" s="17">
        <f t="shared" si="50"/>
        <v>215386.45243815362</v>
      </c>
      <c r="O136" s="18">
        <f t="shared" si="51"/>
        <v>3.8936398586463716</v>
      </c>
      <c r="P136" s="5"/>
      <c r="Q136" s="38">
        <f t="shared" si="52"/>
        <v>7809.833333333333</v>
      </c>
      <c r="R136" s="17">
        <f t="shared" si="53"/>
        <v>27141.833333333332</v>
      </c>
      <c r="S136" s="17">
        <f t="shared" si="54"/>
        <v>56701.916666666664</v>
      </c>
      <c r="T136" s="17">
        <f t="shared" si="55"/>
        <v>9492.9166666666661</v>
      </c>
      <c r="U136" s="17">
        <f t="shared" si="56"/>
        <v>30006.715277777777</v>
      </c>
      <c r="V136" s="41"/>
      <c r="W136" s="34"/>
      <c r="X136" s="34"/>
      <c r="Y136" s="34"/>
      <c r="Z136" s="41">
        <f>IF(W41*AB132+W42*AB133+W43*AB134+W44*AB135+W45*AB136+W44*AC48+W43*AD48+W42*AE48+W41*AF48&lt;0,0,W41*AB132+W42*AB133+W43*AB134+W44*AB135+W45*AB136+W44*AC48+W43*AD48+W42*AE48+W41*AF48)</f>
        <v>5.3180070676814115E-2</v>
      </c>
      <c r="AA136" s="16">
        <f t="shared" si="57"/>
        <v>4.8921500436509176E-2</v>
      </c>
      <c r="AB136" s="16">
        <f t="shared" si="58"/>
        <v>4.7753416054335682E-2</v>
      </c>
      <c r="AC136" s="41"/>
      <c r="AD136" s="34"/>
      <c r="AE136" s="34"/>
      <c r="AF136" s="34"/>
      <c r="AH136" s="34">
        <v>0.15221843003412969</v>
      </c>
      <c r="AI136" s="34">
        <v>0.14145258483983508</v>
      </c>
      <c r="AJ136" s="34">
        <v>0.16402811389142702</v>
      </c>
      <c r="AK136" s="34">
        <f t="shared" si="62"/>
        <v>0.10329692959762052</v>
      </c>
      <c r="AL136" s="34">
        <f t="shared" si="62"/>
        <v>9.3699168785499401E-2</v>
      </c>
      <c r="AM136" s="34">
        <f t="shared" si="59"/>
        <v>0.1108480432146129</v>
      </c>
    </row>
    <row r="137" spans="1:39" ht="17" thickBot="1" x14ac:dyDescent="0.3">
      <c r="A137" s="19" t="s">
        <v>168</v>
      </c>
      <c r="B137" s="100">
        <v>29166</v>
      </c>
      <c r="C137" s="58">
        <f>SUM(D137:F137)</f>
        <v>1261</v>
      </c>
      <c r="D137" s="108">
        <v>418</v>
      </c>
      <c r="E137" s="109">
        <v>419</v>
      </c>
      <c r="F137" s="110">
        <v>424</v>
      </c>
      <c r="G137" s="78">
        <f t="shared" si="45"/>
        <v>36575.597800925927</v>
      </c>
      <c r="H137" s="112">
        <v>5295</v>
      </c>
      <c r="I137" s="20">
        <f t="shared" si="46"/>
        <v>4.4273711547107436E-2</v>
      </c>
      <c r="J137" s="20">
        <f t="shared" si="47"/>
        <v>4.3314856809072856E-2</v>
      </c>
      <c r="K137" s="21">
        <f>K136*(1-J136)</f>
        <v>52375.718627855225</v>
      </c>
      <c r="L137" s="21">
        <f>K137</f>
        <v>52375.718627855225</v>
      </c>
      <c r="M137" s="21">
        <f>M136*6/2</f>
        <v>161539.83932861523</v>
      </c>
      <c r="N137" s="21">
        <f>M137</f>
        <v>161539.83932861523</v>
      </c>
      <c r="O137" s="22">
        <f>N137/K137</f>
        <v>3.0842505565680725</v>
      </c>
      <c r="P137" s="5"/>
      <c r="Q137" s="42">
        <f t="shared" si="52"/>
        <v>27141.833333333332</v>
      </c>
      <c r="R137" s="21">
        <f t="shared" si="53"/>
        <v>56701.916666666664</v>
      </c>
      <c r="S137" s="21">
        <f t="shared" si="54"/>
        <v>624149.08333333337</v>
      </c>
      <c r="T137" s="21">
        <f t="shared" si="55"/>
        <v>30006.715277777777</v>
      </c>
      <c r="U137" s="21">
        <f t="shared" si="56"/>
        <v>104026.30555555556</v>
      </c>
      <c r="V137" s="41"/>
      <c r="W137" s="34"/>
      <c r="X137" s="34"/>
      <c r="Y137" s="34"/>
      <c r="Z137" s="43">
        <f>AC48</f>
        <v>4.3314856809072856E-2</v>
      </c>
      <c r="AA137" s="20">
        <f t="shared" si="57"/>
        <v>0.14476865228067318</v>
      </c>
      <c r="AB137" s="20">
        <f t="shared" si="58"/>
        <v>0.13499698638986651</v>
      </c>
      <c r="AC137" s="41"/>
      <c r="AD137" s="34"/>
      <c r="AE137" s="34"/>
      <c r="AF137" s="34"/>
      <c r="AH137" s="34">
        <v>0.22023107757604338</v>
      </c>
      <c r="AI137" s="34">
        <v>0.19838572642310959</v>
      </c>
      <c r="AJ137" s="34">
        <v>0.15570470354891364</v>
      </c>
      <c r="AK137" s="34">
        <f t="shared" si="62"/>
        <v>7.54624252953702E-2</v>
      </c>
      <c r="AL137" s="34">
        <f t="shared" si="62"/>
        <v>6.3388740033243074E-2</v>
      </c>
      <c r="AM137" s="34">
        <f t="shared" si="59"/>
        <v>0.11238984673984079</v>
      </c>
    </row>
    <row r="138" spans="1:39" x14ac:dyDescent="0.25">
      <c r="B138" s="9" t="s">
        <v>169</v>
      </c>
      <c r="AA138" s="32"/>
      <c r="AB138" s="32"/>
      <c r="AC138" s="32"/>
      <c r="AD138" s="32"/>
      <c r="AE138" s="32"/>
      <c r="AF138" s="32"/>
    </row>
    <row r="139" spans="1:39" x14ac:dyDescent="0.25">
      <c r="B139" s="23">
        <f>SUM(B46:B137)</f>
        <v>679995</v>
      </c>
      <c r="C139" s="23">
        <f>SUM(C46:C137)</f>
        <v>2626</v>
      </c>
      <c r="D139" s="23">
        <f>SUM(D46:D137)</f>
        <v>879</v>
      </c>
      <c r="E139" s="23">
        <f>SUM(E46:E137)</f>
        <v>891</v>
      </c>
      <c r="F139" s="23">
        <f>SUM(F46:F137)</f>
        <v>856</v>
      </c>
      <c r="G139" s="23">
        <f>12/11*T139-G135/11+23/22*D136+D135/22</f>
        <v>5709.6120604721455</v>
      </c>
      <c r="H139" s="23">
        <f>SUM(H46:H137)</f>
        <v>10942</v>
      </c>
      <c r="Q139" s="23">
        <f>B136*12/11-Q135/11+23/22*F136+F135/22</f>
        <v>5785.875</v>
      </c>
      <c r="T139" s="23">
        <f>Q139/11*12-T135/11+23/22*E136+E135/22</f>
        <v>5767.6253156565654</v>
      </c>
      <c r="AA139" s="32"/>
      <c r="AB139" s="32"/>
      <c r="AC139" s="32"/>
      <c r="AD139" s="32"/>
      <c r="AE139" s="32"/>
      <c r="AF139" s="32"/>
    </row>
    <row r="140" spans="1:39" x14ac:dyDescent="0.25">
      <c r="B140" s="23" t="s">
        <v>169</v>
      </c>
      <c r="AA140" s="32"/>
      <c r="AB140" s="32"/>
      <c r="AC140" s="32"/>
      <c r="AD140" s="32"/>
      <c r="AE140" s="32"/>
      <c r="AF140" s="32"/>
    </row>
    <row r="141" spans="1:39" x14ac:dyDescent="0.25">
      <c r="AA141" s="32"/>
      <c r="AB141" s="32"/>
      <c r="AC141" s="32"/>
      <c r="AD141" s="32"/>
      <c r="AE141" s="32"/>
      <c r="AF141" s="32"/>
    </row>
    <row r="142" spans="1:39" x14ac:dyDescent="0.25">
      <c r="AA142" s="32"/>
      <c r="AB142" s="32"/>
      <c r="AC142" s="32"/>
      <c r="AD142" s="32"/>
      <c r="AE142" s="32"/>
      <c r="AF142" s="32"/>
    </row>
    <row r="143" spans="1:39" x14ac:dyDescent="0.25">
      <c r="AA143" s="32"/>
      <c r="AB143" s="32"/>
      <c r="AC143" s="32"/>
      <c r="AD143" s="32"/>
      <c r="AE143" s="32"/>
      <c r="AF143" s="32"/>
    </row>
    <row r="144" spans="1:39" x14ac:dyDescent="0.25">
      <c r="AA144" s="32"/>
      <c r="AB144" s="32"/>
      <c r="AC144" s="32"/>
      <c r="AD144" s="32"/>
      <c r="AE144" s="32"/>
      <c r="AF144" s="32"/>
    </row>
    <row r="145" spans="3:52" x14ac:dyDescent="0.25">
      <c r="C145" s="34"/>
      <c r="D145" s="34"/>
      <c r="I145" s="44"/>
      <c r="AA145" s="32"/>
      <c r="AB145" s="32"/>
      <c r="AC145" s="32"/>
      <c r="AD145" s="32"/>
      <c r="AE145" s="32"/>
      <c r="AF145" s="32"/>
    </row>
    <row r="146" spans="3:52" x14ac:dyDescent="0.25">
      <c r="C146" s="34"/>
      <c r="D146" s="34"/>
      <c r="I146" s="44"/>
      <c r="AA146" s="32"/>
      <c r="AB146" s="32"/>
      <c r="AC146" s="32"/>
      <c r="AD146" s="32"/>
      <c r="AE146" s="32"/>
      <c r="AF146" s="32"/>
    </row>
    <row r="147" spans="3:52" x14ac:dyDescent="0.25">
      <c r="C147" s="34"/>
      <c r="D147" s="34"/>
      <c r="I147" s="44"/>
      <c r="AA147" s="32"/>
      <c r="AB147" s="32"/>
      <c r="AC147" s="32"/>
      <c r="AD147" s="32"/>
      <c r="AE147" s="32"/>
      <c r="AF147" s="32"/>
    </row>
    <row r="148" spans="3:52" x14ac:dyDescent="0.25">
      <c r="C148" s="34"/>
      <c r="D148" s="34"/>
      <c r="I148" s="44"/>
      <c r="AA148" s="32"/>
      <c r="AB148" s="32"/>
      <c r="AC148" s="32"/>
      <c r="AD148" s="32"/>
      <c r="AE148" s="32"/>
      <c r="AF148" s="32"/>
    </row>
    <row r="149" spans="3:52" x14ac:dyDescent="0.25">
      <c r="C149" s="34"/>
      <c r="D149" s="34"/>
      <c r="I149" s="44"/>
      <c r="AA149" s="32"/>
      <c r="AB149" s="32"/>
      <c r="AC149" s="32"/>
      <c r="AD149" s="32"/>
      <c r="AE149" s="32"/>
      <c r="AF149" s="32"/>
    </row>
    <row r="150" spans="3:52" ht="23.5" x14ac:dyDescent="0.35">
      <c r="C150" s="34"/>
      <c r="D150" s="34"/>
      <c r="I150" s="44"/>
      <c r="AA150" s="32"/>
      <c r="AB150" s="32"/>
      <c r="AC150" s="32"/>
      <c r="AD150" s="32"/>
      <c r="AE150" s="32"/>
      <c r="AF150" s="32"/>
      <c r="AP150" s="56" t="s">
        <v>281</v>
      </c>
    </row>
    <row r="151" spans="3:52" ht="21.5" thickBot="1" x14ac:dyDescent="0.35">
      <c r="C151" s="34"/>
      <c r="D151" s="34"/>
      <c r="I151" s="44"/>
      <c r="AA151" s="32"/>
      <c r="AB151" s="32"/>
      <c r="AC151" s="32"/>
      <c r="AD151" s="32"/>
      <c r="AE151" s="32"/>
      <c r="AF151" s="32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55" t="s">
        <v>170</v>
      </c>
    </row>
    <row r="152" spans="3:52" x14ac:dyDescent="0.25">
      <c r="C152" s="34"/>
      <c r="D152" s="34"/>
      <c r="I152" s="44"/>
      <c r="AA152" s="32"/>
      <c r="AB152" s="32"/>
      <c r="AC152" s="32"/>
      <c r="AD152" s="32"/>
      <c r="AE152" s="32"/>
      <c r="AF152" s="32"/>
      <c r="AL152" s="5"/>
      <c r="AM152" s="3"/>
      <c r="AN152" s="3"/>
      <c r="AO152" s="3"/>
      <c r="AP152" s="12" t="s">
        <v>6</v>
      </c>
      <c r="AQ152" s="1"/>
      <c r="AR152" s="3"/>
      <c r="AS152" s="5"/>
      <c r="AT152" s="3"/>
      <c r="AU152" s="3"/>
      <c r="AV152" s="3"/>
      <c r="AW152" s="12" t="s">
        <v>6</v>
      </c>
      <c r="AX152" s="1"/>
      <c r="AY152" s="51"/>
      <c r="AZ152" s="4"/>
    </row>
    <row r="153" spans="3:52" x14ac:dyDescent="0.25">
      <c r="AL153" s="33" t="s">
        <v>51</v>
      </c>
      <c r="AM153" s="11" t="s">
        <v>58</v>
      </c>
      <c r="AN153" s="11" t="s">
        <v>4</v>
      </c>
      <c r="AO153" s="11" t="s">
        <v>5</v>
      </c>
      <c r="AP153" s="11" t="s">
        <v>171</v>
      </c>
      <c r="AQ153" s="11" t="s">
        <v>172</v>
      </c>
      <c r="AR153" s="10" t="s">
        <v>7</v>
      </c>
      <c r="AS153" s="33" t="s">
        <v>51</v>
      </c>
      <c r="AT153" s="11" t="s">
        <v>58</v>
      </c>
      <c r="AU153" s="11" t="s">
        <v>4</v>
      </c>
      <c r="AV153" s="11" t="s">
        <v>5</v>
      </c>
      <c r="AW153" s="11" t="s">
        <v>171</v>
      </c>
      <c r="AX153" s="11" t="s">
        <v>172</v>
      </c>
      <c r="AY153" s="79" t="s">
        <v>7</v>
      </c>
      <c r="AZ153" s="4"/>
    </row>
    <row r="154" spans="3:52" x14ac:dyDescent="0.25">
      <c r="AL154" s="7"/>
      <c r="AM154" s="2"/>
      <c r="AN154" s="2"/>
      <c r="AO154" s="2"/>
      <c r="AP154" s="2"/>
      <c r="AQ154" s="2"/>
      <c r="AR154" s="2"/>
      <c r="AS154" s="7"/>
      <c r="AT154" s="2"/>
      <c r="AU154" s="2"/>
      <c r="AV154" s="2"/>
      <c r="AW154" s="2"/>
      <c r="AX154" s="2"/>
      <c r="AY154" s="52"/>
      <c r="AZ154" s="4"/>
    </row>
    <row r="155" spans="3:52" x14ac:dyDescent="0.25">
      <c r="AL155" s="13" t="s">
        <v>177</v>
      </c>
      <c r="AM155" s="16">
        <f t="shared" ref="AM155:AM162" si="64">D5</f>
        <v>2.8204766605555154E-4</v>
      </c>
      <c r="AN155" s="45">
        <f t="shared" ref="AN155:AR162" si="65">E5</f>
        <v>100000</v>
      </c>
      <c r="AO155" s="45">
        <f t="shared" si="65"/>
        <v>28.204766605558689</v>
      </c>
      <c r="AP155" s="45">
        <f t="shared" si="65"/>
        <v>1917.5377625120013</v>
      </c>
      <c r="AQ155" s="45">
        <f t="shared" si="65"/>
        <v>8611764.8328759</v>
      </c>
      <c r="AR155" s="18">
        <f t="shared" si="65"/>
        <v>86.117648328759003</v>
      </c>
      <c r="AS155" s="13" t="s">
        <v>225</v>
      </c>
      <c r="AT155" s="16">
        <f t="shared" ref="AT155:AY159" si="66">J92</f>
        <v>7.7309752421693867E-4</v>
      </c>
      <c r="AU155" s="17">
        <f t="shared" si="66"/>
        <v>98783.532915415868</v>
      </c>
      <c r="AV155" s="17">
        <f t="shared" si="66"/>
        <v>76.369304730309523</v>
      </c>
      <c r="AW155" s="17">
        <f t="shared" si="66"/>
        <v>98745.348263050721</v>
      </c>
      <c r="AX155" s="17">
        <f t="shared" si="66"/>
        <v>4131907.8691451252</v>
      </c>
      <c r="AY155" s="53">
        <f t="shared" si="66"/>
        <v>41.827901343466849</v>
      </c>
      <c r="AZ155" s="4"/>
    </row>
    <row r="156" spans="3:52" x14ac:dyDescent="0.25">
      <c r="AL156" s="13" t="s">
        <v>195</v>
      </c>
      <c r="AM156" s="16">
        <f t="shared" si="64"/>
        <v>0</v>
      </c>
      <c r="AN156" s="45">
        <f t="shared" si="65"/>
        <v>99971.795233394441</v>
      </c>
      <c r="AO156" s="45">
        <f t="shared" si="65"/>
        <v>0</v>
      </c>
      <c r="AP156" s="45">
        <f t="shared" si="65"/>
        <v>1917.2673058459206</v>
      </c>
      <c r="AQ156" s="45">
        <f t="shared" si="65"/>
        <v>8609847.2951133884</v>
      </c>
      <c r="AR156" s="18">
        <f t="shared" si="65"/>
        <v>86.122763675622849</v>
      </c>
      <c r="AS156" s="13" t="s">
        <v>226</v>
      </c>
      <c r="AT156" s="16">
        <f t="shared" si="66"/>
        <v>9.0537971805054859E-4</v>
      </c>
      <c r="AU156" s="17">
        <f t="shared" si="66"/>
        <v>98707.163610685559</v>
      </c>
      <c r="AV156" s="17">
        <f t="shared" si="66"/>
        <v>89.367463959410088</v>
      </c>
      <c r="AW156" s="17">
        <f t="shared" si="66"/>
        <v>98662.479878705853</v>
      </c>
      <c r="AX156" s="17">
        <f t="shared" si="66"/>
        <v>4033162.5208820743</v>
      </c>
      <c r="AY156" s="53">
        <f t="shared" si="66"/>
        <v>40.859876561638565</v>
      </c>
      <c r="AZ156" s="4"/>
    </row>
    <row r="157" spans="3:52" x14ac:dyDescent="0.25">
      <c r="AL157" s="13" t="s">
        <v>191</v>
      </c>
      <c r="AM157" s="16">
        <f t="shared" si="64"/>
        <v>0</v>
      </c>
      <c r="AN157" s="45">
        <f t="shared" si="65"/>
        <v>99971.795233394441</v>
      </c>
      <c r="AO157" s="45">
        <f t="shared" si="65"/>
        <v>0</v>
      </c>
      <c r="AP157" s="45">
        <f t="shared" si="65"/>
        <v>1917.2673058459206</v>
      </c>
      <c r="AQ157" s="45">
        <f>H7</f>
        <v>8607930.0278075431</v>
      </c>
      <c r="AR157" s="18">
        <f t="shared" si="65"/>
        <v>86.103585593431077</v>
      </c>
      <c r="AS157" s="13" t="s">
        <v>227</v>
      </c>
      <c r="AT157" s="16">
        <f t="shared" si="66"/>
        <v>1.1481721113194442E-3</v>
      </c>
      <c r="AU157" s="17">
        <f t="shared" si="66"/>
        <v>98617.796146726148</v>
      </c>
      <c r="AV157" s="17">
        <f t="shared" si="66"/>
        <v>113.23020321545482</v>
      </c>
      <c r="AW157" s="17">
        <f t="shared" si="66"/>
        <v>98561.181045118428</v>
      </c>
      <c r="AX157" s="17">
        <f t="shared" si="66"/>
        <v>3934500.0410033683</v>
      </c>
      <c r="AY157" s="53">
        <f t="shared" si="66"/>
        <v>39.896450688773413</v>
      </c>
      <c r="AZ157" s="4"/>
    </row>
    <row r="158" spans="3:52" x14ac:dyDescent="0.25">
      <c r="AL158" s="13" t="s">
        <v>190</v>
      </c>
      <c r="AM158" s="16">
        <f t="shared" si="64"/>
        <v>2.8380823584606141E-4</v>
      </c>
      <c r="AN158" s="45">
        <f t="shared" si="65"/>
        <v>99971.795233394441</v>
      </c>
      <c r="AO158" s="45">
        <f t="shared" si="65"/>
        <v>28.372818839547108</v>
      </c>
      <c r="AP158" s="45">
        <f t="shared" si="65"/>
        <v>1916.9952377200625</v>
      </c>
      <c r="AQ158" s="45">
        <f t="shared" si="65"/>
        <v>8606012.7605016977</v>
      </c>
      <c r="AR158" s="18">
        <f t="shared" si="65"/>
        <v>86.084407511239306</v>
      </c>
      <c r="AS158" s="13" t="s">
        <v>228</v>
      </c>
      <c r="AT158" s="16">
        <f t="shared" si="66"/>
        <v>1.3826105364467271E-3</v>
      </c>
      <c r="AU158" s="17">
        <f t="shared" si="66"/>
        <v>98504.565943510694</v>
      </c>
      <c r="AV158" s="17">
        <f t="shared" si="66"/>
        <v>136.19345076160971</v>
      </c>
      <c r="AW158" s="17">
        <f t="shared" si="66"/>
        <v>98436.469218129889</v>
      </c>
      <c r="AX158" s="17">
        <f t="shared" si="66"/>
        <v>3835938.8599582501</v>
      </c>
      <c r="AY158" s="53">
        <f t="shared" si="66"/>
        <v>38.941736590748917</v>
      </c>
      <c r="AZ158" s="4"/>
    </row>
    <row r="159" spans="3:52" x14ac:dyDescent="0.25">
      <c r="AL159" s="13" t="s">
        <v>189</v>
      </c>
      <c r="AM159" s="16">
        <f t="shared" si="64"/>
        <v>5.6681268723290934E-4</v>
      </c>
      <c r="AN159" s="45">
        <f t="shared" si="65"/>
        <v>99943.422414554894</v>
      </c>
      <c r="AO159" s="45">
        <f t="shared" si="65"/>
        <v>56.649199830048019</v>
      </c>
      <c r="AP159" s="45">
        <f t="shared" si="65"/>
        <v>8987.7964700840421</v>
      </c>
      <c r="AQ159" s="45">
        <f t="shared" si="65"/>
        <v>8604095.7652639784</v>
      </c>
      <c r="AR159" s="18">
        <f t="shared" si="65"/>
        <v>86.089665106474811</v>
      </c>
      <c r="AS159" s="13" t="s">
        <v>229</v>
      </c>
      <c r="AT159" s="16">
        <f t="shared" si="66"/>
        <v>1.494237092837303E-3</v>
      </c>
      <c r="AU159" s="17">
        <f t="shared" si="66"/>
        <v>98368.372492749084</v>
      </c>
      <c r="AV159" s="17">
        <f t="shared" si="66"/>
        <v>146.98567094070313</v>
      </c>
      <c r="AW159" s="17">
        <f t="shared" si="66"/>
        <v>98294.87965727874</v>
      </c>
      <c r="AX159" s="17">
        <f t="shared" si="66"/>
        <v>3737502.3907401203</v>
      </c>
      <c r="AY159" s="53">
        <f t="shared" si="66"/>
        <v>37.994960128222296</v>
      </c>
      <c r="AZ159" s="4"/>
    </row>
    <row r="160" spans="3:52" x14ac:dyDescent="0.25">
      <c r="AL160" s="13" t="s">
        <v>194</v>
      </c>
      <c r="AM160" s="16">
        <f t="shared" si="64"/>
        <v>2.8086226717249918E-4</v>
      </c>
      <c r="AN160" s="45">
        <f t="shared" si="65"/>
        <v>99886.773214724846</v>
      </c>
      <c r="AO160" s="45">
        <f t="shared" si="65"/>
        <v>28.054425585636636</v>
      </c>
      <c r="AP160" s="45">
        <f t="shared" si="65"/>
        <v>8322.728833494335</v>
      </c>
      <c r="AQ160" s="45">
        <f t="shared" si="65"/>
        <v>8595107.9687938951</v>
      </c>
      <c r="AR160" s="18">
        <f t="shared" si="65"/>
        <v>86.048509649191914</v>
      </c>
      <c r="AS160" s="92"/>
      <c r="AT160" s="3"/>
      <c r="AU160" s="3"/>
      <c r="AV160" s="3"/>
      <c r="AW160" s="3"/>
      <c r="AX160" s="3"/>
      <c r="AY160" s="51"/>
      <c r="AZ160" s="4"/>
    </row>
    <row r="161" spans="22:52" x14ac:dyDescent="0.25">
      <c r="AL161" s="13" t="s">
        <v>190</v>
      </c>
      <c r="AM161" s="16">
        <f t="shared" si="64"/>
        <v>0</v>
      </c>
      <c r="AN161" s="45">
        <f t="shared" si="65"/>
        <v>99858.71878913921</v>
      </c>
      <c r="AO161" s="45">
        <f t="shared" si="65"/>
        <v>0</v>
      </c>
      <c r="AP161" s="45">
        <f t="shared" si="65"/>
        <v>24964.679697284802</v>
      </c>
      <c r="AQ161" s="45">
        <f t="shared" si="65"/>
        <v>8586785.2399604004</v>
      </c>
      <c r="AR161" s="18">
        <f t="shared" si="65"/>
        <v>85.989339179207576</v>
      </c>
      <c r="AS161" s="13" t="s">
        <v>230</v>
      </c>
      <c r="AT161" s="16">
        <f t="shared" ref="AT161:AY165" si="67">J97</f>
        <v>1.4774785689430619E-3</v>
      </c>
      <c r="AU161" s="17">
        <f t="shared" si="67"/>
        <v>98221.386821808381</v>
      </c>
      <c r="AV161" s="17">
        <f t="shared" si="67"/>
        <v>145.11999404108792</v>
      </c>
      <c r="AW161" s="17">
        <f t="shared" si="67"/>
        <v>98148.82682478783</v>
      </c>
      <c r="AX161" s="17">
        <f t="shared" si="67"/>
        <v>3639207.5110828415</v>
      </c>
      <c r="AY161" s="53">
        <f t="shared" si="67"/>
        <v>37.051070330385699</v>
      </c>
      <c r="AZ161" s="4"/>
    </row>
    <row r="162" spans="22:52" x14ac:dyDescent="0.25">
      <c r="AL162" s="13" t="s">
        <v>185</v>
      </c>
      <c r="AM162" s="16">
        <f t="shared" si="64"/>
        <v>0</v>
      </c>
      <c r="AN162" s="45">
        <f t="shared" si="65"/>
        <v>99858.71878913921</v>
      </c>
      <c r="AO162" s="45">
        <f t="shared" si="65"/>
        <v>0</v>
      </c>
      <c r="AP162" s="45">
        <f t="shared" si="65"/>
        <v>49929.359394569605</v>
      </c>
      <c r="AQ162" s="45">
        <f t="shared" si="65"/>
        <v>8561820.5602631159</v>
      </c>
      <c r="AR162" s="18">
        <f t="shared" si="65"/>
        <v>85.73933917920759</v>
      </c>
      <c r="AS162" s="13" t="s">
        <v>231</v>
      </c>
      <c r="AT162" s="16">
        <f t="shared" si="67"/>
        <v>1.3856702580341766E-3</v>
      </c>
      <c r="AU162" s="17">
        <f t="shared" si="67"/>
        <v>98076.266827767293</v>
      </c>
      <c r="AV162" s="17">
        <f t="shared" si="67"/>
        <v>135.90136596225784</v>
      </c>
      <c r="AW162" s="17">
        <f t="shared" si="67"/>
        <v>98008.316144786164</v>
      </c>
      <c r="AX162" s="17">
        <f t="shared" si="67"/>
        <v>3541058.6842580535</v>
      </c>
      <c r="AY162" s="53">
        <f t="shared" si="67"/>
        <v>36.105153660431853</v>
      </c>
      <c r="AZ162" s="4"/>
    </row>
    <row r="163" spans="22:52" x14ac:dyDescent="0.25">
      <c r="AL163" s="92"/>
      <c r="AM163" s="3"/>
      <c r="AN163" s="3"/>
      <c r="AO163" s="3"/>
      <c r="AP163" s="3"/>
      <c r="AQ163" s="3"/>
      <c r="AR163" s="3"/>
      <c r="AS163" s="13" t="s">
        <v>232</v>
      </c>
      <c r="AT163" s="16">
        <f t="shared" si="67"/>
        <v>1.514444339462225E-3</v>
      </c>
      <c r="AU163" s="17">
        <f t="shared" si="67"/>
        <v>97940.365461805035</v>
      </c>
      <c r="AV163" s="17">
        <f t="shared" si="67"/>
        <v>148.3252320784959</v>
      </c>
      <c r="AW163" s="17">
        <f t="shared" si="67"/>
        <v>97866.202845765787</v>
      </c>
      <c r="AX163" s="17">
        <f t="shared" si="67"/>
        <v>3443050.3681132672</v>
      </c>
      <c r="AY163" s="53">
        <f t="shared" si="67"/>
        <v>35.154559122571321</v>
      </c>
      <c r="AZ163" s="4"/>
    </row>
    <row r="164" spans="22:52" x14ac:dyDescent="0.25">
      <c r="AL164" s="13" t="s">
        <v>193</v>
      </c>
      <c r="AM164" s="16">
        <f t="shared" ref="AM164:AR164" si="68">J46</f>
        <v>1.4128121086079046E-3</v>
      </c>
      <c r="AN164" s="17">
        <f t="shared" si="68"/>
        <v>100000</v>
      </c>
      <c r="AO164" s="17">
        <f t="shared" si="68"/>
        <v>141.28121086079045</v>
      </c>
      <c r="AP164" s="17">
        <f t="shared" si="68"/>
        <v>99873.632007356689</v>
      </c>
      <c r="AQ164" s="17">
        <f t="shared" si="68"/>
        <v>8611764.8328759</v>
      </c>
      <c r="AR164" s="18">
        <f t="shared" si="68"/>
        <v>86.117648328759003</v>
      </c>
      <c r="AS164" s="13" t="s">
        <v>233</v>
      </c>
      <c r="AT164" s="16">
        <f t="shared" si="67"/>
        <v>1.8203809150948631E-3</v>
      </c>
      <c r="AU164" s="17">
        <f t="shared" si="67"/>
        <v>97792.040229726539</v>
      </c>
      <c r="AV164" s="17">
        <f t="shared" si="67"/>
        <v>178.018763682383</v>
      </c>
      <c r="AW164" s="17">
        <f t="shared" si="67"/>
        <v>97703.030847885355</v>
      </c>
      <c r="AX164" s="17">
        <f t="shared" si="67"/>
        <v>3345184.1652675015</v>
      </c>
      <c r="AY164" s="53">
        <f t="shared" si="67"/>
        <v>34.207121125699167</v>
      </c>
      <c r="AZ164" s="4"/>
    </row>
    <row r="165" spans="22:52" x14ac:dyDescent="0.25">
      <c r="AL165" s="13" t="s">
        <v>192</v>
      </c>
      <c r="AM165" s="16">
        <f>J48</f>
        <v>2.0382500792185459E-4</v>
      </c>
      <c r="AN165" s="17">
        <f t="shared" ref="AM165:AR168" si="69">K48</f>
        <v>99858.71878913921</v>
      </c>
      <c r="AO165" s="17">
        <f t="shared" si="69"/>
        <v>20.353704148263205</v>
      </c>
      <c r="AP165" s="17">
        <f t="shared" si="69"/>
        <v>99848.541937065078</v>
      </c>
      <c r="AQ165" s="17">
        <f t="shared" si="69"/>
        <v>8511891.2008685432</v>
      </c>
      <c r="AR165" s="18">
        <f t="shared" si="69"/>
        <v>85.239339179207548</v>
      </c>
      <c r="AS165" s="13" t="s">
        <v>234</v>
      </c>
      <c r="AT165" s="16">
        <f t="shared" si="67"/>
        <v>2.1668389007125227E-3</v>
      </c>
      <c r="AU165" s="17">
        <f t="shared" si="67"/>
        <v>97614.021466044156</v>
      </c>
      <c r="AV165" s="17">
        <f t="shared" si="67"/>
        <v>211.51385896762076</v>
      </c>
      <c r="AW165" s="17">
        <f t="shared" si="67"/>
        <v>97508.264536560338</v>
      </c>
      <c r="AX165" s="17">
        <f t="shared" si="67"/>
        <v>3247481.1344196163</v>
      </c>
      <c r="AY165" s="53">
        <f t="shared" si="67"/>
        <v>33.26859282761216</v>
      </c>
      <c r="AZ165" s="4"/>
    </row>
    <row r="166" spans="22:52" x14ac:dyDescent="0.25">
      <c r="AL166" s="13" t="s">
        <v>191</v>
      </c>
      <c r="AM166" s="16">
        <f t="shared" si="69"/>
        <v>1.3500415526095514E-4</v>
      </c>
      <c r="AN166" s="17">
        <f t="shared" si="69"/>
        <v>99838.365084990946</v>
      </c>
      <c r="AO166" s="17">
        <f t="shared" si="69"/>
        <v>13.478594140935456</v>
      </c>
      <c r="AP166" s="17">
        <f t="shared" si="69"/>
        <v>99831.625787920479</v>
      </c>
      <c r="AQ166" s="17">
        <f t="shared" si="69"/>
        <v>8412042.6589314789</v>
      </c>
      <c r="AR166" s="18">
        <f t="shared" si="69"/>
        <v>84.256614696869576</v>
      </c>
      <c r="AS166" s="92"/>
      <c r="AT166" s="3"/>
      <c r="AU166" s="3"/>
      <c r="AV166" s="3"/>
      <c r="AW166" s="3"/>
      <c r="AX166" s="3"/>
      <c r="AY166" s="51"/>
      <c r="AZ166" s="4"/>
    </row>
    <row r="167" spans="22:52" x14ac:dyDescent="0.25">
      <c r="AL167" s="13" t="s">
        <v>190</v>
      </c>
      <c r="AM167" s="16">
        <f t="shared" si="69"/>
        <v>9.1323022031268865E-5</v>
      </c>
      <c r="AN167" s="17">
        <f t="shared" si="69"/>
        <v>99824.886490850011</v>
      </c>
      <c r="AO167" s="17">
        <f t="shared" si="69"/>
        <v>9.1163103082799353</v>
      </c>
      <c r="AP167" s="17">
        <f t="shared" si="69"/>
        <v>99820.328335695871</v>
      </c>
      <c r="AQ167" s="17">
        <f t="shared" si="69"/>
        <v>8312211.0331435585</v>
      </c>
      <c r="AR167" s="18">
        <f t="shared" si="69"/>
        <v>83.267923714648646</v>
      </c>
      <c r="AS167" s="13" t="s">
        <v>235</v>
      </c>
      <c r="AT167" s="16">
        <f t="shared" ref="AT167:AY171" si="70">J102</f>
        <v>2.3389544945927915E-3</v>
      </c>
      <c r="AU167" s="17">
        <f t="shared" si="70"/>
        <v>97402.507607076535</v>
      </c>
      <c r="AV167" s="17">
        <f t="shared" si="70"/>
        <v>227.82003295217874</v>
      </c>
      <c r="AW167" s="17">
        <f t="shared" si="70"/>
        <v>97288.597590600446</v>
      </c>
      <c r="AX167" s="17">
        <f t="shared" si="70"/>
        <v>3149972.8698830558</v>
      </c>
      <c r="AY167" s="53">
        <f t="shared" si="70"/>
        <v>32.339751278171427</v>
      </c>
      <c r="AZ167" s="4"/>
    </row>
    <row r="168" spans="22:52" x14ac:dyDescent="0.25">
      <c r="AL168" s="13" t="s">
        <v>189</v>
      </c>
      <c r="AM168" s="16">
        <f t="shared" si="69"/>
        <v>7.7115852007432375E-5</v>
      </c>
      <c r="AN168" s="17">
        <f t="shared" si="69"/>
        <v>99815.770180541731</v>
      </c>
      <c r="AO168" s="17">
        <f t="shared" si="69"/>
        <v>7.6973781612468883</v>
      </c>
      <c r="AP168" s="17">
        <f t="shared" si="69"/>
        <v>99811.921491461108</v>
      </c>
      <c r="AQ168" s="17">
        <f t="shared" si="69"/>
        <v>8212390.7048078626</v>
      </c>
      <c r="AR168" s="18">
        <f t="shared" si="69"/>
        <v>82.2754830219083</v>
      </c>
      <c r="AS168" s="13" t="s">
        <v>236</v>
      </c>
      <c r="AT168" s="16">
        <f t="shared" si="70"/>
        <v>2.3192900072099157E-3</v>
      </c>
      <c r="AU168" s="17">
        <f t="shared" si="70"/>
        <v>97174.687574124357</v>
      </c>
      <c r="AV168" s="17">
        <f t="shared" si="70"/>
        <v>225.37628184440837</v>
      </c>
      <c r="AW168" s="17">
        <f t="shared" si="70"/>
        <v>97061.999433202145</v>
      </c>
      <c r="AX168" s="17">
        <f t="shared" si="70"/>
        <v>3052684.2722924552</v>
      </c>
      <c r="AY168" s="53">
        <f t="shared" si="70"/>
        <v>31.414397601884577</v>
      </c>
      <c r="AZ168" s="4"/>
    </row>
    <row r="169" spans="22:52" x14ac:dyDescent="0.25">
      <c r="AL169" s="92"/>
      <c r="AM169" s="3"/>
      <c r="AN169" s="3"/>
      <c r="AO169" s="3"/>
      <c r="AP169" s="3"/>
      <c r="AQ169" s="3"/>
      <c r="AR169" s="3"/>
      <c r="AS169" s="13" t="s">
        <v>237</v>
      </c>
      <c r="AT169" s="16">
        <f t="shared" si="70"/>
        <v>2.1690517580758143E-3</v>
      </c>
      <c r="AU169" s="17">
        <f t="shared" si="70"/>
        <v>96949.311292279948</v>
      </c>
      <c r="AV169" s="17">
        <f t="shared" si="70"/>
        <v>210.28807410276204</v>
      </c>
      <c r="AW169" s="17">
        <f t="shared" si="70"/>
        <v>96844.16725522856</v>
      </c>
      <c r="AX169" s="17">
        <f t="shared" si="70"/>
        <v>2955622.272859253</v>
      </c>
      <c r="AY169" s="53">
        <f t="shared" si="70"/>
        <v>30.486263733722971</v>
      </c>
      <c r="AZ169" s="4"/>
    </row>
    <row r="170" spans="22:52" x14ac:dyDescent="0.25">
      <c r="AL170" s="13" t="s">
        <v>184</v>
      </c>
      <c r="AM170" s="16">
        <f t="shared" ref="AM170:AR174" si="71">J52</f>
        <v>7.6947942284432224E-5</v>
      </c>
      <c r="AN170" s="17">
        <f t="shared" si="71"/>
        <v>99808.072802380484</v>
      </c>
      <c r="AO170" s="17">
        <f t="shared" si="71"/>
        <v>7.6800258255098015</v>
      </c>
      <c r="AP170" s="17">
        <f t="shared" si="71"/>
        <v>99804.232789467729</v>
      </c>
      <c r="AQ170" s="17">
        <f t="shared" si="71"/>
        <v>8112578.7833164018</v>
      </c>
      <c r="AR170" s="18">
        <f t="shared" si="71"/>
        <v>81.281789694299277</v>
      </c>
      <c r="AS170" s="13" t="s">
        <v>238</v>
      </c>
      <c r="AT170" s="16">
        <f t="shared" si="70"/>
        <v>2.0586709948628426E-3</v>
      </c>
      <c r="AU170" s="17">
        <f t="shared" si="70"/>
        <v>96739.023218177186</v>
      </c>
      <c r="AV170" s="17">
        <f t="shared" si="70"/>
        <v>199.15382117062109</v>
      </c>
      <c r="AW170" s="17">
        <f t="shared" si="70"/>
        <v>96639.446307591876</v>
      </c>
      <c r="AX170" s="17">
        <f t="shared" si="70"/>
        <v>2858778.1056040246</v>
      </c>
      <c r="AY170" s="53">
        <f t="shared" si="70"/>
        <v>29.55144687740513</v>
      </c>
      <c r="AZ170" s="4"/>
    </row>
    <row r="171" spans="22:52" x14ac:dyDescent="0.25">
      <c r="AL171" s="13" t="s">
        <v>185</v>
      </c>
      <c r="AM171" s="16">
        <f t="shared" si="71"/>
        <v>7.0303182220065677E-5</v>
      </c>
      <c r="AN171" s="17">
        <f t="shared" si="71"/>
        <v>99800.392776554974</v>
      </c>
      <c r="AO171" s="17">
        <f t="shared" si="71"/>
        <v>7.0162851990025956</v>
      </c>
      <c r="AP171" s="17">
        <f t="shared" si="71"/>
        <v>99796.884633955473</v>
      </c>
      <c r="AQ171" s="17">
        <f t="shared" si="71"/>
        <v>8012774.5505269337</v>
      </c>
      <c r="AR171" s="18">
        <f t="shared" si="71"/>
        <v>80.288006165134931</v>
      </c>
      <c r="AS171" s="13" t="s">
        <v>239</v>
      </c>
      <c r="AT171" s="16">
        <f t="shared" si="70"/>
        <v>2.306622628657187E-3</v>
      </c>
      <c r="AU171" s="17">
        <f t="shared" si="70"/>
        <v>96539.869397006565</v>
      </c>
      <c r="AV171" s="17">
        <f t="shared" si="70"/>
        <v>222.68104731875064</v>
      </c>
      <c r="AW171" s="17">
        <f t="shared" si="70"/>
        <v>96428.528873347183</v>
      </c>
      <c r="AX171" s="17">
        <f t="shared" si="70"/>
        <v>2762138.6592964325</v>
      </c>
      <c r="AY171" s="53">
        <f t="shared" si="70"/>
        <v>28.61137762614457</v>
      </c>
      <c r="AZ171" s="4"/>
    </row>
    <row r="172" spans="22:52" x14ac:dyDescent="0.25">
      <c r="AL172" s="13" t="s">
        <v>186</v>
      </c>
      <c r="AM172" s="16">
        <f t="shared" si="71"/>
        <v>4.8619039166139756E-5</v>
      </c>
      <c r="AN172" s="17">
        <f t="shared" si="71"/>
        <v>99793.376491355972</v>
      </c>
      <c r="AO172" s="17">
        <f t="shared" si="71"/>
        <v>4.851858080146485</v>
      </c>
      <c r="AP172" s="17">
        <f t="shared" si="71"/>
        <v>99790.950562315906</v>
      </c>
      <c r="AQ172" s="17">
        <f t="shared" si="71"/>
        <v>7912977.6658929782</v>
      </c>
      <c r="AR172" s="18">
        <f t="shared" si="71"/>
        <v>79.293615910254275</v>
      </c>
      <c r="AS172" s="92"/>
      <c r="AT172" s="3"/>
      <c r="AU172" s="3"/>
      <c r="AV172" s="3"/>
      <c r="AW172" s="3"/>
      <c r="AX172" s="3"/>
      <c r="AY172" s="51"/>
      <c r="AZ172" s="4"/>
    </row>
    <row r="173" spans="22:52" x14ac:dyDescent="0.25">
      <c r="AL173" s="13" t="s">
        <v>187</v>
      </c>
      <c r="AM173" s="16">
        <f t="shared" si="71"/>
        <v>2.6011092913367859E-5</v>
      </c>
      <c r="AN173" s="17">
        <f t="shared" si="71"/>
        <v>99788.524633275825</v>
      </c>
      <c r="AO173" s="17">
        <f t="shared" si="71"/>
        <v>2.5956085859215818</v>
      </c>
      <c r="AP173" s="17">
        <f t="shared" si="71"/>
        <v>99787.226828982864</v>
      </c>
      <c r="AQ173" s="17">
        <f t="shared" si="71"/>
        <v>7813186.7153306622</v>
      </c>
      <c r="AR173" s="18">
        <f t="shared" si="71"/>
        <v>78.297446966414512</v>
      </c>
      <c r="AS173" s="13" t="s">
        <v>240</v>
      </c>
      <c r="AT173" s="16">
        <f t="shared" ref="AT173:AY177" si="72">J107</f>
        <v>3.0906630475476243E-3</v>
      </c>
      <c r="AU173" s="17">
        <f t="shared" si="72"/>
        <v>96317.188349687814</v>
      </c>
      <c r="AV173" s="17">
        <f t="shared" si="72"/>
        <v>297.68397487605398</v>
      </c>
      <c r="AW173" s="17">
        <f t="shared" si="72"/>
        <v>96168.34636224978</v>
      </c>
      <c r="AX173" s="17">
        <f t="shared" si="72"/>
        <v>2665710.1304230853</v>
      </c>
      <c r="AY173" s="53">
        <f t="shared" si="72"/>
        <v>27.676369878499735</v>
      </c>
      <c r="AZ173" s="4"/>
    </row>
    <row r="174" spans="22:52" x14ac:dyDescent="0.25">
      <c r="AL174" s="13" t="s">
        <v>188</v>
      </c>
      <c r="AM174" s="16">
        <f t="shared" si="71"/>
        <v>0</v>
      </c>
      <c r="AN174" s="17">
        <f t="shared" si="71"/>
        <v>99785.929024689904</v>
      </c>
      <c r="AO174" s="17">
        <f t="shared" si="71"/>
        <v>0</v>
      </c>
      <c r="AP174" s="17">
        <f t="shared" si="71"/>
        <v>99785.929024689904</v>
      </c>
      <c r="AQ174" s="17">
        <f t="shared" si="71"/>
        <v>7713399.4885016792</v>
      </c>
      <c r="AR174" s="18">
        <f t="shared" si="71"/>
        <v>77.2994706156733</v>
      </c>
      <c r="AS174" s="13" t="s">
        <v>241</v>
      </c>
      <c r="AT174" s="16">
        <f t="shared" si="72"/>
        <v>3.928523688139977E-3</v>
      </c>
      <c r="AU174" s="17">
        <f t="shared" si="72"/>
        <v>96019.50437481176</v>
      </c>
      <c r="AV174" s="17">
        <f t="shared" si="72"/>
        <v>377.2148974599113</v>
      </c>
      <c r="AW174" s="17">
        <f t="shared" si="72"/>
        <v>95830.896926081798</v>
      </c>
      <c r="AX174" s="17">
        <f t="shared" si="72"/>
        <v>2569541.7840608354</v>
      </c>
      <c r="AY174" s="53">
        <f t="shared" si="72"/>
        <v>26.760623279522868</v>
      </c>
      <c r="AZ174" s="4"/>
    </row>
    <row r="175" spans="22:52" x14ac:dyDescent="0.25">
      <c r="V175" s="9" t="s">
        <v>40</v>
      </c>
      <c r="AL175" s="92"/>
      <c r="AM175" s="3"/>
      <c r="AN175" s="3"/>
      <c r="AO175" s="3"/>
      <c r="AP175" s="3"/>
      <c r="AQ175" s="3"/>
      <c r="AR175" s="3"/>
      <c r="AS175" s="13" t="s">
        <v>242</v>
      </c>
      <c r="AT175" s="16">
        <f t="shared" si="72"/>
        <v>4.2872934462365982E-3</v>
      </c>
      <c r="AU175" s="17">
        <f t="shared" si="72"/>
        <v>95642.289477351849</v>
      </c>
      <c r="AV175" s="17">
        <f t="shared" si="72"/>
        <v>410.04656085930765</v>
      </c>
      <c r="AW175" s="17">
        <f t="shared" si="72"/>
        <v>95437.266196922195</v>
      </c>
      <c r="AX175" s="17">
        <f t="shared" si="72"/>
        <v>2473710.8871347536</v>
      </c>
      <c r="AY175" s="53">
        <f t="shared" si="72"/>
        <v>25.864195646639448</v>
      </c>
      <c r="AZ175" s="4"/>
    </row>
    <row r="176" spans="22:52" x14ac:dyDescent="0.25">
      <c r="AL176" s="13" t="s">
        <v>180</v>
      </c>
      <c r="AM176" s="16">
        <f t="shared" ref="AM176:AR180" si="73">J57</f>
        <v>0</v>
      </c>
      <c r="AN176" s="17">
        <f t="shared" si="73"/>
        <v>99785.929024689904</v>
      </c>
      <c r="AO176" s="17">
        <f t="shared" si="73"/>
        <v>0</v>
      </c>
      <c r="AP176" s="17">
        <f t="shared" si="73"/>
        <v>99785.929024689904</v>
      </c>
      <c r="AQ176" s="17">
        <f t="shared" si="73"/>
        <v>7613613.5594769893</v>
      </c>
      <c r="AR176" s="18">
        <f t="shared" si="73"/>
        <v>76.2994706156733</v>
      </c>
      <c r="AS176" s="13" t="s">
        <v>243</v>
      </c>
      <c r="AT176" s="16">
        <f t="shared" si="72"/>
        <v>3.9627708028290333E-3</v>
      </c>
      <c r="AU176" s="17">
        <f t="shared" si="72"/>
        <v>95232.242916492542</v>
      </c>
      <c r="AV176" s="17">
        <f t="shared" si="72"/>
        <v>377.38355171740113</v>
      </c>
      <c r="AW176" s="17">
        <f t="shared" si="72"/>
        <v>95043.551140633848</v>
      </c>
      <c r="AX176" s="17">
        <f t="shared" si="72"/>
        <v>2378273.6209378312</v>
      </c>
      <c r="AY176" s="53">
        <f t="shared" si="72"/>
        <v>24.973407620182769</v>
      </c>
      <c r="AZ176" s="4"/>
    </row>
    <row r="177" spans="9:52" x14ac:dyDescent="0.25">
      <c r="V177" s="46" t="s">
        <v>42</v>
      </c>
      <c r="W177" s="47">
        <f>(1.352613)</f>
        <v>1.3526130000000001</v>
      </c>
      <c r="AL177" s="13" t="s">
        <v>181</v>
      </c>
      <c r="AM177" s="16">
        <f t="shared" si="73"/>
        <v>0</v>
      </c>
      <c r="AN177" s="17">
        <f t="shared" si="73"/>
        <v>99785.929024689904</v>
      </c>
      <c r="AO177" s="17">
        <f t="shared" si="73"/>
        <v>0</v>
      </c>
      <c r="AP177" s="17">
        <f t="shared" si="73"/>
        <v>99785.929024689904</v>
      </c>
      <c r="AQ177" s="17">
        <f t="shared" si="73"/>
        <v>7513827.6304522995</v>
      </c>
      <c r="AR177" s="18">
        <f t="shared" si="73"/>
        <v>75.2994706156733</v>
      </c>
      <c r="AS177" s="13" t="s">
        <v>244</v>
      </c>
      <c r="AT177" s="16">
        <f t="shared" si="72"/>
        <v>3.3714564868206295E-3</v>
      </c>
      <c r="AU177" s="17">
        <f t="shared" si="72"/>
        <v>94854.85936477514</v>
      </c>
      <c r="AV177" s="17">
        <f t="shared" si="72"/>
        <v>319.79903091181768</v>
      </c>
      <c r="AW177" s="17">
        <f t="shared" si="72"/>
        <v>94694.959849319232</v>
      </c>
      <c r="AX177" s="17">
        <f t="shared" si="72"/>
        <v>2283230.0697971974</v>
      </c>
      <c r="AY177" s="53">
        <f t="shared" si="72"/>
        <v>24.070775973814655</v>
      </c>
      <c r="AZ177" s="4"/>
    </row>
    <row r="178" spans="9:52" x14ac:dyDescent="0.25">
      <c r="V178" s="46" t="s">
        <v>44</v>
      </c>
      <c r="W178" s="47">
        <f>(0.114696)</f>
        <v>0.11469600000000001</v>
      </c>
      <c r="AL178" s="13" t="s">
        <v>182</v>
      </c>
      <c r="AM178" s="16">
        <f t="shared" si="73"/>
        <v>0</v>
      </c>
      <c r="AN178" s="17">
        <f t="shared" si="73"/>
        <v>99785.929024689904</v>
      </c>
      <c r="AO178" s="17">
        <f t="shared" si="73"/>
        <v>0</v>
      </c>
      <c r="AP178" s="17">
        <f t="shared" si="73"/>
        <v>99785.929024689904</v>
      </c>
      <c r="AQ178" s="17">
        <f t="shared" si="73"/>
        <v>7414041.7014276097</v>
      </c>
      <c r="AR178" s="18">
        <f t="shared" si="73"/>
        <v>74.2994706156733</v>
      </c>
      <c r="AS178" s="92"/>
      <c r="AT178" s="3"/>
      <c r="AU178" s="3"/>
      <c r="AV178" s="3"/>
      <c r="AW178" s="3"/>
      <c r="AX178" s="3"/>
      <c r="AY178" s="51"/>
      <c r="AZ178" s="4"/>
    </row>
    <row r="179" spans="9:52" x14ac:dyDescent="0.25">
      <c r="V179" s="46" t="s">
        <v>46</v>
      </c>
      <c r="W179" s="47">
        <f>-(0.287231)</f>
        <v>-0.28723100000000001</v>
      </c>
      <c r="AL179" s="13" t="s">
        <v>183</v>
      </c>
      <c r="AM179" s="16">
        <f t="shared" si="73"/>
        <v>0</v>
      </c>
      <c r="AN179" s="17">
        <f t="shared" si="73"/>
        <v>99785.929024689904</v>
      </c>
      <c r="AO179" s="17">
        <f t="shared" si="73"/>
        <v>0</v>
      </c>
      <c r="AP179" s="17">
        <f t="shared" si="73"/>
        <v>99785.929024689904</v>
      </c>
      <c r="AQ179" s="17">
        <f t="shared" si="73"/>
        <v>7314255.7724029198</v>
      </c>
      <c r="AR179" s="18">
        <f t="shared" si="73"/>
        <v>73.299470615673314</v>
      </c>
      <c r="AS179" s="13" t="s">
        <v>245</v>
      </c>
      <c r="AT179" s="16">
        <f t="shared" ref="AT179:AY183" si="74">J112</f>
        <v>3.1697736722394072E-3</v>
      </c>
      <c r="AU179" s="17">
        <f t="shared" si="74"/>
        <v>94535.060333863323</v>
      </c>
      <c r="AV179" s="17">
        <f t="shared" si="74"/>
        <v>299.65474534983514</v>
      </c>
      <c r="AW179" s="17">
        <f t="shared" si="74"/>
        <v>94385.232961188405</v>
      </c>
      <c r="AX179" s="17">
        <f t="shared" si="74"/>
        <v>2188535.1099478779</v>
      </c>
      <c r="AY179" s="53">
        <f t="shared" si="74"/>
        <v>23.150512648098715</v>
      </c>
      <c r="AZ179" s="4"/>
    </row>
    <row r="180" spans="9:52" x14ac:dyDescent="0.25">
      <c r="V180" s="46" t="s">
        <v>47</v>
      </c>
      <c r="W180" s="47">
        <f>-(0.180078)</f>
        <v>-0.18007799999999999</v>
      </c>
      <c r="AL180" s="13" t="s">
        <v>179</v>
      </c>
      <c r="AM180" s="16">
        <f t="shared" si="73"/>
        <v>1.970994637092692E-5</v>
      </c>
      <c r="AN180" s="17">
        <f t="shared" si="73"/>
        <v>99785.929024689904</v>
      </c>
      <c r="AO180" s="17">
        <f t="shared" si="73"/>
        <v>1.9667753096437082</v>
      </c>
      <c r="AP180" s="17">
        <f t="shared" si="73"/>
        <v>99784.945637035082</v>
      </c>
      <c r="AQ180" s="17">
        <f t="shared" si="73"/>
        <v>7214469.84337823</v>
      </c>
      <c r="AR180" s="18">
        <f t="shared" si="73"/>
        <v>72.299470615673314</v>
      </c>
      <c r="AS180" s="13" t="s">
        <v>246</v>
      </c>
      <c r="AT180" s="16">
        <f t="shared" si="74"/>
        <v>3.7118000116524016E-3</v>
      </c>
      <c r="AU180" s="17">
        <f t="shared" si="74"/>
        <v>94235.405588513488</v>
      </c>
      <c r="AV180" s="17">
        <f t="shared" si="74"/>
        <v>349.78297956151073</v>
      </c>
      <c r="AW180" s="17">
        <f t="shared" si="74"/>
        <v>94060.514098732732</v>
      </c>
      <c r="AX180" s="17">
        <f t="shared" si="74"/>
        <v>2094149.8769866894</v>
      </c>
      <c r="AY180" s="53">
        <f t="shared" si="74"/>
        <v>22.222537950661177</v>
      </c>
      <c r="AZ180" s="4"/>
    </row>
    <row r="181" spans="9:52" x14ac:dyDescent="0.25">
      <c r="V181" s="46" t="s">
        <v>48</v>
      </c>
      <c r="W181" s="47">
        <f>-(0.040724)</f>
        <v>-4.0724000000000003E-2</v>
      </c>
      <c r="AL181" s="92"/>
      <c r="AM181" s="3"/>
      <c r="AN181" s="3"/>
      <c r="AO181" s="3"/>
      <c r="AP181" s="3"/>
      <c r="AQ181" s="3"/>
      <c r="AR181" s="3"/>
      <c r="AS181" s="13" t="s">
        <v>247</v>
      </c>
      <c r="AT181" s="16">
        <f t="shared" si="74"/>
        <v>4.9178936798915714E-3</v>
      </c>
      <c r="AU181" s="17">
        <f t="shared" si="74"/>
        <v>93885.622608951977</v>
      </c>
      <c r="AV181" s="17">
        <f t="shared" si="74"/>
        <v>461.71951006125892</v>
      </c>
      <c r="AW181" s="17">
        <f t="shared" si="74"/>
        <v>93654.762853921347</v>
      </c>
      <c r="AX181" s="17">
        <f t="shared" si="74"/>
        <v>2000089.3628879567</v>
      </c>
      <c r="AY181" s="53">
        <f t="shared" si="74"/>
        <v>21.303468063673986</v>
      </c>
      <c r="AZ181" s="4"/>
    </row>
    <row r="182" spans="9:52" x14ac:dyDescent="0.25">
      <c r="W182" s="47"/>
      <c r="AL182" s="13" t="s">
        <v>178</v>
      </c>
      <c r="AM182" s="16">
        <f t="shared" ref="AM182:AR186" si="75">J62</f>
        <v>6.9721767362868444E-5</v>
      </c>
      <c r="AN182" s="17">
        <f t="shared" si="75"/>
        <v>99783.96224938026</v>
      </c>
      <c r="AO182" s="17">
        <f t="shared" si="75"/>
        <v>6.9571142024942674</v>
      </c>
      <c r="AP182" s="17">
        <f t="shared" si="75"/>
        <v>99780.483692279013</v>
      </c>
      <c r="AQ182" s="17">
        <f t="shared" si="75"/>
        <v>7114684.8977411948</v>
      </c>
      <c r="AR182" s="18">
        <f t="shared" si="75"/>
        <v>71.300885807281944</v>
      </c>
      <c r="AS182" s="13" t="s">
        <v>248</v>
      </c>
      <c r="AT182" s="16">
        <f t="shared" si="74"/>
        <v>6.1179945230867248E-3</v>
      </c>
      <c r="AU182" s="17">
        <f t="shared" si="74"/>
        <v>93423.903098890718</v>
      </c>
      <c r="AV182" s="17">
        <f t="shared" si="74"/>
        <v>571.56692748439673</v>
      </c>
      <c r="AW182" s="17">
        <f t="shared" si="74"/>
        <v>93138.119635148527</v>
      </c>
      <c r="AX182" s="17">
        <f t="shared" si="74"/>
        <v>1906434.6000340353</v>
      </c>
      <c r="AY182" s="53">
        <f t="shared" si="74"/>
        <v>20.406282940416688</v>
      </c>
      <c r="AZ182" s="4"/>
    </row>
    <row r="183" spans="9:52" x14ac:dyDescent="0.25">
      <c r="W183" s="47"/>
      <c r="AL183" s="13" t="s">
        <v>196</v>
      </c>
      <c r="AM183" s="16">
        <f t="shared" si="75"/>
        <v>1.0814701412723946E-4</v>
      </c>
      <c r="AN183" s="17">
        <f t="shared" si="75"/>
        <v>99777.005135177766</v>
      </c>
      <c r="AO183" s="17">
        <f t="shared" si="75"/>
        <v>10.790585183916846</v>
      </c>
      <c r="AP183" s="17">
        <f t="shared" si="75"/>
        <v>99771.609842585807</v>
      </c>
      <c r="AQ183" s="17">
        <f t="shared" si="75"/>
        <v>7014904.4140489157</v>
      </c>
      <c r="AR183" s="18">
        <f t="shared" si="75"/>
        <v>70.305822514367236</v>
      </c>
      <c r="AS183" s="13" t="s">
        <v>249</v>
      </c>
      <c r="AT183" s="16">
        <f t="shared" si="74"/>
        <v>7.1654122646309928E-3</v>
      </c>
      <c r="AU183" s="17">
        <f t="shared" si="74"/>
        <v>92852.336171406321</v>
      </c>
      <c r="AV183" s="17">
        <f t="shared" si="74"/>
        <v>665.32526840222999</v>
      </c>
      <c r="AW183" s="17">
        <f t="shared" si="74"/>
        <v>92519.673537205206</v>
      </c>
      <c r="AX183" s="17">
        <f t="shared" si="74"/>
        <v>1813296.4803988868</v>
      </c>
      <c r="AY183" s="53">
        <f t="shared" si="74"/>
        <v>19.528819146257383</v>
      </c>
      <c r="AZ183" s="4"/>
    </row>
    <row r="184" spans="9:52" x14ac:dyDescent="0.25">
      <c r="W184" s="47"/>
      <c r="AL184" s="13" t="s">
        <v>197</v>
      </c>
      <c r="AM184" s="16">
        <f t="shared" si="75"/>
        <v>9.2881141185183018E-5</v>
      </c>
      <c r="AN184" s="17">
        <f t="shared" si="75"/>
        <v>99766.214549993849</v>
      </c>
      <c r="AO184" s="17">
        <f t="shared" si="75"/>
        <v>9.2663998591306154</v>
      </c>
      <c r="AP184" s="17">
        <f t="shared" si="75"/>
        <v>99761.581350064283</v>
      </c>
      <c r="AQ184" s="17">
        <f t="shared" si="75"/>
        <v>6915132.8042063303</v>
      </c>
      <c r="AR184" s="18">
        <f t="shared" si="75"/>
        <v>69.313372622162461</v>
      </c>
      <c r="AS184" s="92"/>
      <c r="AT184" s="3"/>
      <c r="AU184" s="3"/>
      <c r="AV184" s="3"/>
      <c r="AW184" s="3"/>
      <c r="AX184" s="3"/>
      <c r="AY184" s="51"/>
      <c r="AZ184" s="4"/>
    </row>
    <row r="185" spans="9:52" x14ac:dyDescent="0.25">
      <c r="W185" s="47"/>
      <c r="AL185" s="13" t="s">
        <v>198</v>
      </c>
      <c r="AM185" s="16">
        <f t="shared" si="75"/>
        <v>3.4049318108364403E-5</v>
      </c>
      <c r="AN185" s="17">
        <f t="shared" si="75"/>
        <v>99756.948150134718</v>
      </c>
      <c r="AO185" s="17">
        <f t="shared" si="75"/>
        <v>3.3966560610861052</v>
      </c>
      <c r="AP185" s="17">
        <f t="shared" si="75"/>
        <v>99755.249822104175</v>
      </c>
      <c r="AQ185" s="17">
        <f t="shared" si="75"/>
        <v>6815371.2228562664</v>
      </c>
      <c r="AR185" s="18">
        <f t="shared" si="75"/>
        <v>68.319764680442091</v>
      </c>
      <c r="AS185" s="13" t="s">
        <v>250</v>
      </c>
      <c r="AT185" s="16">
        <f t="shared" ref="AT185:AY189" si="76">J117</f>
        <v>8.2018155881737748E-3</v>
      </c>
      <c r="AU185" s="17">
        <f t="shared" si="76"/>
        <v>92187.010903004091</v>
      </c>
      <c r="AV185" s="17">
        <f t="shared" si="76"/>
        <v>756.10086305141158</v>
      </c>
      <c r="AW185" s="17">
        <f t="shared" si="76"/>
        <v>91808.960471478378</v>
      </c>
      <c r="AX185" s="17">
        <f t="shared" si="76"/>
        <v>1720776.8068616816</v>
      </c>
      <c r="AY185" s="53">
        <f t="shared" si="76"/>
        <v>18.666152530666409</v>
      </c>
      <c r="AZ185" s="4"/>
    </row>
    <row r="186" spans="9:52" x14ac:dyDescent="0.25">
      <c r="I186" s="34"/>
      <c r="J186" s="34"/>
      <c r="O186" s="44"/>
      <c r="AL186" s="13" t="s">
        <v>199</v>
      </c>
      <c r="AM186" s="16">
        <f t="shared" si="75"/>
        <v>3.8996232941443699E-5</v>
      </c>
      <c r="AN186" s="17">
        <f t="shared" si="75"/>
        <v>99753.551494073632</v>
      </c>
      <c r="AO186" s="17">
        <f t="shared" si="75"/>
        <v>3.8900127308006631</v>
      </c>
      <c r="AP186" s="17">
        <f t="shared" si="75"/>
        <v>99751.606487708224</v>
      </c>
      <c r="AQ186" s="17">
        <f t="shared" si="75"/>
        <v>6715615.9730341621</v>
      </c>
      <c r="AR186" s="18">
        <f t="shared" si="75"/>
        <v>67.322073975813652</v>
      </c>
      <c r="AS186" s="13" t="s">
        <v>251</v>
      </c>
      <c r="AT186" s="16">
        <f t="shared" si="76"/>
        <v>9.0625269504142261E-3</v>
      </c>
      <c r="AU186" s="17">
        <f t="shared" si="76"/>
        <v>91430.91003995268</v>
      </c>
      <c r="AV186" s="17">
        <f t="shared" si="76"/>
        <v>828.59508633796941</v>
      </c>
      <c r="AW186" s="17">
        <f t="shared" si="76"/>
        <v>91016.612496783695</v>
      </c>
      <c r="AX186" s="17">
        <f t="shared" si="76"/>
        <v>1628967.8463902033</v>
      </c>
      <c r="AY186" s="53">
        <f t="shared" si="76"/>
        <v>17.816380102510095</v>
      </c>
      <c r="AZ186" s="4"/>
    </row>
    <row r="187" spans="9:52" x14ac:dyDescent="0.25">
      <c r="AL187" s="92"/>
      <c r="AM187" s="3"/>
      <c r="AN187" s="3"/>
      <c r="AO187" s="3"/>
      <c r="AP187" s="3"/>
      <c r="AQ187" s="3"/>
      <c r="AR187" s="3"/>
      <c r="AS187" s="13" t="s">
        <v>252</v>
      </c>
      <c r="AT187" s="16">
        <f t="shared" si="76"/>
        <v>9.6860903105975577E-3</v>
      </c>
      <c r="AU187" s="17">
        <f t="shared" si="76"/>
        <v>90602.31495361471</v>
      </c>
      <c r="AV187" s="17">
        <f t="shared" si="76"/>
        <v>877.58220498991432</v>
      </c>
      <c r="AW187" s="17">
        <f t="shared" si="76"/>
        <v>90163.523851119753</v>
      </c>
      <c r="AX187" s="17">
        <f t="shared" si="76"/>
        <v>1537951.2338934196</v>
      </c>
      <c r="AY187" s="53">
        <f t="shared" si="76"/>
        <v>16.974745454139864</v>
      </c>
      <c r="AZ187" s="4"/>
    </row>
    <row r="188" spans="9:52" x14ac:dyDescent="0.25">
      <c r="I188" s="34"/>
      <c r="J188" s="34"/>
      <c r="O188" s="44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L188" s="13" t="s">
        <v>200</v>
      </c>
      <c r="AM188" s="16">
        <f t="shared" ref="AM188:AR192" si="77">J67</f>
        <v>1.7878532458985883E-4</v>
      </c>
      <c r="AN188" s="17">
        <f t="shared" si="77"/>
        <v>99749.661481342831</v>
      </c>
      <c r="AO188" s="17">
        <f t="shared" si="77"/>
        <v>17.83377560567169</v>
      </c>
      <c r="AP188" s="17">
        <f t="shared" si="77"/>
        <v>99740.744593540003</v>
      </c>
      <c r="AQ188" s="17">
        <f t="shared" si="77"/>
        <v>6615864.3665464539</v>
      </c>
      <c r="AR188" s="18">
        <f t="shared" si="77"/>
        <v>66.324679886596755</v>
      </c>
      <c r="AS188" s="13" t="s">
        <v>253</v>
      </c>
      <c r="AT188" s="16">
        <f t="shared" si="76"/>
        <v>1.0253472373432456E-2</v>
      </c>
      <c r="AU188" s="17">
        <f t="shared" si="76"/>
        <v>89724.732748624796</v>
      </c>
      <c r="AV188" s="17">
        <f t="shared" si="76"/>
        <v>919.9900684516324</v>
      </c>
      <c r="AW188" s="17">
        <f t="shared" si="76"/>
        <v>89264.737714398972</v>
      </c>
      <c r="AX188" s="17">
        <f t="shared" si="76"/>
        <v>1447787.7100422999</v>
      </c>
      <c r="AY188" s="53">
        <f t="shared" si="76"/>
        <v>16.135882110660173</v>
      </c>
      <c r="AZ188" s="4"/>
    </row>
    <row r="189" spans="9:52" x14ac:dyDescent="0.25">
      <c r="I189" s="34"/>
      <c r="J189" s="34"/>
      <c r="O189" s="44"/>
      <c r="Z189" s="32"/>
      <c r="AA189" s="32"/>
      <c r="AB189" s="32"/>
      <c r="AL189" s="13" t="s">
        <v>201</v>
      </c>
      <c r="AM189" s="16">
        <f t="shared" si="77"/>
        <v>3.7429669001465976E-4</v>
      </c>
      <c r="AN189" s="17">
        <f t="shared" si="77"/>
        <v>99731.82770573716</v>
      </c>
      <c r="AO189" s="17">
        <f t="shared" si="77"/>
        <v>37.329292999362224</v>
      </c>
      <c r="AP189" s="17">
        <f t="shared" si="77"/>
        <v>99713.163059237471</v>
      </c>
      <c r="AQ189" s="17">
        <f t="shared" si="77"/>
        <v>6516123.6219529137</v>
      </c>
      <c r="AR189" s="18">
        <f t="shared" si="77"/>
        <v>65.336450477765268</v>
      </c>
      <c r="AS189" s="13" t="s">
        <v>254</v>
      </c>
      <c r="AT189" s="16">
        <f t="shared" si="76"/>
        <v>1.1106699525259873E-2</v>
      </c>
      <c r="AU189" s="17">
        <f t="shared" si="76"/>
        <v>88804.742680173164</v>
      </c>
      <c r="AV189" s="17">
        <f t="shared" si="76"/>
        <v>986.32759336670279</v>
      </c>
      <c r="AW189" s="17">
        <f t="shared" si="76"/>
        <v>88311.578883489812</v>
      </c>
      <c r="AX189" s="17">
        <f t="shared" si="76"/>
        <v>1358522.9723279011</v>
      </c>
      <c r="AY189" s="53">
        <f t="shared" si="76"/>
        <v>15.297865083856713</v>
      </c>
      <c r="AZ189" s="4"/>
    </row>
    <row r="190" spans="9:52" x14ac:dyDescent="0.25">
      <c r="I190" s="34"/>
      <c r="J190" s="34"/>
      <c r="O190" s="44"/>
      <c r="Z190" s="32"/>
      <c r="AA190" s="32"/>
      <c r="AB190" s="32"/>
      <c r="AL190" s="13" t="s">
        <v>202</v>
      </c>
      <c r="AM190" s="16">
        <f t="shared" si="77"/>
        <v>4.4461210869116858E-4</v>
      </c>
      <c r="AN190" s="17">
        <f t="shared" si="77"/>
        <v>99694.498412737797</v>
      </c>
      <c r="AO190" s="17">
        <f t="shared" si="77"/>
        <v>44.32538116419164</v>
      </c>
      <c r="AP190" s="17">
        <f t="shared" si="77"/>
        <v>99672.335722155694</v>
      </c>
      <c r="AQ190" s="17">
        <f t="shared" si="77"/>
        <v>6416410.4588936763</v>
      </c>
      <c r="AR190" s="18">
        <f t="shared" si="77"/>
        <v>64.3607276334304</v>
      </c>
      <c r="AS190" s="92"/>
      <c r="AT190" s="3"/>
      <c r="AU190" s="3"/>
      <c r="AV190" s="3"/>
      <c r="AW190" s="3"/>
      <c r="AX190" s="3"/>
      <c r="AY190" s="51"/>
      <c r="AZ190" s="4"/>
    </row>
    <row r="191" spans="9:52" x14ac:dyDescent="0.25">
      <c r="I191" s="34"/>
      <c r="J191" s="34"/>
      <c r="O191" s="44"/>
      <c r="Z191" s="32"/>
      <c r="AA191" s="32"/>
      <c r="AB191" s="32"/>
      <c r="AL191" s="13" t="s">
        <v>203</v>
      </c>
      <c r="AM191" s="16">
        <f t="shared" si="77"/>
        <v>3.7687484936272541E-4</v>
      </c>
      <c r="AN191" s="17">
        <f t="shared" si="77"/>
        <v>99650.173031573606</v>
      </c>
      <c r="AO191" s="17">
        <f t="shared" si="77"/>
        <v>37.555643950254307</v>
      </c>
      <c r="AP191" s="17">
        <f t="shared" si="77"/>
        <v>99631.395209598471</v>
      </c>
      <c r="AQ191" s="17">
        <f t="shared" si="77"/>
        <v>6316738.1231715204</v>
      </c>
      <c r="AR191" s="18">
        <f t="shared" si="77"/>
        <v>63.389133515805305</v>
      </c>
      <c r="AS191" s="13" t="s">
        <v>255</v>
      </c>
      <c r="AT191" s="16">
        <f t="shared" ref="AT191:AY195" si="78">J122</f>
        <v>1.2274306912181225E-2</v>
      </c>
      <c r="AU191" s="17">
        <f t="shared" si="78"/>
        <v>87818.415086806461</v>
      </c>
      <c r="AV191" s="17">
        <f t="shared" si="78"/>
        <v>1077.9101793167938</v>
      </c>
      <c r="AW191" s="17">
        <f t="shared" si="78"/>
        <v>87279.459997148064</v>
      </c>
      <c r="AX191" s="17">
        <f t="shared" si="78"/>
        <v>1270211.3934444112</v>
      </c>
      <c r="AY191" s="53">
        <f t="shared" si="78"/>
        <v>14.464066473857867</v>
      </c>
      <c r="AZ191" s="4"/>
    </row>
    <row r="192" spans="9:52" x14ac:dyDescent="0.25">
      <c r="I192" s="34"/>
      <c r="J192" s="34"/>
      <c r="O192" s="44"/>
      <c r="Z192" s="32"/>
      <c r="AA192" s="32"/>
      <c r="AB192" s="32"/>
      <c r="AL192" s="13" t="s">
        <v>204</v>
      </c>
      <c r="AM192" s="16">
        <f t="shared" si="77"/>
        <v>2.7290218667178165E-4</v>
      </c>
      <c r="AN192" s="17">
        <f t="shared" si="77"/>
        <v>99612.617387623352</v>
      </c>
      <c r="AO192" s="17">
        <f t="shared" si="77"/>
        <v>27.184501105177333</v>
      </c>
      <c r="AP192" s="17">
        <f t="shared" si="77"/>
        <v>99599.02513707077</v>
      </c>
      <c r="AQ192" s="17">
        <f t="shared" si="77"/>
        <v>6217106.7279619221</v>
      </c>
      <c r="AR192" s="18">
        <f t="shared" si="77"/>
        <v>62.41284378432951</v>
      </c>
      <c r="AS192" s="13" t="s">
        <v>256</v>
      </c>
      <c r="AT192" s="16">
        <f t="shared" si="78"/>
        <v>1.3697702259886951E-2</v>
      </c>
      <c r="AU192" s="17">
        <f t="shared" si="78"/>
        <v>86740.504907489667</v>
      </c>
      <c r="AV192" s="17">
        <f t="shared" si="78"/>
        <v>1188.14561009506</v>
      </c>
      <c r="AW192" s="17">
        <f t="shared" si="78"/>
        <v>86146.432102442137</v>
      </c>
      <c r="AX192" s="17">
        <f t="shared" si="78"/>
        <v>1182931.9334472632</v>
      </c>
      <c r="AY192" s="53">
        <f t="shared" si="78"/>
        <v>13.637595662013746</v>
      </c>
      <c r="AZ192" s="4"/>
    </row>
    <row r="193" spans="9:52" x14ac:dyDescent="0.25">
      <c r="I193" s="34"/>
      <c r="J193" s="34"/>
      <c r="O193" s="44"/>
      <c r="Z193" s="32"/>
      <c r="AA193" s="32"/>
      <c r="AB193" s="32"/>
      <c r="AL193" s="92"/>
      <c r="AM193" s="3"/>
      <c r="AN193" s="3"/>
      <c r="AO193" s="3"/>
      <c r="AP193" s="3"/>
      <c r="AQ193" s="3"/>
      <c r="AR193" s="3"/>
      <c r="AS193" s="13" t="s">
        <v>257</v>
      </c>
      <c r="AT193" s="16">
        <f t="shared" si="78"/>
        <v>1.5295061029817118E-2</v>
      </c>
      <c r="AU193" s="17">
        <f t="shared" si="78"/>
        <v>85552.359297394607</v>
      </c>
      <c r="AV193" s="17">
        <f t="shared" si="78"/>
        <v>1308.5285566984967</v>
      </c>
      <c r="AW193" s="17">
        <f t="shared" si="78"/>
        <v>84898.095019045359</v>
      </c>
      <c r="AX193" s="17">
        <f t="shared" si="78"/>
        <v>1096785.501344821</v>
      </c>
      <c r="AY193" s="53">
        <f t="shared" si="78"/>
        <v>12.820049737403586</v>
      </c>
      <c r="AZ193" s="4"/>
    </row>
    <row r="194" spans="9:52" x14ac:dyDescent="0.25">
      <c r="I194" s="34"/>
      <c r="J194" s="34"/>
      <c r="O194" s="44"/>
      <c r="Z194" s="32"/>
      <c r="AA194" s="32"/>
      <c r="AB194" s="32"/>
      <c r="AL194" s="13" t="s">
        <v>205</v>
      </c>
      <c r="AM194" s="16">
        <f t="shared" ref="AM194:AR198" si="79">J72</f>
        <v>2.1000982816621569E-4</v>
      </c>
      <c r="AN194" s="17">
        <f t="shared" si="79"/>
        <v>99585.432886518174</v>
      </c>
      <c r="AO194" s="17">
        <f t="shared" si="79"/>
        <v>20.913919648359297</v>
      </c>
      <c r="AP194" s="17">
        <f t="shared" si="79"/>
        <v>99574.975926693995</v>
      </c>
      <c r="AQ194" s="17">
        <f t="shared" si="79"/>
        <v>6117507.7028248515</v>
      </c>
      <c r="AR194" s="18">
        <f t="shared" si="79"/>
        <v>61.429744547036421</v>
      </c>
      <c r="AS194" s="13" t="s">
        <v>258</v>
      </c>
      <c r="AT194" s="16">
        <f t="shared" si="78"/>
        <v>1.6888151180129644E-2</v>
      </c>
      <c r="AU194" s="17">
        <f t="shared" si="78"/>
        <v>84243.83074069611</v>
      </c>
      <c r="AV194" s="17">
        <f t="shared" si="78"/>
        <v>1422.7225495421299</v>
      </c>
      <c r="AW194" s="17">
        <f t="shared" si="78"/>
        <v>83532.469465925038</v>
      </c>
      <c r="AX194" s="17">
        <f t="shared" si="78"/>
        <v>1011887.4063257755</v>
      </c>
      <c r="AY194" s="53">
        <f t="shared" si="78"/>
        <v>12.011412556017087</v>
      </c>
      <c r="AZ194" s="4"/>
    </row>
    <row r="195" spans="9:52" x14ac:dyDescent="0.25">
      <c r="I195" s="34"/>
      <c r="J195" s="34"/>
      <c r="O195" s="44"/>
      <c r="Z195" s="32"/>
      <c r="AA195" s="32"/>
      <c r="AB195" s="32"/>
      <c r="AL195" s="13" t="s">
        <v>206</v>
      </c>
      <c r="AM195" s="16">
        <f t="shared" si="79"/>
        <v>2.1641904379731661E-4</v>
      </c>
      <c r="AN195" s="17">
        <f t="shared" si="79"/>
        <v>99564.518966869815</v>
      </c>
      <c r="AO195" s="17">
        <f t="shared" si="79"/>
        <v>21.547657990944572</v>
      </c>
      <c r="AP195" s="17">
        <f t="shared" si="79"/>
        <v>99553.745137874343</v>
      </c>
      <c r="AQ195" s="17">
        <f t="shared" si="79"/>
        <v>6017932.726898157</v>
      </c>
      <c r="AR195" s="18">
        <f t="shared" si="79"/>
        <v>60.442543080036671</v>
      </c>
      <c r="AS195" s="13" t="s">
        <v>259</v>
      </c>
      <c r="AT195" s="16">
        <f t="shared" si="78"/>
        <v>1.9036475303571946E-2</v>
      </c>
      <c r="AU195" s="17">
        <f t="shared" si="78"/>
        <v>82821.10819115398</v>
      </c>
      <c r="AV195" s="17">
        <f t="shared" si="78"/>
        <v>1576.6219806953741</v>
      </c>
      <c r="AW195" s="17">
        <f t="shared" si="78"/>
        <v>82032.797200806293</v>
      </c>
      <c r="AX195" s="17">
        <f t="shared" si="78"/>
        <v>928354.93685985054</v>
      </c>
      <c r="AY195" s="53">
        <f t="shared" si="78"/>
        <v>11.209158596588388</v>
      </c>
      <c r="AZ195" s="4"/>
    </row>
    <row r="196" spans="9:52" x14ac:dyDescent="0.25">
      <c r="I196" s="34"/>
      <c r="J196" s="34"/>
      <c r="O196" s="44"/>
      <c r="Z196" s="32"/>
      <c r="AA196" s="32"/>
      <c r="AB196" s="32"/>
      <c r="AL196" s="13" t="s">
        <v>207</v>
      </c>
      <c r="AM196" s="16">
        <f t="shared" si="79"/>
        <v>2.2394715068655227E-4</v>
      </c>
      <c r="AN196" s="17">
        <f t="shared" si="79"/>
        <v>99542.97130887887</v>
      </c>
      <c r="AO196" s="17">
        <f t="shared" si="79"/>
        <v>22.292364795488538</v>
      </c>
      <c r="AP196" s="17">
        <f t="shared" si="79"/>
        <v>99531.825126481126</v>
      </c>
      <c r="AQ196" s="17">
        <f t="shared" si="79"/>
        <v>5918378.981760283</v>
      </c>
      <c r="AR196" s="18">
        <f t="shared" si="79"/>
        <v>59.4555185960416</v>
      </c>
      <c r="AS196" s="92"/>
      <c r="AT196" s="3"/>
      <c r="AU196" s="3"/>
      <c r="AV196" s="3"/>
      <c r="AW196" s="3"/>
      <c r="AX196" s="3"/>
      <c r="AY196" s="51"/>
      <c r="AZ196" s="4"/>
    </row>
    <row r="197" spans="9:52" x14ac:dyDescent="0.25">
      <c r="I197" s="34"/>
      <c r="J197" s="34"/>
      <c r="O197" s="44"/>
      <c r="Z197" s="32"/>
      <c r="AA197" s="32"/>
      <c r="AB197" s="32"/>
      <c r="AL197" s="13" t="s">
        <v>208</v>
      </c>
      <c r="AM197" s="16">
        <f t="shared" si="79"/>
        <v>1.9419719100646445E-4</v>
      </c>
      <c r="AN197" s="17">
        <f t="shared" si="79"/>
        <v>99520.678944083382</v>
      </c>
      <c r="AO197" s="17">
        <f t="shared" si="79"/>
        <v>19.326636297992081</v>
      </c>
      <c r="AP197" s="17">
        <f t="shared" si="79"/>
        <v>99511.015625934378</v>
      </c>
      <c r="AQ197" s="17">
        <f t="shared" si="79"/>
        <v>5818847.1566338018</v>
      </c>
      <c r="AR197" s="18">
        <f t="shared" si="79"/>
        <v>58.468724473867134</v>
      </c>
      <c r="AS197" s="13" t="s">
        <v>260</v>
      </c>
      <c r="AT197" s="16">
        <f t="shared" ref="AT197:AY201" si="80">J127</f>
        <v>2.2031583820302361E-2</v>
      </c>
      <c r="AU197" s="17">
        <f t="shared" si="80"/>
        <v>81244.486210458606</v>
      </c>
      <c r="AV197" s="17">
        <f t="shared" si="80"/>
        <v>1789.9447078831145</v>
      </c>
      <c r="AW197" s="17">
        <f t="shared" si="80"/>
        <v>80349.513856517049</v>
      </c>
      <c r="AX197" s="17">
        <f t="shared" si="80"/>
        <v>846322.13965904422</v>
      </c>
      <c r="AY197" s="53">
        <f t="shared" si="80"/>
        <v>10.41697940542945</v>
      </c>
      <c r="AZ197" s="4"/>
    </row>
    <row r="198" spans="9:52" x14ac:dyDescent="0.25">
      <c r="I198" s="34"/>
      <c r="J198" s="34"/>
      <c r="O198" s="44"/>
      <c r="Z198" s="32"/>
      <c r="AA198" s="32"/>
      <c r="AB198" s="32"/>
      <c r="AL198" s="13" t="s">
        <v>209</v>
      </c>
      <c r="AM198" s="16">
        <f t="shared" si="79"/>
        <v>1.8259031304620305E-4</v>
      </c>
      <c r="AN198" s="17">
        <f t="shared" si="79"/>
        <v>99501.35230778539</v>
      </c>
      <c r="AO198" s="17">
        <f t="shared" si="79"/>
        <v>18.167983066407032</v>
      </c>
      <c r="AP198" s="17">
        <f t="shared" si="79"/>
        <v>99492.268316252186</v>
      </c>
      <c r="AQ198" s="17">
        <f t="shared" si="79"/>
        <v>5719336.1410078676</v>
      </c>
      <c r="AR198" s="18">
        <f t="shared" si="79"/>
        <v>57.479984023899178</v>
      </c>
      <c r="AS198" s="13" t="s">
        <v>261</v>
      </c>
      <c r="AT198" s="16">
        <f t="shared" si="80"/>
        <v>2.5469804584055965E-2</v>
      </c>
      <c r="AU198" s="17">
        <f t="shared" si="80"/>
        <v>79454.541502575492</v>
      </c>
      <c r="AV198" s="17">
        <f t="shared" si="80"/>
        <v>2023.6916453863669</v>
      </c>
      <c r="AW198" s="17">
        <f t="shared" si="80"/>
        <v>78442.695679882308</v>
      </c>
      <c r="AX198" s="17">
        <f t="shared" si="80"/>
        <v>765972.62580252718</v>
      </c>
      <c r="AY198" s="53">
        <f t="shared" si="80"/>
        <v>9.6403882184342908</v>
      </c>
      <c r="AZ198" s="4"/>
    </row>
    <row r="199" spans="9:52" x14ac:dyDescent="0.25">
      <c r="I199" s="34"/>
      <c r="J199" s="34"/>
      <c r="O199" s="44"/>
      <c r="Z199" s="32"/>
      <c r="AA199" s="32"/>
      <c r="AB199" s="32"/>
      <c r="AL199" s="92"/>
      <c r="AM199" s="3"/>
      <c r="AN199" s="3"/>
      <c r="AO199" s="3"/>
      <c r="AP199" s="3"/>
      <c r="AQ199" s="3"/>
      <c r="AR199" s="3"/>
      <c r="AS199" s="13" t="s">
        <v>262</v>
      </c>
      <c r="AT199" s="16">
        <f t="shared" si="80"/>
        <v>2.9084749257050981E-2</v>
      </c>
      <c r="AU199" s="17">
        <f t="shared" si="80"/>
        <v>77430.849857189125</v>
      </c>
      <c r="AV199" s="17">
        <f t="shared" si="80"/>
        <v>2252.0568528567092</v>
      </c>
      <c r="AW199" s="17">
        <f t="shared" si="80"/>
        <v>76304.82143076077</v>
      </c>
      <c r="AX199" s="17">
        <f t="shared" si="80"/>
        <v>687529.93012264487</v>
      </c>
      <c r="AY199" s="53">
        <f t="shared" si="80"/>
        <v>8.8792765595457386</v>
      </c>
      <c r="AZ199" s="4"/>
    </row>
    <row r="200" spans="9:52" x14ac:dyDescent="0.25">
      <c r="I200" s="34"/>
      <c r="J200" s="34"/>
      <c r="O200" s="44"/>
      <c r="Z200" s="32"/>
      <c r="AA200" s="32"/>
      <c r="AB200" s="32"/>
      <c r="AL200" s="13" t="s">
        <v>210</v>
      </c>
      <c r="AM200" s="16">
        <f t="shared" ref="AM200:AR204" si="81">J77</f>
        <v>1.986655324875216E-4</v>
      </c>
      <c r="AN200" s="17">
        <f t="shared" si="81"/>
        <v>99483.184324718983</v>
      </c>
      <c r="AO200" s="17">
        <f t="shared" si="81"/>
        <v>19.76387978742423</v>
      </c>
      <c r="AP200" s="17">
        <f t="shared" si="81"/>
        <v>99473.302384825278</v>
      </c>
      <c r="AQ200" s="17">
        <f t="shared" si="81"/>
        <v>5619843.8726916155</v>
      </c>
      <c r="AR200" s="18">
        <f t="shared" si="81"/>
        <v>56.490389917034754</v>
      </c>
      <c r="AS200" s="13" t="s">
        <v>263</v>
      </c>
      <c r="AT200" s="16">
        <f t="shared" si="80"/>
        <v>3.3259427716411404E-2</v>
      </c>
      <c r="AU200" s="17">
        <f t="shared" si="80"/>
        <v>75178.793004332416</v>
      </c>
      <c r="AV200" s="17">
        <f t="shared" si="80"/>
        <v>2500.4036317346472</v>
      </c>
      <c r="AW200" s="17">
        <f t="shared" si="80"/>
        <v>73928.5911884651</v>
      </c>
      <c r="AX200" s="17">
        <f t="shared" si="80"/>
        <v>611225.10869188409</v>
      </c>
      <c r="AY200" s="53">
        <f t="shared" si="80"/>
        <v>8.1302862717769404</v>
      </c>
      <c r="AZ200" s="4"/>
    </row>
    <row r="201" spans="9:52" x14ac:dyDescent="0.25">
      <c r="I201" s="34"/>
      <c r="J201" s="34"/>
      <c r="O201" s="44"/>
      <c r="Z201" s="32"/>
      <c r="AA201" s="32"/>
      <c r="AB201" s="32"/>
      <c r="AL201" s="13" t="s">
        <v>211</v>
      </c>
      <c r="AM201" s="16">
        <f t="shared" si="81"/>
        <v>2.4020528516953022E-4</v>
      </c>
      <c r="AN201" s="17">
        <f t="shared" si="81"/>
        <v>99463.420444931558</v>
      </c>
      <c r="AO201" s="17">
        <f t="shared" si="81"/>
        <v>23.891639271911117</v>
      </c>
      <c r="AP201" s="17">
        <f t="shared" si="81"/>
        <v>99451.47462529561</v>
      </c>
      <c r="AQ201" s="17">
        <f t="shared" si="81"/>
        <v>5520370.5703067901</v>
      </c>
      <c r="AR201" s="18">
        <f t="shared" si="81"/>
        <v>55.501515487929275</v>
      </c>
      <c r="AS201" s="13" t="s">
        <v>264</v>
      </c>
      <c r="AT201" s="16">
        <f t="shared" si="80"/>
        <v>3.9221363718432656E-2</v>
      </c>
      <c r="AU201" s="17">
        <f t="shared" si="80"/>
        <v>72678.389372597769</v>
      </c>
      <c r="AV201" s="17">
        <f t="shared" si="80"/>
        <v>2850.5455440525257</v>
      </c>
      <c r="AW201" s="17">
        <f t="shared" si="80"/>
        <v>71253.116600571506</v>
      </c>
      <c r="AX201" s="17">
        <f t="shared" si="80"/>
        <v>537296.51750341896</v>
      </c>
      <c r="AY201" s="53">
        <f t="shared" si="80"/>
        <v>7.3927961549736549</v>
      </c>
      <c r="AZ201" s="4"/>
    </row>
    <row r="202" spans="9:52" x14ac:dyDescent="0.25">
      <c r="I202" s="34"/>
      <c r="J202" s="34"/>
      <c r="O202" s="44"/>
      <c r="Z202" s="32"/>
      <c r="AA202" s="32"/>
      <c r="AB202" s="32"/>
      <c r="AL202" s="13" t="s">
        <v>212</v>
      </c>
      <c r="AM202" s="16">
        <f t="shared" si="81"/>
        <v>2.3603075701770666E-4</v>
      </c>
      <c r="AN202" s="17">
        <f t="shared" si="81"/>
        <v>99439.528805659647</v>
      </c>
      <c r="AO202" s="17">
        <f t="shared" si="81"/>
        <v>23.470787261481746</v>
      </c>
      <c r="AP202" s="17">
        <f t="shared" si="81"/>
        <v>99427.793412028899</v>
      </c>
      <c r="AQ202" s="17">
        <f t="shared" si="81"/>
        <v>5420919.0956814941</v>
      </c>
      <c r="AR202" s="18">
        <f t="shared" si="81"/>
        <v>54.514730316913571</v>
      </c>
      <c r="AS202" s="92"/>
      <c r="AT202" s="3"/>
      <c r="AU202" s="3"/>
      <c r="AV202" s="3"/>
      <c r="AW202" s="3"/>
      <c r="AX202" s="3"/>
      <c r="AY202" s="51"/>
      <c r="AZ202" s="4"/>
    </row>
    <row r="203" spans="9:52" x14ac:dyDescent="0.25">
      <c r="I203" s="34"/>
      <c r="J203" s="34"/>
      <c r="O203" s="44"/>
      <c r="Z203" s="32"/>
      <c r="AA203" s="32"/>
      <c r="AB203" s="32"/>
      <c r="AL203" s="13" t="s">
        <v>213</v>
      </c>
      <c r="AM203" s="16">
        <f t="shared" si="81"/>
        <v>2.07266040441498E-4</v>
      </c>
      <c r="AN203" s="17">
        <f t="shared" si="81"/>
        <v>99416.058018398166</v>
      </c>
      <c r="AO203" s="17">
        <f t="shared" si="81"/>
        <v>20.605572701781057</v>
      </c>
      <c r="AP203" s="17">
        <f t="shared" si="81"/>
        <v>99405.755232047275</v>
      </c>
      <c r="AQ203" s="17">
        <f t="shared" si="81"/>
        <v>5321491.3022694653</v>
      </c>
      <c r="AR203" s="18">
        <f t="shared" si="81"/>
        <v>53.527482464499428</v>
      </c>
      <c r="AS203" s="13" t="s">
        <v>265</v>
      </c>
      <c r="AT203" s="16">
        <f t="shared" ref="AT203:AY207" si="82">J132</f>
        <v>4.779782080493189E-2</v>
      </c>
      <c r="AU203" s="17">
        <f t="shared" si="82"/>
        <v>69827.843828545243</v>
      </c>
      <c r="AV203" s="17">
        <f t="shared" si="82"/>
        <v>3337.6187665115722</v>
      </c>
      <c r="AW203" s="17">
        <f t="shared" si="82"/>
        <v>68159.034445289464</v>
      </c>
      <c r="AX203" s="17">
        <f t="shared" si="82"/>
        <v>466043.40090284747</v>
      </c>
      <c r="AY203" s="53">
        <f t="shared" si="82"/>
        <v>6.6741771670218961</v>
      </c>
      <c r="AZ203" s="4"/>
    </row>
    <row r="204" spans="9:52" x14ac:dyDescent="0.25">
      <c r="I204" s="34"/>
      <c r="J204" s="34"/>
      <c r="O204" s="44"/>
      <c r="Z204" s="32"/>
      <c r="AA204" s="32"/>
      <c r="AB204" s="32"/>
      <c r="AL204" s="13" t="s">
        <v>214</v>
      </c>
      <c r="AM204" s="16">
        <f t="shared" si="81"/>
        <v>2.7001380726828341E-4</v>
      </c>
      <c r="AN204" s="17">
        <f t="shared" si="81"/>
        <v>99395.452445696385</v>
      </c>
      <c r="AO204" s="17">
        <f t="shared" si="81"/>
        <v>26.838144540015492</v>
      </c>
      <c r="AP204" s="17">
        <f t="shared" si="81"/>
        <v>99382.033373426384</v>
      </c>
      <c r="AQ204" s="17">
        <f t="shared" si="81"/>
        <v>5222085.547037418</v>
      </c>
      <c r="AR204" s="18">
        <f t="shared" si="81"/>
        <v>52.538475539315513</v>
      </c>
      <c r="AS204" s="13" t="s">
        <v>266</v>
      </c>
      <c r="AT204" s="16">
        <f t="shared" si="82"/>
        <v>5.6568755769936065E-2</v>
      </c>
      <c r="AU204" s="17">
        <f t="shared" si="82"/>
        <v>66490.225062033671</v>
      </c>
      <c r="AV204" s="17">
        <f t="shared" si="82"/>
        <v>3761.2693026222623</v>
      </c>
      <c r="AW204" s="17">
        <f t="shared" si="82"/>
        <v>64609.590410722536</v>
      </c>
      <c r="AX204" s="17">
        <f t="shared" si="82"/>
        <v>397884.366457558</v>
      </c>
      <c r="AY204" s="53">
        <f t="shared" si="82"/>
        <v>5.9841031683430481</v>
      </c>
      <c r="AZ204" s="4"/>
    </row>
    <row r="205" spans="9:52" x14ac:dyDescent="0.25">
      <c r="I205" s="34"/>
      <c r="J205" s="34"/>
      <c r="O205" s="44"/>
      <c r="Z205" s="32"/>
      <c r="AA205" s="32"/>
      <c r="AB205" s="32"/>
      <c r="AL205" s="92"/>
      <c r="AM205" s="3"/>
      <c r="AN205" s="3"/>
      <c r="AO205" s="3"/>
      <c r="AP205" s="3"/>
      <c r="AQ205" s="3"/>
      <c r="AR205" s="3"/>
      <c r="AS205" s="13" t="s">
        <v>267</v>
      </c>
      <c r="AT205" s="16">
        <f t="shared" si="82"/>
        <v>6.1596176427125823E-2</v>
      </c>
      <c r="AU205" s="17">
        <f t="shared" si="82"/>
        <v>62728.955759411409</v>
      </c>
      <c r="AV205" s="17">
        <f t="shared" si="82"/>
        <v>3863.8638260460721</v>
      </c>
      <c r="AW205" s="17">
        <f t="shared" si="82"/>
        <v>60797.023846388372</v>
      </c>
      <c r="AX205" s="17">
        <f t="shared" si="82"/>
        <v>333274.77604683547</v>
      </c>
      <c r="AY205" s="53">
        <f t="shared" si="82"/>
        <v>5.312933588836815</v>
      </c>
      <c r="AZ205" s="4"/>
    </row>
    <row r="206" spans="9:52" x14ac:dyDescent="0.25">
      <c r="I206" s="34"/>
      <c r="J206" s="34"/>
      <c r="O206" s="44"/>
      <c r="Z206" s="32"/>
      <c r="AA206" s="32"/>
      <c r="AB206" s="32"/>
      <c r="AL206" s="13" t="s">
        <v>215</v>
      </c>
      <c r="AM206" s="16">
        <f t="shared" ref="AM206:AR210" si="83">J82</f>
        <v>4.1541392428272116E-4</v>
      </c>
      <c r="AN206" s="17">
        <f t="shared" si="83"/>
        <v>99368.614301156369</v>
      </c>
      <c r="AO206" s="17">
        <f t="shared" si="83"/>
        <v>41.279106017376762</v>
      </c>
      <c r="AP206" s="17">
        <f t="shared" si="83"/>
        <v>99347.974748147681</v>
      </c>
      <c r="AQ206" s="17">
        <f t="shared" si="83"/>
        <v>5122703.5136639914</v>
      </c>
      <c r="AR206" s="18">
        <f t="shared" si="83"/>
        <v>51.552530441237899</v>
      </c>
      <c r="AS206" s="13" t="s">
        <v>268</v>
      </c>
      <c r="AT206" s="16">
        <f t="shared" si="82"/>
        <v>6.0266351850084124E-2</v>
      </c>
      <c r="AU206" s="17">
        <f t="shared" si="82"/>
        <v>58865.091933365336</v>
      </c>
      <c r="AV206" s="17">
        <f t="shared" si="82"/>
        <v>3547.5843421437457</v>
      </c>
      <c r="AW206" s="17">
        <f t="shared" si="82"/>
        <v>57091.299762293464</v>
      </c>
      <c r="AX206" s="17">
        <f t="shared" si="82"/>
        <v>272477.75220044708</v>
      </c>
      <c r="AY206" s="53">
        <f t="shared" si="82"/>
        <v>4.6288512130226351</v>
      </c>
      <c r="AZ206" s="4"/>
    </row>
    <row r="207" spans="9:52" x14ac:dyDescent="0.25">
      <c r="I207" s="34"/>
      <c r="J207" s="34"/>
      <c r="O207" s="44"/>
      <c r="Z207" s="32"/>
      <c r="AA207" s="32"/>
      <c r="AB207" s="32"/>
      <c r="AL207" s="13" t="s">
        <v>216</v>
      </c>
      <c r="AM207" s="16">
        <f t="shared" si="83"/>
        <v>5.7798541211803636E-4</v>
      </c>
      <c r="AN207" s="17">
        <f t="shared" si="83"/>
        <v>99327.335195138992</v>
      </c>
      <c r="AO207" s="17">
        <f t="shared" si="83"/>
        <v>57.409750767357764</v>
      </c>
      <c r="AP207" s="17">
        <f t="shared" si="83"/>
        <v>99298.630319755321</v>
      </c>
      <c r="AQ207" s="17">
        <f t="shared" si="83"/>
        <v>5023355.5389158437</v>
      </c>
      <c r="AR207" s="18">
        <f t="shared" si="83"/>
        <v>50.573747186984669</v>
      </c>
      <c r="AS207" s="13" t="s">
        <v>269</v>
      </c>
      <c r="AT207" s="16">
        <f t="shared" si="82"/>
        <v>5.3180070676814115E-2</v>
      </c>
      <c r="AU207" s="17">
        <f t="shared" si="82"/>
        <v>55317.507591221591</v>
      </c>
      <c r="AV207" s="17">
        <f t="shared" si="82"/>
        <v>2941.7889633663654</v>
      </c>
      <c r="AW207" s="17">
        <f t="shared" si="82"/>
        <v>53846.613109538404</v>
      </c>
      <c r="AX207" s="17">
        <f t="shared" si="82"/>
        <v>215386.45243815362</v>
      </c>
      <c r="AY207" s="53">
        <f t="shared" si="82"/>
        <v>3.8936398586463716</v>
      </c>
      <c r="AZ207" s="4"/>
    </row>
    <row r="208" spans="9:52" x14ac:dyDescent="0.25">
      <c r="I208" s="34"/>
      <c r="J208" s="34"/>
      <c r="O208" s="44"/>
      <c r="Z208" s="32"/>
      <c r="AA208" s="32"/>
      <c r="AB208" s="32"/>
      <c r="AL208" s="13" t="s">
        <v>217</v>
      </c>
      <c r="AM208" s="16">
        <f t="shared" si="83"/>
        <v>6.9751243274422073E-4</v>
      </c>
      <c r="AN208" s="17">
        <f t="shared" si="83"/>
        <v>99269.925444371635</v>
      </c>
      <c r="AO208" s="17">
        <f t="shared" si="83"/>
        <v>69.242007195032784</v>
      </c>
      <c r="AP208" s="17">
        <f t="shared" si="83"/>
        <v>99235.304440774111</v>
      </c>
      <c r="AQ208" s="17">
        <f t="shared" si="83"/>
        <v>4924056.9085960882</v>
      </c>
      <c r="AR208" s="18">
        <f t="shared" si="83"/>
        <v>49.6027058200563</v>
      </c>
      <c r="AS208" s="92"/>
      <c r="AT208" s="3"/>
      <c r="AU208" s="3"/>
      <c r="AV208" s="3"/>
      <c r="AW208" s="3"/>
      <c r="AX208" s="3"/>
      <c r="AY208" s="51"/>
      <c r="AZ208" s="4"/>
    </row>
    <row r="209" spans="9:52" x14ac:dyDescent="0.25">
      <c r="I209" s="34"/>
      <c r="J209" s="34"/>
      <c r="O209" s="44"/>
      <c r="Z209" s="32"/>
      <c r="AA209" s="32"/>
      <c r="AB209" s="32"/>
      <c r="AL209" s="13" t="s">
        <v>218</v>
      </c>
      <c r="AM209" s="16">
        <f t="shared" si="83"/>
        <v>7.3281778487846547E-4</v>
      </c>
      <c r="AN209" s="17">
        <f t="shared" si="83"/>
        <v>99200.683437176602</v>
      </c>
      <c r="AO209" s="17">
        <f t="shared" si="83"/>
        <v>72.696025094861398</v>
      </c>
      <c r="AP209" s="17">
        <f t="shared" si="83"/>
        <v>99164.335424629171</v>
      </c>
      <c r="AQ209" s="17">
        <f t="shared" si="83"/>
        <v>4824821.6041553142</v>
      </c>
      <c r="AR209" s="18">
        <f t="shared" si="83"/>
        <v>48.636979474147019</v>
      </c>
      <c r="AS209" s="13" t="s">
        <v>270</v>
      </c>
      <c r="AT209" s="16">
        <f t="shared" ref="AT209:AY209" si="84">J137</f>
        <v>4.3314856809072856E-2</v>
      </c>
      <c r="AU209" s="17">
        <f t="shared" si="84"/>
        <v>52375.718627855225</v>
      </c>
      <c r="AV209" s="17">
        <f t="shared" si="84"/>
        <v>52375.718627855225</v>
      </c>
      <c r="AW209" s="17">
        <f t="shared" si="84"/>
        <v>161539.83932861523</v>
      </c>
      <c r="AX209" s="17">
        <f t="shared" si="84"/>
        <v>161539.83932861523</v>
      </c>
      <c r="AY209" s="53">
        <f t="shared" si="84"/>
        <v>3.0842505565680725</v>
      </c>
      <c r="AZ209" s="4"/>
    </row>
    <row r="210" spans="9:52" x14ac:dyDescent="0.25">
      <c r="I210" s="34"/>
      <c r="J210" s="34"/>
      <c r="O210" s="44"/>
      <c r="Z210" s="32"/>
      <c r="AA210" s="32"/>
      <c r="AB210" s="32"/>
      <c r="AL210" s="13" t="s">
        <v>219</v>
      </c>
      <c r="AM210" s="16">
        <f t="shared" si="83"/>
        <v>6.7043121038935988E-4</v>
      </c>
      <c r="AN210" s="17">
        <f t="shared" si="83"/>
        <v>99127.98741208174</v>
      </c>
      <c r="AO210" s="17">
        <f t="shared" si="83"/>
        <v>66.458496584134991</v>
      </c>
      <c r="AP210" s="17">
        <f t="shared" si="83"/>
        <v>99094.758163789666</v>
      </c>
      <c r="AQ210" s="17">
        <f t="shared" si="83"/>
        <v>4725657.2687306851</v>
      </c>
      <c r="AR210" s="18">
        <f t="shared" si="83"/>
        <v>47.672280978386141</v>
      </c>
      <c r="AS210" s="92"/>
      <c r="AT210" s="3"/>
      <c r="AU210" s="3"/>
      <c r="AV210" s="3"/>
      <c r="AW210" s="3"/>
      <c r="AX210" s="3"/>
      <c r="AY210" s="51"/>
      <c r="AZ210" s="4"/>
    </row>
    <row r="211" spans="9:52" x14ac:dyDescent="0.25">
      <c r="I211" s="34"/>
      <c r="J211" s="34"/>
      <c r="O211" s="44"/>
      <c r="Z211" s="32"/>
      <c r="AA211" s="32"/>
      <c r="AB211" s="32"/>
      <c r="AL211" s="92"/>
      <c r="AM211" s="3"/>
      <c r="AN211" s="3"/>
      <c r="AO211" s="3"/>
      <c r="AP211" s="3"/>
      <c r="AQ211" s="3"/>
      <c r="AR211" s="3"/>
      <c r="AS211" s="92"/>
      <c r="AT211" s="3"/>
      <c r="AU211" s="3"/>
      <c r="AV211" s="3"/>
      <c r="AW211" s="3"/>
      <c r="AX211" s="3"/>
      <c r="AY211" s="51"/>
      <c r="AZ211" s="4"/>
    </row>
    <row r="212" spans="9:52" x14ac:dyDescent="0.25">
      <c r="I212" s="34"/>
      <c r="J212" s="34"/>
      <c r="O212" s="44"/>
      <c r="Z212" s="32"/>
      <c r="AA212" s="32"/>
      <c r="AB212" s="32"/>
      <c r="AL212" s="13" t="s">
        <v>220</v>
      </c>
      <c r="AM212" s="16">
        <f t="shared" ref="AM212:AR216" si="85">J87</f>
        <v>5.4146192138466043E-4</v>
      </c>
      <c r="AN212" s="17">
        <f t="shared" si="85"/>
        <v>99061.528915497605</v>
      </c>
      <c r="AO212" s="17">
        <f t="shared" si="85"/>
        <v>53.63804578188865</v>
      </c>
      <c r="AP212" s="17">
        <f t="shared" si="85"/>
        <v>99034.709892606654</v>
      </c>
      <c r="AQ212" s="17">
        <f t="shared" si="85"/>
        <v>4626562.5105668958</v>
      </c>
      <c r="AR212" s="18">
        <f t="shared" si="85"/>
        <v>46.703927964946814</v>
      </c>
      <c r="AS212" s="92"/>
      <c r="AT212" s="3"/>
      <c r="AU212" s="3"/>
      <c r="AV212" s="3"/>
      <c r="AW212" s="3"/>
      <c r="AX212" s="3"/>
      <c r="AY212" s="51"/>
      <c r="AZ212" s="4"/>
    </row>
    <row r="213" spans="9:52" x14ac:dyDescent="0.25">
      <c r="I213" s="34"/>
      <c r="J213" s="34"/>
      <c r="O213" s="44"/>
      <c r="Z213" s="32"/>
      <c r="AA213" s="32"/>
      <c r="AB213" s="32"/>
      <c r="AL213" s="13" t="s">
        <v>221</v>
      </c>
      <c r="AM213" s="16">
        <f t="shared" si="85"/>
        <v>4.721908879429145E-4</v>
      </c>
      <c r="AN213" s="17">
        <f t="shared" si="85"/>
        <v>99007.890869715717</v>
      </c>
      <c r="AO213" s="17">
        <f t="shared" si="85"/>
        <v>46.750623903120868</v>
      </c>
      <c r="AP213" s="17">
        <f t="shared" si="85"/>
        <v>98984.515557764156</v>
      </c>
      <c r="AQ213" s="17">
        <f t="shared" si="85"/>
        <v>4527527.8006742895</v>
      </c>
      <c r="AR213" s="18">
        <f t="shared" si="85"/>
        <v>45.728959186011288</v>
      </c>
      <c r="AS213" s="92"/>
      <c r="AT213" s="3"/>
      <c r="AU213" s="3"/>
      <c r="AV213" s="3"/>
      <c r="AW213" s="3"/>
      <c r="AX213" s="3"/>
      <c r="AY213" s="51"/>
      <c r="AZ213" s="4"/>
    </row>
    <row r="214" spans="9:52" x14ac:dyDescent="0.25">
      <c r="I214" s="34"/>
      <c r="J214" s="34"/>
      <c r="O214" s="44"/>
      <c r="Z214" s="32"/>
      <c r="AA214" s="32"/>
      <c r="AB214" s="32"/>
      <c r="AL214" s="13" t="s">
        <v>222</v>
      </c>
      <c r="AM214" s="16">
        <f t="shared" si="85"/>
        <v>5.0858460161718085E-4</v>
      </c>
      <c r="AN214" s="17">
        <f t="shared" si="85"/>
        <v>98961.140245812596</v>
      </c>
      <c r="AO214" s="17">
        <f t="shared" si="85"/>
        <v>50.330112087496673</v>
      </c>
      <c r="AP214" s="17">
        <f t="shared" si="85"/>
        <v>98935.975189768855</v>
      </c>
      <c r="AQ214" s="17">
        <f t="shared" si="85"/>
        <v>4428543.2851165254</v>
      </c>
      <c r="AR214" s="18">
        <f t="shared" si="85"/>
        <v>44.750325977614359</v>
      </c>
      <c r="AS214" s="92"/>
      <c r="AT214" s="3"/>
      <c r="AU214" s="3"/>
      <c r="AV214" s="3"/>
      <c r="AW214" s="3"/>
      <c r="AX214" s="3"/>
      <c r="AY214" s="51"/>
      <c r="AZ214" s="4"/>
    </row>
    <row r="215" spans="9:52" x14ac:dyDescent="0.25">
      <c r="I215" s="34"/>
      <c r="J215" s="34"/>
      <c r="O215" s="44"/>
      <c r="Z215" s="32"/>
      <c r="AA215" s="32"/>
      <c r="AB215" s="32"/>
      <c r="AL215" s="13" t="s">
        <v>223</v>
      </c>
      <c r="AM215" s="16">
        <f t="shared" si="85"/>
        <v>5.9185519342741988E-4</v>
      </c>
      <c r="AN215" s="17">
        <f t="shared" si="85"/>
        <v>98910.810133725099</v>
      </c>
      <c r="AO215" s="17">
        <f t="shared" si="85"/>
        <v>58.540876663755625</v>
      </c>
      <c r="AP215" s="17">
        <f t="shared" si="85"/>
        <v>98881.539695393221</v>
      </c>
      <c r="AQ215" s="17">
        <f t="shared" si="85"/>
        <v>4329607.3099267567</v>
      </c>
      <c r="AR215" s="18">
        <f t="shared" si="85"/>
        <v>43.772842463561155</v>
      </c>
      <c r="AS215" s="92"/>
      <c r="AT215" s="3"/>
      <c r="AU215" s="3"/>
      <c r="AV215" s="3"/>
      <c r="AW215" s="3"/>
      <c r="AX215" s="3"/>
      <c r="AY215" s="51"/>
      <c r="AZ215" s="4"/>
    </row>
    <row r="216" spans="9:52" ht="17" thickBot="1" x14ac:dyDescent="0.3">
      <c r="I216" s="34"/>
      <c r="J216" s="34"/>
      <c r="O216" s="44"/>
      <c r="Z216" s="32"/>
      <c r="AA216" s="32"/>
      <c r="AB216" s="32"/>
      <c r="AL216" s="93" t="s">
        <v>224</v>
      </c>
      <c r="AM216" s="20">
        <f t="shared" si="85"/>
        <v>6.9534409439535642E-4</v>
      </c>
      <c r="AN216" s="21">
        <f t="shared" si="85"/>
        <v>98852.269257061344</v>
      </c>
      <c r="AO216" s="21">
        <f t="shared" si="85"/>
        <v>68.736341645475477</v>
      </c>
      <c r="AP216" s="21">
        <f t="shared" si="85"/>
        <v>98817.901086238606</v>
      </c>
      <c r="AQ216" s="21">
        <f t="shared" si="85"/>
        <v>4230725.7702313634</v>
      </c>
      <c r="AR216" s="22">
        <f t="shared" si="85"/>
        <v>42.798468887239515</v>
      </c>
      <c r="AS216" s="94"/>
      <c r="AT216" s="6"/>
      <c r="AU216" s="6"/>
      <c r="AV216" s="6"/>
      <c r="AW216" s="6"/>
      <c r="AX216" s="6"/>
      <c r="AY216" s="54"/>
      <c r="AZ216" s="4"/>
    </row>
    <row r="217" spans="9:52" x14ac:dyDescent="0.25">
      <c r="I217" s="34"/>
      <c r="J217" s="34"/>
      <c r="O217" s="44"/>
      <c r="Z217" s="32"/>
      <c r="AA217" s="32"/>
      <c r="AB217" s="32"/>
    </row>
    <row r="218" spans="9:52" x14ac:dyDescent="0.25">
      <c r="I218" s="34"/>
      <c r="J218" s="34"/>
      <c r="O218" s="44"/>
      <c r="Z218" s="32"/>
      <c r="AA218" s="32"/>
      <c r="AB218" s="32"/>
    </row>
    <row r="219" spans="9:52" x14ac:dyDescent="0.25">
      <c r="I219" s="34"/>
      <c r="J219" s="34"/>
      <c r="O219" s="44"/>
      <c r="Z219" s="32"/>
      <c r="AA219" s="32"/>
      <c r="AB219" s="32"/>
    </row>
    <row r="220" spans="9:52" x14ac:dyDescent="0.25">
      <c r="I220" s="34"/>
      <c r="J220" s="34"/>
      <c r="O220" s="44"/>
      <c r="Z220" s="32"/>
      <c r="AA220" s="32"/>
      <c r="AB220" s="32"/>
    </row>
    <row r="221" spans="9:52" x14ac:dyDescent="0.25">
      <c r="I221" s="34"/>
      <c r="J221" s="34"/>
      <c r="O221" s="44"/>
      <c r="Z221" s="32"/>
      <c r="AA221" s="32"/>
      <c r="AB221" s="32"/>
    </row>
    <row r="222" spans="9:52" x14ac:dyDescent="0.25">
      <c r="I222" s="34"/>
      <c r="J222" s="34"/>
      <c r="O222" s="44"/>
      <c r="Z222" s="32"/>
      <c r="AA222" s="32"/>
      <c r="AB222" s="32"/>
    </row>
    <row r="223" spans="9:52" x14ac:dyDescent="0.25">
      <c r="I223" s="34"/>
      <c r="J223" s="34"/>
      <c r="O223" s="44"/>
      <c r="Z223" s="32"/>
      <c r="AA223" s="32"/>
      <c r="AB223" s="32"/>
    </row>
    <row r="224" spans="9:52" x14ac:dyDescent="0.25">
      <c r="I224" s="34"/>
      <c r="J224" s="34"/>
      <c r="O224" s="44"/>
      <c r="Z224" s="32"/>
      <c r="AA224" s="32"/>
      <c r="AB224" s="32"/>
    </row>
    <row r="225" spans="9:28" x14ac:dyDescent="0.25">
      <c r="I225" s="34"/>
      <c r="J225" s="34"/>
      <c r="O225" s="44"/>
      <c r="Z225" s="32"/>
      <c r="AA225" s="32"/>
      <c r="AB225" s="32"/>
    </row>
    <row r="226" spans="9:28" x14ac:dyDescent="0.25">
      <c r="I226" s="34"/>
      <c r="J226" s="34"/>
      <c r="O226" s="44"/>
      <c r="Z226" s="32"/>
      <c r="AA226" s="32"/>
      <c r="AB226" s="32"/>
    </row>
    <row r="227" spans="9:28" x14ac:dyDescent="0.25">
      <c r="I227" s="34"/>
      <c r="J227" s="34"/>
      <c r="O227" s="44"/>
      <c r="Z227" s="32"/>
      <c r="AA227" s="32"/>
      <c r="AB227" s="32"/>
    </row>
    <row r="228" spans="9:28" x14ac:dyDescent="0.25">
      <c r="I228" s="34"/>
      <c r="J228" s="34"/>
      <c r="O228" s="44"/>
      <c r="Z228" s="32"/>
      <c r="AA228" s="32"/>
      <c r="AB228" s="32"/>
    </row>
    <row r="229" spans="9:28" x14ac:dyDescent="0.25">
      <c r="I229" s="34"/>
      <c r="J229" s="34"/>
      <c r="O229" s="44"/>
      <c r="Z229" s="32"/>
      <c r="AA229" s="32"/>
      <c r="AB229" s="32"/>
    </row>
    <row r="230" spans="9:28" x14ac:dyDescent="0.25">
      <c r="I230" s="34"/>
      <c r="J230" s="34"/>
      <c r="O230" s="44"/>
      <c r="Z230" s="32"/>
      <c r="AA230" s="32"/>
      <c r="AB230" s="32"/>
    </row>
    <row r="231" spans="9:28" x14ac:dyDescent="0.25">
      <c r="I231" s="34"/>
      <c r="J231" s="34"/>
      <c r="O231" s="44"/>
      <c r="Z231" s="32"/>
      <c r="AA231" s="32"/>
      <c r="AB231" s="32"/>
    </row>
    <row r="232" spans="9:28" x14ac:dyDescent="0.25">
      <c r="I232" s="34"/>
      <c r="J232" s="34"/>
      <c r="O232" s="44"/>
      <c r="Z232" s="32"/>
      <c r="AA232" s="32"/>
      <c r="AB232" s="32"/>
    </row>
    <row r="233" spans="9:28" x14ac:dyDescent="0.25">
      <c r="I233" s="34"/>
      <c r="J233" s="34"/>
      <c r="O233" s="44"/>
      <c r="Z233" s="32"/>
      <c r="AA233" s="32"/>
      <c r="AB233" s="32"/>
    </row>
    <row r="234" spans="9:28" x14ac:dyDescent="0.25">
      <c r="I234" s="34"/>
      <c r="J234" s="34"/>
      <c r="O234" s="44"/>
      <c r="Z234" s="32"/>
      <c r="AA234" s="32"/>
      <c r="AB234" s="32"/>
    </row>
    <row r="235" spans="9:28" x14ac:dyDescent="0.25">
      <c r="I235" s="34"/>
      <c r="J235" s="34"/>
      <c r="O235" s="44"/>
      <c r="Z235" s="32"/>
      <c r="AA235" s="32"/>
      <c r="AB235" s="32"/>
    </row>
    <row r="236" spans="9:28" x14ac:dyDescent="0.25">
      <c r="I236" s="34"/>
      <c r="J236" s="34"/>
      <c r="O236" s="44"/>
      <c r="Z236" s="32"/>
      <c r="AA236" s="32"/>
      <c r="AB236" s="32"/>
    </row>
    <row r="237" spans="9:28" x14ac:dyDescent="0.25">
      <c r="I237" s="34"/>
      <c r="J237" s="34"/>
      <c r="O237" s="44"/>
      <c r="Z237" s="32"/>
      <c r="AA237" s="32"/>
      <c r="AB237" s="32"/>
    </row>
    <row r="238" spans="9:28" x14ac:dyDescent="0.25">
      <c r="I238" s="34"/>
      <c r="J238" s="34"/>
      <c r="O238" s="44"/>
      <c r="Z238" s="32"/>
      <c r="AA238" s="32"/>
      <c r="AB238" s="32"/>
    </row>
    <row r="239" spans="9:28" x14ac:dyDescent="0.25">
      <c r="I239" s="34"/>
      <c r="J239" s="34"/>
      <c r="O239" s="44"/>
      <c r="Z239" s="32"/>
      <c r="AA239" s="32"/>
      <c r="AB239" s="32"/>
    </row>
    <row r="240" spans="9:28" x14ac:dyDescent="0.25">
      <c r="I240" s="34"/>
      <c r="J240" s="34"/>
      <c r="O240" s="44"/>
      <c r="Z240" s="32"/>
      <c r="AA240" s="32"/>
      <c r="AB240" s="32"/>
    </row>
    <row r="241" spans="9:28" x14ac:dyDescent="0.25">
      <c r="I241" s="34"/>
      <c r="J241" s="34"/>
      <c r="O241" s="44"/>
      <c r="Z241" s="32"/>
      <c r="AA241" s="32"/>
      <c r="AB241" s="32"/>
    </row>
    <row r="242" spans="9:28" x14ac:dyDescent="0.25">
      <c r="I242" s="34"/>
      <c r="J242" s="34"/>
      <c r="O242" s="44"/>
      <c r="Z242" s="32"/>
      <c r="AA242" s="32"/>
      <c r="AB242" s="32"/>
    </row>
    <row r="243" spans="9:28" x14ac:dyDescent="0.25">
      <c r="I243" s="34"/>
      <c r="J243" s="34"/>
      <c r="O243" s="44"/>
      <c r="Z243" s="32"/>
      <c r="AA243" s="32"/>
      <c r="AB243" s="32"/>
    </row>
    <row r="244" spans="9:28" x14ac:dyDescent="0.25">
      <c r="I244" s="34"/>
      <c r="J244" s="34"/>
      <c r="O244" s="44"/>
      <c r="Z244" s="32"/>
      <c r="AA244" s="32"/>
      <c r="AB244" s="32"/>
    </row>
    <row r="245" spans="9:28" x14ac:dyDescent="0.25">
      <c r="I245" s="34"/>
      <c r="J245" s="34"/>
      <c r="O245" s="44"/>
      <c r="Z245" s="32"/>
      <c r="AA245" s="32"/>
      <c r="AB245" s="32"/>
    </row>
    <row r="246" spans="9:28" x14ac:dyDescent="0.25">
      <c r="I246" s="34"/>
      <c r="J246" s="34"/>
      <c r="O246" s="44"/>
      <c r="Z246" s="32"/>
      <c r="AA246" s="32"/>
      <c r="AB246" s="32"/>
    </row>
    <row r="247" spans="9:28" x14ac:dyDescent="0.25">
      <c r="I247" s="34"/>
      <c r="J247" s="34"/>
      <c r="O247" s="44"/>
      <c r="Z247" s="32"/>
      <c r="AA247" s="32"/>
      <c r="AB247" s="32"/>
    </row>
    <row r="248" spans="9:28" x14ac:dyDescent="0.25">
      <c r="I248" s="34"/>
      <c r="J248" s="34"/>
      <c r="O248" s="44"/>
      <c r="Z248" s="32"/>
      <c r="AA248" s="32"/>
      <c r="AB248" s="32"/>
    </row>
    <row r="249" spans="9:28" x14ac:dyDescent="0.25">
      <c r="I249" s="34"/>
      <c r="J249" s="34"/>
      <c r="O249" s="44"/>
      <c r="Z249" s="32"/>
      <c r="AA249" s="32"/>
      <c r="AB249" s="32"/>
    </row>
    <row r="250" spans="9:28" x14ac:dyDescent="0.25">
      <c r="I250" s="34"/>
      <c r="J250" s="34"/>
      <c r="O250" s="44"/>
      <c r="Z250" s="32"/>
      <c r="AA250" s="32"/>
      <c r="AB250" s="32"/>
    </row>
    <row r="251" spans="9:28" x14ac:dyDescent="0.25">
      <c r="I251" s="34"/>
      <c r="J251" s="34"/>
      <c r="O251" s="44"/>
      <c r="Z251" s="32"/>
      <c r="AA251" s="32"/>
      <c r="AB251" s="32"/>
    </row>
    <row r="252" spans="9:28" x14ac:dyDescent="0.25">
      <c r="I252" s="34"/>
      <c r="J252" s="34"/>
      <c r="O252" s="44"/>
      <c r="Z252" s="32"/>
      <c r="AA252" s="32"/>
      <c r="AB252" s="32"/>
    </row>
    <row r="253" spans="9:28" x14ac:dyDescent="0.25">
      <c r="I253" s="34"/>
      <c r="J253" s="34"/>
      <c r="O253" s="44"/>
      <c r="Z253" s="32"/>
      <c r="AA253" s="32"/>
      <c r="AB253" s="32"/>
    </row>
    <row r="254" spans="9:28" x14ac:dyDescent="0.25">
      <c r="I254" s="34"/>
      <c r="J254" s="34"/>
      <c r="O254" s="44"/>
      <c r="Z254" s="32"/>
      <c r="AA254" s="32"/>
      <c r="AB254" s="32"/>
    </row>
    <row r="255" spans="9:28" x14ac:dyDescent="0.25">
      <c r="I255" s="34"/>
      <c r="J255" s="34"/>
      <c r="O255" s="44"/>
      <c r="Z255" s="32"/>
      <c r="AA255" s="32"/>
      <c r="AB255" s="32"/>
    </row>
    <row r="256" spans="9:28" x14ac:dyDescent="0.25">
      <c r="I256" s="34"/>
      <c r="J256" s="34"/>
      <c r="O256" s="44"/>
      <c r="Z256" s="32"/>
      <c r="AA256" s="32"/>
      <c r="AB256" s="32"/>
    </row>
    <row r="257" spans="9:28" x14ac:dyDescent="0.25">
      <c r="I257" s="34"/>
      <c r="J257" s="34"/>
      <c r="O257" s="44"/>
      <c r="Z257" s="32"/>
      <c r="AA257" s="32"/>
      <c r="AB257" s="32"/>
    </row>
    <row r="258" spans="9:28" x14ac:dyDescent="0.25">
      <c r="I258" s="34"/>
      <c r="J258" s="34"/>
      <c r="O258" s="44"/>
      <c r="Z258" s="32"/>
      <c r="AA258" s="32"/>
      <c r="AB258" s="32"/>
    </row>
    <row r="259" spans="9:28" x14ac:dyDescent="0.25">
      <c r="I259" s="34"/>
      <c r="J259" s="34"/>
      <c r="O259" s="44"/>
      <c r="Z259" s="32"/>
      <c r="AA259" s="32"/>
      <c r="AB259" s="32"/>
    </row>
    <row r="260" spans="9:28" x14ac:dyDescent="0.25">
      <c r="I260" s="34"/>
      <c r="J260" s="34"/>
      <c r="O260" s="44"/>
      <c r="Z260" s="32"/>
      <c r="AA260" s="32"/>
      <c r="AB260" s="32"/>
    </row>
    <row r="261" spans="9:28" x14ac:dyDescent="0.25">
      <c r="I261" s="34"/>
      <c r="J261" s="34"/>
      <c r="O261" s="44"/>
      <c r="Z261" s="32"/>
      <c r="AA261" s="32"/>
      <c r="AB261" s="32"/>
    </row>
    <row r="262" spans="9:28" x14ac:dyDescent="0.25">
      <c r="I262" s="34"/>
      <c r="J262" s="34"/>
      <c r="O262" s="44"/>
      <c r="Z262" s="32"/>
      <c r="AA262" s="32"/>
      <c r="AB262" s="32"/>
    </row>
    <row r="263" spans="9:28" x14ac:dyDescent="0.25">
      <c r="I263" s="34"/>
      <c r="J263" s="34"/>
      <c r="O263" s="44"/>
      <c r="Z263" s="32"/>
      <c r="AA263" s="32"/>
      <c r="AB263" s="32"/>
    </row>
    <row r="264" spans="9:28" x14ac:dyDescent="0.25">
      <c r="I264" s="34"/>
      <c r="J264" s="34"/>
      <c r="O264" s="44"/>
      <c r="Z264" s="32"/>
      <c r="AA264" s="32"/>
      <c r="AB264" s="32"/>
    </row>
    <row r="265" spans="9:28" x14ac:dyDescent="0.25">
      <c r="I265" s="34"/>
      <c r="J265" s="34"/>
      <c r="O265" s="44"/>
      <c r="Z265" s="32"/>
      <c r="AA265" s="32"/>
      <c r="AB265" s="32"/>
    </row>
    <row r="266" spans="9:28" x14ac:dyDescent="0.25">
      <c r="I266" s="34"/>
      <c r="J266" s="34"/>
      <c r="O266" s="44"/>
      <c r="Z266" s="32"/>
      <c r="AA266" s="32"/>
      <c r="AB266" s="32"/>
    </row>
    <row r="267" spans="9:28" x14ac:dyDescent="0.25">
      <c r="I267" s="34"/>
      <c r="J267" s="34"/>
      <c r="O267" s="44"/>
      <c r="Z267" s="32"/>
      <c r="AA267" s="32"/>
      <c r="AB267" s="32"/>
    </row>
    <row r="268" spans="9:28" x14ac:dyDescent="0.25">
      <c r="I268" s="34"/>
      <c r="J268" s="34"/>
      <c r="O268" s="44"/>
      <c r="Z268" s="32"/>
      <c r="AA268" s="32"/>
      <c r="AB268" s="32"/>
    </row>
    <row r="269" spans="9:28" x14ac:dyDescent="0.25">
      <c r="I269" s="34"/>
      <c r="J269" s="34"/>
      <c r="O269" s="44"/>
      <c r="Z269" s="32"/>
      <c r="AA269" s="32"/>
      <c r="AB269" s="32"/>
    </row>
    <row r="270" spans="9:28" x14ac:dyDescent="0.25">
      <c r="I270" s="34"/>
      <c r="J270" s="34"/>
      <c r="O270" s="44"/>
      <c r="Z270" s="32"/>
      <c r="AA270" s="32"/>
      <c r="AB270" s="32"/>
    </row>
    <row r="271" spans="9:28" x14ac:dyDescent="0.25">
      <c r="I271" s="34"/>
      <c r="J271" s="34"/>
      <c r="O271" s="44"/>
      <c r="Z271" s="32"/>
      <c r="AA271" s="32"/>
      <c r="AB271" s="32"/>
    </row>
    <row r="272" spans="9:28" x14ac:dyDescent="0.25">
      <c r="I272" s="34"/>
      <c r="J272" s="34"/>
      <c r="O272" s="44"/>
      <c r="Z272" s="32"/>
      <c r="AA272" s="32"/>
      <c r="AB272" s="32"/>
    </row>
    <row r="273" spans="9:28" x14ac:dyDescent="0.25">
      <c r="I273" s="34"/>
      <c r="J273" s="34"/>
      <c r="O273" s="44"/>
      <c r="Z273" s="32"/>
      <c r="AA273" s="32"/>
      <c r="AB273" s="32"/>
    </row>
    <row r="274" spans="9:28" x14ac:dyDescent="0.25">
      <c r="I274" s="34"/>
      <c r="J274" s="34"/>
      <c r="O274" s="44"/>
      <c r="Z274" s="32"/>
      <c r="AA274" s="32"/>
      <c r="AB274" s="32"/>
    </row>
    <row r="275" spans="9:28" x14ac:dyDescent="0.25">
      <c r="I275" s="34"/>
      <c r="J275" s="34"/>
      <c r="O275" s="44"/>
      <c r="Z275" s="32"/>
      <c r="AA275" s="32"/>
      <c r="AB275" s="32"/>
    </row>
    <row r="276" spans="9:28" x14ac:dyDescent="0.25">
      <c r="I276" s="34"/>
      <c r="J276" s="34"/>
      <c r="O276" s="44"/>
      <c r="Z276" s="32"/>
      <c r="AA276" s="32"/>
      <c r="AB276" s="32"/>
    </row>
    <row r="277" spans="9:28" x14ac:dyDescent="0.25">
      <c r="I277" s="34"/>
      <c r="J277" s="34"/>
      <c r="O277" s="44"/>
      <c r="Z277" s="32"/>
      <c r="AA277" s="32"/>
      <c r="AB277" s="32"/>
    </row>
    <row r="496" spans="35:36" x14ac:dyDescent="0.25">
      <c r="AI496" s="9" t="s">
        <v>173</v>
      </c>
      <c r="AJ496" s="9" t="s">
        <v>174</v>
      </c>
    </row>
    <row r="714" spans="1:1" x14ac:dyDescent="0.25">
      <c r="A714" s="9" t="s">
        <v>173</v>
      </c>
    </row>
  </sheetData>
  <phoneticPr fontId="4"/>
  <printOptions horizontalCentered="1"/>
  <pageMargins left="0.70866141732283472" right="0.70866141732283472" top="0.98425196850393704" bottom="0.98425196850393704" header="0.51181102362204722" footer="0.51181102362204722"/>
  <pageSetup paperSize="9" scale="5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R5年女</vt:lpstr>
      <vt:lpstr>_?___D__BRANCH_</vt:lpstr>
      <vt:lpstr>_GOTO_AL150_</vt:lpstr>
      <vt:lpstr>\a</vt:lpstr>
      <vt:lpstr>\z</vt:lpstr>
      <vt:lpstr>'R5年女'!Print_Area</vt:lpstr>
      <vt:lpstr>'R5年女'!Print_Area_MI</vt:lpstr>
    </vt:vector>
  </TitlesOfParts>
  <Company>山口県健康福祉部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厚政課</dc:creator>
  <cp:lastModifiedBy>周管　海帆</cp:lastModifiedBy>
  <cp:lastPrinted>2022-03-29T06:51:52Z</cp:lastPrinted>
  <dcterms:created xsi:type="dcterms:W3CDTF">1997-01-28T12:04:57Z</dcterms:created>
  <dcterms:modified xsi:type="dcterms:W3CDTF">2025-03-24T06:38:14Z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174311F8">
    <vt:lpwstr/>
  </property>
  <property fmtid="{D5CDD505-2E9C-101B-9397-08002B2CF9AE}" pid="6" name="IVID2D660FD2">
    <vt:lpwstr/>
  </property>
  <property fmtid="{D5CDD505-2E9C-101B-9397-08002B2CF9AE}" pid="7" name="IVID94718ED">
    <vt:lpwstr/>
  </property>
  <property fmtid="{D5CDD505-2E9C-101B-9397-08002B2CF9AE}" pid="8" name="IVID9C10928D">
    <vt:lpwstr/>
  </property>
  <property fmtid="{D5CDD505-2E9C-101B-9397-08002B2CF9AE}" pid="9" name="IVIDA466063B">
    <vt:lpwstr/>
  </property>
  <property fmtid="{D5CDD505-2E9C-101B-9397-08002B2CF9AE}" pid="10" name="IVID403614CF">
    <vt:lpwstr/>
  </property>
  <property fmtid="{D5CDD505-2E9C-101B-9397-08002B2CF9AE}" pid="11" name="IVIDF4514F4">
    <vt:lpwstr/>
  </property>
  <property fmtid="{D5CDD505-2E9C-101B-9397-08002B2CF9AE}" pid="12" name="IVID32681200">
    <vt:lpwstr/>
  </property>
  <property fmtid="{D5CDD505-2E9C-101B-9397-08002B2CF9AE}" pid="13" name="IVID3E2D08E9">
    <vt:lpwstr/>
  </property>
  <property fmtid="{D5CDD505-2E9C-101B-9397-08002B2CF9AE}" pid="14" name="IVID432017FB">
    <vt:lpwstr/>
  </property>
  <property fmtid="{D5CDD505-2E9C-101B-9397-08002B2CF9AE}" pid="15" name="IVID36D182BF">
    <vt:lpwstr/>
  </property>
  <property fmtid="{D5CDD505-2E9C-101B-9397-08002B2CF9AE}" pid="16" name="IVID265A16F2">
    <vt:lpwstr/>
  </property>
  <property fmtid="{D5CDD505-2E9C-101B-9397-08002B2CF9AE}" pid="17" name="IVID1C072208">
    <vt:lpwstr/>
  </property>
  <property fmtid="{D5CDD505-2E9C-101B-9397-08002B2CF9AE}" pid="18" name="IVID213215FD">
    <vt:lpwstr/>
  </property>
  <property fmtid="{D5CDD505-2E9C-101B-9397-08002B2CF9AE}" pid="19" name="IVID1B1816D0">
    <vt:lpwstr/>
  </property>
  <property fmtid="{D5CDD505-2E9C-101B-9397-08002B2CF9AE}" pid="20" name="IVID241C13CF">
    <vt:lpwstr/>
  </property>
  <property fmtid="{D5CDD505-2E9C-101B-9397-08002B2CF9AE}" pid="21" name="IVID105812E0">
    <vt:lpwstr/>
  </property>
  <property fmtid="{D5CDD505-2E9C-101B-9397-08002B2CF9AE}" pid="22" name="IVID2F431AEB">
    <vt:lpwstr/>
  </property>
  <property fmtid="{D5CDD505-2E9C-101B-9397-08002B2CF9AE}" pid="23" name="IVID1D6A18EC">
    <vt:lpwstr/>
  </property>
  <property fmtid="{D5CDD505-2E9C-101B-9397-08002B2CF9AE}" pid="24" name="IVID1D3915EA">
    <vt:lpwstr/>
  </property>
  <property fmtid="{D5CDD505-2E9C-101B-9397-08002B2CF9AE}" pid="25" name="IVID2A081BED">
    <vt:lpwstr/>
  </property>
  <property fmtid="{D5CDD505-2E9C-101B-9397-08002B2CF9AE}" pid="26" name="IVID186913E8">
    <vt:lpwstr/>
  </property>
  <property fmtid="{D5CDD505-2E9C-101B-9397-08002B2CF9AE}" pid="27" name="IVID332F1BD6">
    <vt:lpwstr/>
  </property>
  <property fmtid="{D5CDD505-2E9C-101B-9397-08002B2CF9AE}" pid="28" name="IVID5781BD4">
    <vt:lpwstr/>
  </property>
  <property fmtid="{D5CDD505-2E9C-101B-9397-08002B2CF9AE}" pid="29" name="IVID150110F8">
    <vt:lpwstr/>
  </property>
  <property fmtid="{D5CDD505-2E9C-101B-9397-08002B2CF9AE}" pid="30" name="IVID36271BEA">
    <vt:lpwstr/>
  </property>
  <property fmtid="{D5CDD505-2E9C-101B-9397-08002B2CF9AE}" pid="31" name="IVID17081554">
    <vt:lpwstr/>
  </property>
  <property fmtid="{D5CDD505-2E9C-101B-9397-08002B2CF9AE}" pid="32" name="IVID390F13E6">
    <vt:lpwstr/>
  </property>
  <property fmtid="{D5CDD505-2E9C-101B-9397-08002B2CF9AE}" pid="33" name="IVIDEC9A5675">
    <vt:lpwstr/>
  </property>
  <property fmtid="{D5CDD505-2E9C-101B-9397-08002B2CF9AE}" pid="34" name="IVIDC3312E4">
    <vt:lpwstr/>
  </property>
  <property fmtid="{D5CDD505-2E9C-101B-9397-08002B2CF9AE}" pid="35" name="IVID346714DF">
    <vt:lpwstr/>
  </property>
</Properties>
</file>