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16939\Downloads\"/>
    </mc:Choice>
  </mc:AlternateContent>
  <xr:revisionPtr revIDLastSave="0" documentId="13_ncr:101_{51BFC670-F6E7-4FF3-BD8F-A78F277E74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６年男" sheetId="1" r:id="rId1"/>
  </sheets>
  <definedNames>
    <definedName name="_?___D__BRANCH_">'６年男'!$C$20</definedName>
    <definedName name="_GOTO_AL150_">'６年男'!$D$21</definedName>
    <definedName name="_Regression_Int" localSheetId="0" hidden="1">1</definedName>
    <definedName name="\a">'６年男'!$B$20</definedName>
    <definedName name="\d">#N/A</definedName>
    <definedName name="\z">'６年男'!$C$21</definedName>
    <definedName name="_xlnm.Print_Area" localSheetId="0">'６年男'!$AL$150:$AY$216</definedName>
    <definedName name="Print_Area_MI" localSheetId="0">'６年男'!$AL$150:$AZ$218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E139" i="1" l="1"/>
  <c r="F139" i="1"/>
  <c r="B139" i="1" l="1"/>
  <c r="Q30" i="1" l="1"/>
  <c r="Q31" i="1"/>
  <c r="Q32" i="1"/>
  <c r="Q33" i="1"/>
  <c r="Q34" i="1"/>
  <c r="Q35" i="1"/>
  <c r="K46" i="1"/>
  <c r="E5" i="1" l="1"/>
  <c r="B14" i="1"/>
  <c r="W37" i="1"/>
  <c r="W38" i="1"/>
  <c r="W39" i="1"/>
  <c r="W40" i="1"/>
  <c r="W41" i="1"/>
  <c r="W42" i="1"/>
  <c r="W43" i="1"/>
  <c r="W44" i="1"/>
  <c r="W45" i="1"/>
  <c r="G46" i="1"/>
  <c r="AN164" i="1"/>
  <c r="C48" i="1"/>
  <c r="Q48" i="1"/>
  <c r="R48" i="1"/>
  <c r="S48" i="1"/>
  <c r="Q49" i="1"/>
  <c r="R49" i="1"/>
  <c r="S49" i="1"/>
  <c r="C50" i="1"/>
  <c r="Q50" i="1"/>
  <c r="R50" i="1"/>
  <c r="S50" i="1"/>
  <c r="C51" i="1"/>
  <c r="Q51" i="1"/>
  <c r="R51" i="1"/>
  <c r="S51" i="1"/>
  <c r="C52" i="1"/>
  <c r="Q52" i="1"/>
  <c r="R52" i="1"/>
  <c r="S52" i="1"/>
  <c r="C53" i="1"/>
  <c r="Q53" i="1"/>
  <c r="R53" i="1"/>
  <c r="S53" i="1"/>
  <c r="C54" i="1"/>
  <c r="Q54" i="1"/>
  <c r="R54" i="1"/>
  <c r="S54" i="1"/>
  <c r="C55" i="1"/>
  <c r="Q55" i="1"/>
  <c r="R55" i="1"/>
  <c r="S55" i="1"/>
  <c r="C56" i="1"/>
  <c r="Q56" i="1"/>
  <c r="R56" i="1"/>
  <c r="S56" i="1"/>
  <c r="C57" i="1"/>
  <c r="Q57" i="1"/>
  <c r="R57" i="1"/>
  <c r="S57" i="1"/>
  <c r="C58" i="1"/>
  <c r="Q58" i="1"/>
  <c r="R58" i="1"/>
  <c r="S58" i="1"/>
  <c r="C59" i="1"/>
  <c r="Q59" i="1"/>
  <c r="R59" i="1"/>
  <c r="S59" i="1"/>
  <c r="C60" i="1"/>
  <c r="Q60" i="1"/>
  <c r="R60" i="1"/>
  <c r="S60" i="1"/>
  <c r="C61" i="1"/>
  <c r="Q61" i="1"/>
  <c r="R61" i="1"/>
  <c r="S61" i="1"/>
  <c r="C62" i="1"/>
  <c r="Q62" i="1"/>
  <c r="R62" i="1"/>
  <c r="S62" i="1"/>
  <c r="C63" i="1"/>
  <c r="Q63" i="1"/>
  <c r="R63" i="1"/>
  <c r="S63" i="1"/>
  <c r="C64" i="1"/>
  <c r="Q64" i="1"/>
  <c r="R64" i="1"/>
  <c r="S64" i="1"/>
  <c r="C65" i="1"/>
  <c r="Q65" i="1"/>
  <c r="R65" i="1"/>
  <c r="S65" i="1"/>
  <c r="C66" i="1"/>
  <c r="Q66" i="1"/>
  <c r="R66" i="1"/>
  <c r="S66" i="1"/>
  <c r="C67" i="1"/>
  <c r="Q67" i="1"/>
  <c r="R67" i="1"/>
  <c r="S67" i="1"/>
  <c r="C68" i="1"/>
  <c r="Q68" i="1"/>
  <c r="R68" i="1"/>
  <c r="S68" i="1"/>
  <c r="C69" i="1"/>
  <c r="Q69" i="1"/>
  <c r="R69" i="1"/>
  <c r="S69" i="1"/>
  <c r="C70" i="1"/>
  <c r="Q70" i="1"/>
  <c r="R70" i="1"/>
  <c r="S70" i="1"/>
  <c r="C71" i="1"/>
  <c r="Q71" i="1"/>
  <c r="R71" i="1"/>
  <c r="S71" i="1"/>
  <c r="C72" i="1"/>
  <c r="Q72" i="1"/>
  <c r="R72" i="1"/>
  <c r="S72" i="1"/>
  <c r="C73" i="1"/>
  <c r="Q73" i="1"/>
  <c r="R73" i="1"/>
  <c r="S73" i="1"/>
  <c r="C74" i="1"/>
  <c r="Q74" i="1"/>
  <c r="R74" i="1"/>
  <c r="S74" i="1"/>
  <c r="C75" i="1"/>
  <c r="Q75" i="1"/>
  <c r="R75" i="1"/>
  <c r="S75" i="1"/>
  <c r="C76" i="1"/>
  <c r="Q76" i="1"/>
  <c r="R76" i="1"/>
  <c r="S76" i="1"/>
  <c r="C77" i="1"/>
  <c r="Q77" i="1"/>
  <c r="R77" i="1"/>
  <c r="S77" i="1"/>
  <c r="C78" i="1"/>
  <c r="Q78" i="1"/>
  <c r="R78" i="1"/>
  <c r="S78" i="1"/>
  <c r="C79" i="1"/>
  <c r="Q79" i="1"/>
  <c r="R79" i="1"/>
  <c r="S79" i="1"/>
  <c r="C80" i="1"/>
  <c r="Q80" i="1"/>
  <c r="R80" i="1"/>
  <c r="S80" i="1"/>
  <c r="C81" i="1"/>
  <c r="Q81" i="1"/>
  <c r="R81" i="1"/>
  <c r="S81" i="1"/>
  <c r="C82" i="1"/>
  <c r="Q82" i="1"/>
  <c r="R82" i="1"/>
  <c r="S82" i="1"/>
  <c r="C83" i="1"/>
  <c r="Q83" i="1"/>
  <c r="R83" i="1"/>
  <c r="S83" i="1"/>
  <c r="C84" i="1"/>
  <c r="Q84" i="1"/>
  <c r="R84" i="1"/>
  <c r="S84" i="1"/>
  <c r="C85" i="1"/>
  <c r="Q85" i="1"/>
  <c r="R85" i="1"/>
  <c r="S85" i="1"/>
  <c r="C86" i="1"/>
  <c r="Q86" i="1"/>
  <c r="R86" i="1"/>
  <c r="S86" i="1"/>
  <c r="C87" i="1"/>
  <c r="Q87" i="1"/>
  <c r="R87" i="1"/>
  <c r="S87" i="1"/>
  <c r="C88" i="1"/>
  <c r="Q88" i="1"/>
  <c r="R88" i="1"/>
  <c r="S88" i="1"/>
  <c r="C89" i="1"/>
  <c r="Q89" i="1"/>
  <c r="R89" i="1"/>
  <c r="S89" i="1"/>
  <c r="C90" i="1"/>
  <c r="Q90" i="1"/>
  <c r="R90" i="1"/>
  <c r="S90" i="1"/>
  <c r="C91" i="1"/>
  <c r="Q91" i="1"/>
  <c r="R91" i="1"/>
  <c r="S91" i="1"/>
  <c r="C92" i="1"/>
  <c r="Q92" i="1"/>
  <c r="R92" i="1"/>
  <c r="S92" i="1"/>
  <c r="C93" i="1"/>
  <c r="Q93" i="1"/>
  <c r="R93" i="1"/>
  <c r="S93" i="1"/>
  <c r="C94" i="1"/>
  <c r="Q94" i="1"/>
  <c r="R94" i="1"/>
  <c r="S94" i="1"/>
  <c r="C95" i="1"/>
  <c r="Q95" i="1"/>
  <c r="R95" i="1"/>
  <c r="S95" i="1"/>
  <c r="C96" i="1"/>
  <c r="Q96" i="1"/>
  <c r="R96" i="1"/>
  <c r="S96" i="1"/>
  <c r="C97" i="1"/>
  <c r="Q97" i="1"/>
  <c r="R97" i="1"/>
  <c r="S97" i="1"/>
  <c r="C98" i="1"/>
  <c r="Q98" i="1"/>
  <c r="R98" i="1"/>
  <c r="S98" i="1"/>
  <c r="C99" i="1"/>
  <c r="Q99" i="1"/>
  <c r="R99" i="1"/>
  <c r="S99" i="1"/>
  <c r="C100" i="1"/>
  <c r="Q100" i="1"/>
  <c r="R100" i="1"/>
  <c r="S100" i="1"/>
  <c r="C101" i="1"/>
  <c r="Q101" i="1"/>
  <c r="R101" i="1"/>
  <c r="S101" i="1"/>
  <c r="C102" i="1"/>
  <c r="Q102" i="1"/>
  <c r="R102" i="1"/>
  <c r="S102" i="1"/>
  <c r="C103" i="1"/>
  <c r="Q103" i="1"/>
  <c r="R103" i="1"/>
  <c r="S103" i="1"/>
  <c r="C104" i="1"/>
  <c r="Q104" i="1"/>
  <c r="R104" i="1"/>
  <c r="S104" i="1"/>
  <c r="C105" i="1"/>
  <c r="Q105" i="1"/>
  <c r="R105" i="1"/>
  <c r="S105" i="1"/>
  <c r="C106" i="1"/>
  <c r="Q106" i="1"/>
  <c r="R106" i="1"/>
  <c r="S106" i="1"/>
  <c r="C107" i="1"/>
  <c r="Q107" i="1"/>
  <c r="R107" i="1"/>
  <c r="S107" i="1"/>
  <c r="C108" i="1"/>
  <c r="Q108" i="1"/>
  <c r="R108" i="1"/>
  <c r="S108" i="1"/>
  <c r="C109" i="1"/>
  <c r="Q109" i="1"/>
  <c r="R109" i="1"/>
  <c r="S109" i="1"/>
  <c r="C110" i="1"/>
  <c r="Q110" i="1"/>
  <c r="R110" i="1"/>
  <c r="S110" i="1"/>
  <c r="C111" i="1"/>
  <c r="Q111" i="1"/>
  <c r="R111" i="1"/>
  <c r="S111" i="1"/>
  <c r="C112" i="1"/>
  <c r="Q112" i="1"/>
  <c r="R112" i="1"/>
  <c r="S112" i="1"/>
  <c r="C113" i="1"/>
  <c r="Q113" i="1"/>
  <c r="R113" i="1"/>
  <c r="S113" i="1"/>
  <c r="C114" i="1"/>
  <c r="Q114" i="1"/>
  <c r="R114" i="1"/>
  <c r="S114" i="1"/>
  <c r="C115" i="1"/>
  <c r="Q115" i="1"/>
  <c r="R115" i="1"/>
  <c r="S115" i="1"/>
  <c r="C116" i="1"/>
  <c r="Q116" i="1"/>
  <c r="R116" i="1"/>
  <c r="S116" i="1"/>
  <c r="C117" i="1"/>
  <c r="Q117" i="1"/>
  <c r="R117" i="1"/>
  <c r="S117" i="1"/>
  <c r="C118" i="1"/>
  <c r="Q118" i="1"/>
  <c r="R118" i="1"/>
  <c r="S118" i="1"/>
  <c r="C119" i="1"/>
  <c r="Q119" i="1"/>
  <c r="R119" i="1"/>
  <c r="S119" i="1"/>
  <c r="C120" i="1"/>
  <c r="Q120" i="1"/>
  <c r="R120" i="1"/>
  <c r="S120" i="1"/>
  <c r="C121" i="1"/>
  <c r="Q121" i="1"/>
  <c r="R121" i="1"/>
  <c r="S121" i="1"/>
  <c r="C122" i="1"/>
  <c r="Q122" i="1"/>
  <c r="R122" i="1"/>
  <c r="S122" i="1"/>
  <c r="C123" i="1"/>
  <c r="Q123" i="1"/>
  <c r="R123" i="1"/>
  <c r="S123" i="1"/>
  <c r="C124" i="1"/>
  <c r="Q124" i="1"/>
  <c r="R124" i="1"/>
  <c r="S124" i="1"/>
  <c r="C125" i="1"/>
  <c r="Q125" i="1"/>
  <c r="R125" i="1"/>
  <c r="S125" i="1"/>
  <c r="C126" i="1"/>
  <c r="Q126" i="1"/>
  <c r="R126" i="1"/>
  <c r="S126" i="1"/>
  <c r="C127" i="1"/>
  <c r="Q127" i="1"/>
  <c r="R127" i="1"/>
  <c r="S127" i="1"/>
  <c r="C128" i="1"/>
  <c r="Q128" i="1"/>
  <c r="R128" i="1"/>
  <c r="S128" i="1"/>
  <c r="C129" i="1"/>
  <c r="Q129" i="1"/>
  <c r="R129" i="1"/>
  <c r="S129" i="1"/>
  <c r="C130" i="1"/>
  <c r="Q130" i="1"/>
  <c r="R130" i="1"/>
  <c r="S130" i="1"/>
  <c r="C131" i="1"/>
  <c r="Q131" i="1"/>
  <c r="R131" i="1"/>
  <c r="S131" i="1"/>
  <c r="C132" i="1"/>
  <c r="Q132" i="1"/>
  <c r="R132" i="1"/>
  <c r="S132" i="1"/>
  <c r="C133" i="1"/>
  <c r="Q133" i="1"/>
  <c r="R133" i="1"/>
  <c r="S133" i="1"/>
  <c r="C134" i="1"/>
  <c r="Q134" i="1"/>
  <c r="R134" i="1"/>
  <c r="S134" i="1"/>
  <c r="C135" i="1"/>
  <c r="Q135" i="1"/>
  <c r="Q139" i="1" s="1"/>
  <c r="R135" i="1"/>
  <c r="S135" i="1"/>
  <c r="C136" i="1"/>
  <c r="Q136" i="1"/>
  <c r="R136" i="1"/>
  <c r="C137" i="1"/>
  <c r="Q137" i="1"/>
  <c r="AN155" i="1"/>
  <c r="W177" i="1"/>
  <c r="W178" i="1"/>
  <c r="W179" i="1"/>
  <c r="W180" i="1"/>
  <c r="W181" i="1"/>
  <c r="U133" i="1" l="1"/>
  <c r="U131" i="1"/>
  <c r="U130" i="1"/>
  <c r="T130" i="1"/>
  <c r="U129" i="1"/>
  <c r="U111" i="1"/>
  <c r="U110" i="1"/>
  <c r="U109" i="1"/>
  <c r="U107" i="1"/>
  <c r="U105" i="1"/>
  <c r="U104" i="1"/>
  <c r="U102" i="1"/>
  <c r="U100" i="1"/>
  <c r="U99" i="1"/>
  <c r="U98" i="1"/>
  <c r="U97" i="1"/>
  <c r="U95" i="1"/>
  <c r="U94" i="1"/>
  <c r="U92" i="1"/>
  <c r="U87" i="1"/>
  <c r="T87" i="1"/>
  <c r="U86" i="1"/>
  <c r="U85" i="1"/>
  <c r="U83" i="1"/>
  <c r="U81" i="1"/>
  <c r="U80" i="1"/>
  <c r="U78" i="1"/>
  <c r="T75" i="1"/>
  <c r="T73" i="1"/>
  <c r="T72" i="1"/>
  <c r="T71" i="1"/>
  <c r="T70" i="1"/>
  <c r="T68" i="1"/>
  <c r="T67" i="1"/>
  <c r="T66" i="1"/>
  <c r="T65" i="1"/>
  <c r="T63" i="1"/>
  <c r="T62" i="1"/>
  <c r="T61" i="1"/>
  <c r="T60" i="1"/>
  <c r="T58" i="1"/>
  <c r="T57" i="1"/>
  <c r="T56" i="1"/>
  <c r="T54" i="1"/>
  <c r="T53" i="1"/>
  <c r="T52" i="1"/>
  <c r="T50" i="1"/>
  <c r="U103" i="1"/>
  <c r="T103" i="1"/>
  <c r="U79" i="1"/>
  <c r="T79" i="1"/>
  <c r="U70" i="1"/>
  <c r="U65" i="1"/>
  <c r="U60" i="1"/>
  <c r="U56" i="1"/>
  <c r="U55" i="1"/>
  <c r="U52" i="1"/>
  <c r="U51" i="1"/>
  <c r="U135" i="1"/>
  <c r="U134" i="1"/>
  <c r="T110" i="1"/>
  <c r="U108" i="1"/>
  <c r="T108" i="1"/>
  <c r="T98" i="1"/>
  <c r="U93" i="1"/>
  <c r="T93" i="1"/>
  <c r="U88" i="1"/>
  <c r="U84" i="1"/>
  <c r="T84" i="1"/>
  <c r="U76" i="1"/>
  <c r="U75" i="1"/>
  <c r="T134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06" i="1"/>
  <c r="T106" i="1"/>
  <c r="U101" i="1"/>
  <c r="T101" i="1"/>
  <c r="U96" i="1"/>
  <c r="T96" i="1"/>
  <c r="U91" i="1"/>
  <c r="T91" i="1"/>
  <c r="U90" i="1"/>
  <c r="U89" i="1"/>
  <c r="T89" i="1"/>
  <c r="U82" i="1"/>
  <c r="T82" i="1"/>
  <c r="U77" i="1"/>
  <c r="T77" i="1"/>
  <c r="T74" i="1"/>
  <c r="U73" i="1"/>
  <c r="T69" i="1"/>
  <c r="U68" i="1"/>
  <c r="T64" i="1"/>
  <c r="U63" i="1"/>
  <c r="T59" i="1"/>
  <c r="U58" i="1"/>
  <c r="U132" i="1"/>
  <c r="T132" i="1"/>
  <c r="R137" i="1"/>
  <c r="T137" i="1" s="1"/>
  <c r="T136" i="1"/>
  <c r="T135" i="1"/>
  <c r="T133" i="1"/>
  <c r="T131" i="1"/>
  <c r="T129" i="1"/>
  <c r="T111" i="1"/>
  <c r="T109" i="1"/>
  <c r="T107" i="1"/>
  <c r="T105" i="1"/>
  <c r="T104" i="1"/>
  <c r="T102" i="1"/>
  <c r="T100" i="1"/>
  <c r="T99" i="1"/>
  <c r="T97" i="1"/>
  <c r="T95" i="1"/>
  <c r="T94" i="1"/>
  <c r="T92" i="1"/>
  <c r="T90" i="1"/>
  <c r="T88" i="1"/>
  <c r="T86" i="1"/>
  <c r="T85" i="1"/>
  <c r="T83" i="1"/>
  <c r="T81" i="1"/>
  <c r="T80" i="1"/>
  <c r="T78" i="1"/>
  <c r="T76" i="1"/>
  <c r="U74" i="1"/>
  <c r="U72" i="1"/>
  <c r="U71" i="1"/>
  <c r="U69" i="1"/>
  <c r="U67" i="1"/>
  <c r="U66" i="1"/>
  <c r="U64" i="1"/>
  <c r="U62" i="1"/>
  <c r="U61" i="1"/>
  <c r="U59" i="1"/>
  <c r="U57" i="1"/>
  <c r="T55" i="1"/>
  <c r="U54" i="1"/>
  <c r="U53" i="1"/>
  <c r="T51" i="1"/>
  <c r="U50" i="1"/>
  <c r="U49" i="1"/>
  <c r="S137" i="1"/>
  <c r="S136" i="1"/>
  <c r="U136" i="1" s="1"/>
  <c r="Q36" i="1"/>
  <c r="C5" i="1" s="1"/>
  <c r="E6" i="1" s="1"/>
  <c r="Q39" i="1"/>
  <c r="Q38" i="1"/>
  <c r="Q37" i="1"/>
  <c r="G136" i="1" l="1"/>
  <c r="AA136" i="1" s="1"/>
  <c r="AB136" i="1" s="1"/>
  <c r="AL136" i="1" s="1"/>
  <c r="G68" i="1"/>
  <c r="AA68" i="1" s="1"/>
  <c r="AK68" i="1" s="1"/>
  <c r="G66" i="1"/>
  <c r="AA66" i="1" s="1"/>
  <c r="AB66" i="1" s="1"/>
  <c r="AL66" i="1" s="1"/>
  <c r="G67" i="1"/>
  <c r="AA67" i="1" s="1"/>
  <c r="AB67" i="1" s="1"/>
  <c r="G64" i="1"/>
  <c r="AA64" i="1" s="1"/>
  <c r="AB64" i="1" s="1"/>
  <c r="G76" i="1"/>
  <c r="AA76" i="1" s="1"/>
  <c r="AB76" i="1" s="1"/>
  <c r="AL76" i="1" s="1"/>
  <c r="G72" i="1"/>
  <c r="AA72" i="1" s="1"/>
  <c r="AB72" i="1" s="1"/>
  <c r="G131" i="1"/>
  <c r="AA131" i="1" s="1"/>
  <c r="AB131" i="1" s="1"/>
  <c r="G111" i="1"/>
  <c r="AA111" i="1" s="1"/>
  <c r="AK111" i="1" s="1"/>
  <c r="G75" i="1"/>
  <c r="AA75" i="1" s="1"/>
  <c r="AB75" i="1" s="1"/>
  <c r="AL75" i="1" s="1"/>
  <c r="G74" i="1"/>
  <c r="AA74" i="1" s="1"/>
  <c r="AK74" i="1" s="1"/>
  <c r="G56" i="1"/>
  <c r="AA56" i="1" s="1"/>
  <c r="AK56" i="1" s="1"/>
  <c r="G51" i="1"/>
  <c r="AA51" i="1" s="1"/>
  <c r="AB51" i="1" s="1"/>
  <c r="AL51" i="1" s="1"/>
  <c r="G52" i="1"/>
  <c r="AA52" i="1" s="1"/>
  <c r="AB52" i="1" s="1"/>
  <c r="AL52" i="1" s="1"/>
  <c r="G79" i="1"/>
  <c r="AA79" i="1" s="1"/>
  <c r="AB79" i="1" s="1"/>
  <c r="AL79" i="1" s="1"/>
  <c r="G61" i="1"/>
  <c r="AA61" i="1" s="1"/>
  <c r="AB61" i="1" s="1"/>
  <c r="AL61" i="1" s="1"/>
  <c r="G71" i="1"/>
  <c r="AA71" i="1" s="1"/>
  <c r="AB71" i="1" s="1"/>
  <c r="AL71" i="1" s="1"/>
  <c r="G95" i="1"/>
  <c r="AA95" i="1" s="1"/>
  <c r="AK95" i="1" s="1"/>
  <c r="G129" i="1"/>
  <c r="AA129" i="1" s="1"/>
  <c r="AB129" i="1" s="1"/>
  <c r="AL129" i="1" s="1"/>
  <c r="G133" i="1"/>
  <c r="AA133" i="1" s="1"/>
  <c r="AB133" i="1" s="1"/>
  <c r="AL133" i="1" s="1"/>
  <c r="G98" i="1"/>
  <c r="AA98" i="1" s="1"/>
  <c r="AB98" i="1" s="1"/>
  <c r="AL98" i="1" s="1"/>
  <c r="G50" i="1"/>
  <c r="AA50" i="1" s="1"/>
  <c r="AK50" i="1" s="1"/>
  <c r="G53" i="1"/>
  <c r="AA53" i="1" s="1"/>
  <c r="AB53" i="1" s="1"/>
  <c r="G59" i="1"/>
  <c r="AA59" i="1" s="1"/>
  <c r="AB59" i="1" s="1"/>
  <c r="G69" i="1"/>
  <c r="AA69" i="1" s="1"/>
  <c r="AB69" i="1" s="1"/>
  <c r="G78" i="1"/>
  <c r="AA78" i="1" s="1"/>
  <c r="AB78" i="1" s="1"/>
  <c r="AL78" i="1" s="1"/>
  <c r="G81" i="1"/>
  <c r="AA81" i="1" s="1"/>
  <c r="AK81" i="1" s="1"/>
  <c r="G92" i="1"/>
  <c r="AA92" i="1" s="1"/>
  <c r="AB92" i="1" s="1"/>
  <c r="AL92" i="1" s="1"/>
  <c r="G100" i="1"/>
  <c r="AA100" i="1" s="1"/>
  <c r="AB100" i="1" s="1"/>
  <c r="AL100" i="1" s="1"/>
  <c r="G104" i="1"/>
  <c r="AA104" i="1" s="1"/>
  <c r="AK104" i="1" s="1"/>
  <c r="G107" i="1"/>
  <c r="AA107" i="1" s="1"/>
  <c r="AB107" i="1" s="1"/>
  <c r="AL107" i="1" s="1"/>
  <c r="G58" i="1"/>
  <c r="AA58" i="1" s="1"/>
  <c r="AB58" i="1" s="1"/>
  <c r="AL58" i="1" s="1"/>
  <c r="G73" i="1"/>
  <c r="AA73" i="1" s="1"/>
  <c r="AB73" i="1" s="1"/>
  <c r="G123" i="1"/>
  <c r="AA123" i="1" s="1"/>
  <c r="AK123" i="1" s="1"/>
  <c r="G103" i="1"/>
  <c r="AA103" i="1" s="1"/>
  <c r="AB103" i="1" s="1"/>
  <c r="AL103" i="1" s="1"/>
  <c r="G130" i="1"/>
  <c r="AA130" i="1" s="1"/>
  <c r="AK130" i="1" s="1"/>
  <c r="G54" i="1"/>
  <c r="G57" i="1"/>
  <c r="AA57" i="1" s="1"/>
  <c r="AB57" i="1" s="1"/>
  <c r="G62" i="1"/>
  <c r="AA62" i="1" s="1"/>
  <c r="AB62" i="1" s="1"/>
  <c r="G86" i="1"/>
  <c r="AA86" i="1" s="1"/>
  <c r="AB86" i="1" s="1"/>
  <c r="AL86" i="1" s="1"/>
  <c r="G110" i="1"/>
  <c r="AA110" i="1" s="1"/>
  <c r="AB110" i="1" s="1"/>
  <c r="G99" i="1"/>
  <c r="AA99" i="1" s="1"/>
  <c r="AK99" i="1" s="1"/>
  <c r="G94" i="1"/>
  <c r="AA94" i="1" s="1"/>
  <c r="AB94" i="1" s="1"/>
  <c r="G85" i="1"/>
  <c r="AA85" i="1" s="1"/>
  <c r="AB85" i="1" s="1"/>
  <c r="G87" i="1"/>
  <c r="AA87" i="1" s="1"/>
  <c r="AB87" i="1" s="1"/>
  <c r="G70" i="1"/>
  <c r="AA70" i="1" s="1"/>
  <c r="AB70" i="1" s="1"/>
  <c r="G63" i="1"/>
  <c r="AA63" i="1" s="1"/>
  <c r="AB63" i="1" s="1"/>
  <c r="G65" i="1"/>
  <c r="AA65" i="1" s="1"/>
  <c r="AK65" i="1" s="1"/>
  <c r="G60" i="1"/>
  <c r="AA60" i="1" s="1"/>
  <c r="AK60" i="1" s="1"/>
  <c r="G55" i="1"/>
  <c r="AA55" i="1" s="1"/>
  <c r="G80" i="1"/>
  <c r="AA80" i="1" s="1"/>
  <c r="AB80" i="1" s="1"/>
  <c r="G83" i="1"/>
  <c r="AA83" i="1" s="1"/>
  <c r="AB83" i="1" s="1"/>
  <c r="G88" i="1"/>
  <c r="AA88" i="1" s="1"/>
  <c r="AB88" i="1" s="1"/>
  <c r="G97" i="1"/>
  <c r="AA97" i="1" s="1"/>
  <c r="AB97" i="1" s="1"/>
  <c r="G102" i="1"/>
  <c r="AA102" i="1" s="1"/>
  <c r="AK102" i="1" s="1"/>
  <c r="G105" i="1"/>
  <c r="AA105" i="1" s="1"/>
  <c r="AB105" i="1" s="1"/>
  <c r="G109" i="1"/>
  <c r="AA109" i="1" s="1"/>
  <c r="AB109" i="1" s="1"/>
  <c r="G77" i="1"/>
  <c r="AA77" i="1" s="1"/>
  <c r="AB77" i="1" s="1"/>
  <c r="G89" i="1"/>
  <c r="AA89" i="1" s="1"/>
  <c r="AK89" i="1" s="1"/>
  <c r="G91" i="1"/>
  <c r="AA91" i="1" s="1"/>
  <c r="AK91" i="1" s="1"/>
  <c r="G84" i="1"/>
  <c r="AA84" i="1" s="1"/>
  <c r="AB84" i="1" s="1"/>
  <c r="AL84" i="1" s="1"/>
  <c r="G93" i="1"/>
  <c r="AA93" i="1" s="1"/>
  <c r="AB93" i="1" s="1"/>
  <c r="G108" i="1"/>
  <c r="AA108" i="1" s="1"/>
  <c r="AB108" i="1" s="1"/>
  <c r="G134" i="1"/>
  <c r="AA134" i="1" s="1"/>
  <c r="AK134" i="1" s="1"/>
  <c r="G128" i="1"/>
  <c r="AA128" i="1" s="1"/>
  <c r="AB128" i="1" s="1"/>
  <c r="AL128" i="1" s="1"/>
  <c r="G124" i="1"/>
  <c r="AA124" i="1" s="1"/>
  <c r="AK124" i="1" s="1"/>
  <c r="G114" i="1"/>
  <c r="AA114" i="1" s="1"/>
  <c r="AK114" i="1" s="1"/>
  <c r="G115" i="1"/>
  <c r="AA115" i="1" s="1"/>
  <c r="AB115" i="1" s="1"/>
  <c r="G106" i="1"/>
  <c r="AA106" i="1" s="1"/>
  <c r="AK106" i="1" s="1"/>
  <c r="G101" i="1"/>
  <c r="AA101" i="1" s="1"/>
  <c r="AB101" i="1" s="1"/>
  <c r="G135" i="1"/>
  <c r="AA135" i="1" s="1"/>
  <c r="AB135" i="1" s="1"/>
  <c r="AL135" i="1" s="1"/>
  <c r="G132" i="1"/>
  <c r="AA132" i="1" s="1"/>
  <c r="AK132" i="1" s="1"/>
  <c r="G126" i="1"/>
  <c r="AA126" i="1" s="1"/>
  <c r="AK126" i="1" s="1"/>
  <c r="G125" i="1"/>
  <c r="AA125" i="1" s="1"/>
  <c r="AK125" i="1" s="1"/>
  <c r="G122" i="1"/>
  <c r="AA122" i="1" s="1"/>
  <c r="AK122" i="1" s="1"/>
  <c r="G121" i="1"/>
  <c r="AA121" i="1" s="1"/>
  <c r="AB121" i="1" s="1"/>
  <c r="G120" i="1"/>
  <c r="AA120" i="1" s="1"/>
  <c r="AB120" i="1" s="1"/>
  <c r="G119" i="1"/>
  <c r="AA119" i="1" s="1"/>
  <c r="AK119" i="1" s="1"/>
  <c r="G118" i="1"/>
  <c r="AA118" i="1" s="1"/>
  <c r="AB118" i="1" s="1"/>
  <c r="G117" i="1"/>
  <c r="AA117" i="1" s="1"/>
  <c r="AB117" i="1" s="1"/>
  <c r="G82" i="1"/>
  <c r="AA82" i="1" s="1"/>
  <c r="AB82" i="1" s="1"/>
  <c r="G127" i="1"/>
  <c r="AA127" i="1" s="1"/>
  <c r="AK127" i="1" s="1"/>
  <c r="G116" i="1"/>
  <c r="AA116" i="1" s="1"/>
  <c r="AB116" i="1" s="1"/>
  <c r="G113" i="1"/>
  <c r="AA113" i="1" s="1"/>
  <c r="AB113" i="1" s="1"/>
  <c r="G112" i="1"/>
  <c r="AA112" i="1" s="1"/>
  <c r="AK112" i="1" s="1"/>
  <c r="G96" i="1"/>
  <c r="AA96" i="1" s="1"/>
  <c r="AK96" i="1" s="1"/>
  <c r="G90" i="1"/>
  <c r="AA90" i="1" s="1"/>
  <c r="T139" i="1"/>
  <c r="G5" i="1"/>
  <c r="AN156" i="1"/>
  <c r="D5" i="1"/>
  <c r="AM155" i="1" s="1"/>
  <c r="C6" i="1"/>
  <c r="C7" i="1" s="1"/>
  <c r="F5" i="1"/>
  <c r="AK64" i="1" l="1"/>
  <c r="AK136" i="1"/>
  <c r="AL131" i="1"/>
  <c r="AK131" i="1"/>
  <c r="AK53" i="1"/>
  <c r="AB123" i="1"/>
  <c r="AL123" i="1" s="1"/>
  <c r="AK63" i="1"/>
  <c r="AK75" i="1"/>
  <c r="AK76" i="1"/>
  <c r="AK58" i="1"/>
  <c r="AK92" i="1"/>
  <c r="AK72" i="1"/>
  <c r="AK57" i="1"/>
  <c r="AB111" i="1"/>
  <c r="AL111" i="1" s="1"/>
  <c r="AK97" i="1"/>
  <c r="AK79" i="1"/>
  <c r="AK71" i="1"/>
  <c r="AK59" i="1"/>
  <c r="AB56" i="1"/>
  <c r="AL56" i="1" s="1"/>
  <c r="AK52" i="1"/>
  <c r="AK69" i="1"/>
  <c r="AB74" i="1"/>
  <c r="Z76" i="1" s="1"/>
  <c r="AM76" i="1" s="1"/>
  <c r="AK73" i="1"/>
  <c r="AB130" i="1"/>
  <c r="AL130" i="1" s="1"/>
  <c r="AK129" i="1"/>
  <c r="AK80" i="1"/>
  <c r="AK78" i="1"/>
  <c r="AB68" i="1"/>
  <c r="AK51" i="1"/>
  <c r="AK70" i="1"/>
  <c r="AB60" i="1"/>
  <c r="AL60" i="1" s="1"/>
  <c r="G139" i="1"/>
  <c r="AK110" i="1"/>
  <c r="AK107" i="1"/>
  <c r="AB104" i="1"/>
  <c r="AL104" i="1" s="1"/>
  <c r="AK98" i="1"/>
  <c r="AB95" i="1"/>
  <c r="AL95" i="1" s="1"/>
  <c r="AK94" i="1"/>
  <c r="AK88" i="1"/>
  <c r="AK86" i="1"/>
  <c r="AB65" i="1"/>
  <c r="AL65" i="1" s="1"/>
  <c r="AK66" i="1"/>
  <c r="AK62" i="1"/>
  <c r="AK128" i="1"/>
  <c r="AB50" i="1"/>
  <c r="AL50" i="1" s="1"/>
  <c r="AB99" i="1"/>
  <c r="AL99" i="1" s="1"/>
  <c r="AK133" i="1"/>
  <c r="AB81" i="1"/>
  <c r="Z79" i="1" s="1"/>
  <c r="AM79" i="1" s="1"/>
  <c r="AK103" i="1"/>
  <c r="AK61" i="1"/>
  <c r="AK100" i="1"/>
  <c r="AL72" i="1"/>
  <c r="AL59" i="1"/>
  <c r="AL62" i="1"/>
  <c r="AL64" i="1"/>
  <c r="AL73" i="1"/>
  <c r="AL101" i="1"/>
  <c r="AL108" i="1"/>
  <c r="AL109" i="1"/>
  <c r="AL88" i="1"/>
  <c r="AL80" i="1"/>
  <c r="AL87" i="1"/>
  <c r="AL94" i="1"/>
  <c r="AL110" i="1"/>
  <c r="AL67" i="1"/>
  <c r="AL57" i="1"/>
  <c r="AL93" i="1"/>
  <c r="AL77" i="1"/>
  <c r="AL105" i="1"/>
  <c r="AL97" i="1"/>
  <c r="AL83" i="1"/>
  <c r="AL63" i="1"/>
  <c r="AL70" i="1"/>
  <c r="AL85" i="1"/>
  <c r="AB134" i="1"/>
  <c r="AL134" i="1" s="1"/>
  <c r="AB114" i="1"/>
  <c r="AL114" i="1" s="1"/>
  <c r="AK67" i="1"/>
  <c r="AB102" i="1"/>
  <c r="AK84" i="1"/>
  <c r="AK87" i="1"/>
  <c r="AB89" i="1"/>
  <c r="AK108" i="1"/>
  <c r="AB124" i="1"/>
  <c r="AB126" i="1"/>
  <c r="AL126" i="1" s="1"/>
  <c r="AK115" i="1"/>
  <c r="AK109" i="1"/>
  <c r="AK101" i="1"/>
  <c r="AK93" i="1"/>
  <c r="AK85" i="1"/>
  <c r="AK77" i="1"/>
  <c r="AB55" i="1"/>
  <c r="AK55" i="1"/>
  <c r="AK120" i="1"/>
  <c r="AK83" i="1"/>
  <c r="AB106" i="1"/>
  <c r="AK82" i="1"/>
  <c r="AK105" i="1"/>
  <c r="AB91" i="1"/>
  <c r="AB132" i="1"/>
  <c r="AB127" i="1"/>
  <c r="AB122" i="1"/>
  <c r="AK113" i="1"/>
  <c r="AB125" i="1"/>
  <c r="AK121" i="1"/>
  <c r="AB119" i="1"/>
  <c r="AK118" i="1"/>
  <c r="AK117" i="1"/>
  <c r="AB112" i="1"/>
  <c r="AB96" i="1"/>
  <c r="AK135" i="1"/>
  <c r="AK116" i="1"/>
  <c r="AB90" i="1"/>
  <c r="AK90" i="1"/>
  <c r="AL82" i="1"/>
  <c r="AL53" i="1"/>
  <c r="AL69" i="1"/>
  <c r="AL118" i="1"/>
  <c r="AO155" i="1"/>
  <c r="AL121" i="1"/>
  <c r="AL117" i="1"/>
  <c r="AL115" i="1"/>
  <c r="AL113" i="1"/>
  <c r="AL120" i="1"/>
  <c r="AL116" i="1"/>
  <c r="D6" i="1"/>
  <c r="AM156" i="1" s="1"/>
  <c r="E7" i="1"/>
  <c r="AP155" i="1"/>
  <c r="Z72" i="1" l="1"/>
  <c r="J72" i="1" s="1"/>
  <c r="AM194" i="1" s="1"/>
  <c r="Z67" i="1"/>
  <c r="I67" i="1" s="1"/>
  <c r="AL68" i="1"/>
  <c r="Z60" i="1"/>
  <c r="I60" i="1" s="1"/>
  <c r="Z85" i="1"/>
  <c r="AM85" i="1" s="1"/>
  <c r="Z74" i="1"/>
  <c r="I74" i="1" s="1"/>
  <c r="Z70" i="1"/>
  <c r="J70" i="1" s="1"/>
  <c r="AM191" i="1" s="1"/>
  <c r="Z75" i="1"/>
  <c r="I75" i="1" s="1"/>
  <c r="AL74" i="1"/>
  <c r="Z73" i="1"/>
  <c r="J73" i="1" s="1"/>
  <c r="AM195" i="1" s="1"/>
  <c r="Z80" i="1"/>
  <c r="J80" i="1" s="1"/>
  <c r="AM203" i="1" s="1"/>
  <c r="Z61" i="1"/>
  <c r="I61" i="1" s="1"/>
  <c r="Z82" i="1"/>
  <c r="AM82" i="1" s="1"/>
  <c r="Z81" i="1"/>
  <c r="AM81" i="1" s="1"/>
  <c r="Z71" i="1"/>
  <c r="I71" i="1" s="1"/>
  <c r="Z64" i="1"/>
  <c r="J64" i="1" s="1"/>
  <c r="AM184" i="1" s="1"/>
  <c r="Z63" i="1"/>
  <c r="I63" i="1" s="1"/>
  <c r="Z132" i="1"/>
  <c r="I132" i="1" s="1"/>
  <c r="Z123" i="1"/>
  <c r="I123" i="1" s="1"/>
  <c r="Z96" i="1"/>
  <c r="J96" i="1" s="1"/>
  <c r="AT159" i="1" s="1"/>
  <c r="Z94" i="1"/>
  <c r="Z83" i="1"/>
  <c r="J83" i="1" s="1"/>
  <c r="AM207" i="1" s="1"/>
  <c r="Z84" i="1"/>
  <c r="AM84" i="1" s="1"/>
  <c r="Z77" i="1"/>
  <c r="AM77" i="1" s="1"/>
  <c r="AL81" i="1"/>
  <c r="Z108" i="1"/>
  <c r="AM108" i="1" s="1"/>
  <c r="Z78" i="1"/>
  <c r="J78" i="1" s="1"/>
  <c r="AM201" i="1" s="1"/>
  <c r="Z65" i="1"/>
  <c r="J65" i="1" s="1"/>
  <c r="AM185" i="1" s="1"/>
  <c r="Z66" i="1"/>
  <c r="J66" i="1" s="1"/>
  <c r="AM186" i="1" s="1"/>
  <c r="Z62" i="1"/>
  <c r="I62" i="1" s="1"/>
  <c r="Z68" i="1"/>
  <c r="I68" i="1" s="1"/>
  <c r="Z69" i="1"/>
  <c r="J69" i="1" s="1"/>
  <c r="AM190" i="1" s="1"/>
  <c r="Z125" i="1"/>
  <c r="J125" i="1" s="1"/>
  <c r="AT194" i="1" s="1"/>
  <c r="Z116" i="1"/>
  <c r="J116" i="1" s="1"/>
  <c r="AT183" i="1" s="1"/>
  <c r="Z131" i="1"/>
  <c r="J131" i="1" s="1"/>
  <c r="AT201" i="1" s="1"/>
  <c r="AL91" i="1"/>
  <c r="Z95" i="1"/>
  <c r="Z130" i="1"/>
  <c r="I130" i="1" s="1"/>
  <c r="AL102" i="1"/>
  <c r="Z106" i="1"/>
  <c r="J106" i="1" s="1"/>
  <c r="AT171" i="1" s="1"/>
  <c r="Z118" i="1"/>
  <c r="I118" i="1" s="1"/>
  <c r="Z104" i="1"/>
  <c r="J104" i="1" s="1"/>
  <c r="AT169" i="1" s="1"/>
  <c r="Z107" i="1"/>
  <c r="J107" i="1" s="1"/>
  <c r="AT173" i="1" s="1"/>
  <c r="Z89" i="1"/>
  <c r="Z87" i="1"/>
  <c r="Z101" i="1"/>
  <c r="I101" i="1" s="1"/>
  <c r="Z109" i="1"/>
  <c r="J109" i="1" s="1"/>
  <c r="AT175" i="1" s="1"/>
  <c r="Z97" i="1"/>
  <c r="AM97" i="1" s="1"/>
  <c r="Z119" i="1"/>
  <c r="I119" i="1" s="1"/>
  <c r="Z122" i="1"/>
  <c r="J122" i="1" s="1"/>
  <c r="AT191" i="1" s="1"/>
  <c r="Z120" i="1"/>
  <c r="J120" i="1" s="1"/>
  <c r="AT188" i="1" s="1"/>
  <c r="Z112" i="1"/>
  <c r="I112" i="1" s="1"/>
  <c r="Z105" i="1"/>
  <c r="J105" i="1" s="1"/>
  <c r="AT170" i="1" s="1"/>
  <c r="Z117" i="1"/>
  <c r="J117" i="1" s="1"/>
  <c r="AT185" i="1" s="1"/>
  <c r="AL96" i="1"/>
  <c r="Z100" i="1"/>
  <c r="I100" i="1" s="1"/>
  <c r="AL125" i="1"/>
  <c r="Z129" i="1"/>
  <c r="J129" i="1" s="1"/>
  <c r="AT199" i="1" s="1"/>
  <c r="AL122" i="1"/>
  <c r="Z126" i="1"/>
  <c r="J126" i="1" s="1"/>
  <c r="AT195" i="1" s="1"/>
  <c r="AL132" i="1"/>
  <c r="AL106" i="1"/>
  <c r="Z110" i="1"/>
  <c r="J110" i="1" s="1"/>
  <c r="AT176" i="1" s="1"/>
  <c r="AL55" i="1"/>
  <c r="Z59" i="1"/>
  <c r="I59" i="1" s="1"/>
  <c r="AL124" i="1"/>
  <c r="Z128" i="1"/>
  <c r="J128" i="1" s="1"/>
  <c r="AT198" i="1" s="1"/>
  <c r="AL89" i="1"/>
  <c r="Z93" i="1"/>
  <c r="Z102" i="1"/>
  <c r="AM102" i="1" s="1"/>
  <c r="Z111" i="1"/>
  <c r="AM111" i="1" s="1"/>
  <c r="Z90" i="1"/>
  <c r="Z115" i="1"/>
  <c r="I115" i="1" s="1"/>
  <c r="Z99" i="1"/>
  <c r="AM99" i="1" s="1"/>
  <c r="Z124" i="1"/>
  <c r="I124" i="1" s="1"/>
  <c r="Z86" i="1"/>
  <c r="AM86" i="1" s="1"/>
  <c r="Z127" i="1"/>
  <c r="I127" i="1" s="1"/>
  <c r="Z114" i="1"/>
  <c r="I114" i="1" s="1"/>
  <c r="Z98" i="1"/>
  <c r="J98" i="1" s="1"/>
  <c r="AT162" i="1" s="1"/>
  <c r="Z91" i="1"/>
  <c r="Z92" i="1"/>
  <c r="Z113" i="1"/>
  <c r="I113" i="1" s="1"/>
  <c r="Z88" i="1"/>
  <c r="Z121" i="1"/>
  <c r="J121" i="1" s="1"/>
  <c r="AT189" i="1" s="1"/>
  <c r="Z103" i="1"/>
  <c r="AM103" i="1" s="1"/>
  <c r="AC48" i="1"/>
  <c r="AD48" i="1" s="1"/>
  <c r="AE48" i="1" s="1"/>
  <c r="AF48" i="1" s="1"/>
  <c r="AL119" i="1"/>
  <c r="AL127" i="1"/>
  <c r="AL112" i="1"/>
  <c r="J79" i="1"/>
  <c r="AM202" i="1" s="1"/>
  <c r="I79" i="1"/>
  <c r="I76" i="1"/>
  <c r="AL90" i="1"/>
  <c r="J76" i="1"/>
  <c r="AM198" i="1" s="1"/>
  <c r="D7" i="1"/>
  <c r="AM157" i="1" s="1"/>
  <c r="C8" i="1"/>
  <c r="E8" i="1"/>
  <c r="G7" i="1" s="1"/>
  <c r="AP157" i="1" s="1"/>
  <c r="AN157" i="1"/>
  <c r="G6" i="1"/>
  <c r="F6" i="1"/>
  <c r="Z135" i="1" l="1"/>
  <c r="J135" i="1" s="1"/>
  <c r="AT206" i="1" s="1"/>
  <c r="AM72" i="1"/>
  <c r="J61" i="1"/>
  <c r="AM180" i="1" s="1"/>
  <c r="J82" i="1"/>
  <c r="AM206" i="1" s="1"/>
  <c r="I72" i="1"/>
  <c r="J85" i="1"/>
  <c r="AM209" i="1" s="1"/>
  <c r="J77" i="1"/>
  <c r="AM200" i="1" s="1"/>
  <c r="I70" i="1"/>
  <c r="I73" i="1"/>
  <c r="AM75" i="1"/>
  <c r="AM70" i="1"/>
  <c r="AM67" i="1"/>
  <c r="J67" i="1"/>
  <c r="AM188" i="1" s="1"/>
  <c r="J60" i="1"/>
  <c r="AM179" i="1" s="1"/>
  <c r="AM60" i="1"/>
  <c r="J112" i="1"/>
  <c r="AT179" i="1" s="1"/>
  <c r="I80" i="1"/>
  <c r="J75" i="1"/>
  <c r="AM197" i="1" s="1"/>
  <c r="AM63" i="1"/>
  <c r="AM66" i="1"/>
  <c r="AM61" i="1"/>
  <c r="I85" i="1"/>
  <c r="AM74" i="1"/>
  <c r="AM73" i="1"/>
  <c r="J74" i="1"/>
  <c r="AM196" i="1" s="1"/>
  <c r="J81" i="1"/>
  <c r="AM204" i="1" s="1"/>
  <c r="I64" i="1"/>
  <c r="J62" i="1"/>
  <c r="AM182" i="1" s="1"/>
  <c r="AM80" i="1"/>
  <c r="AM112" i="1"/>
  <c r="I97" i="1"/>
  <c r="I84" i="1"/>
  <c r="I82" i="1"/>
  <c r="I81" i="1"/>
  <c r="AM78" i="1"/>
  <c r="I77" i="1"/>
  <c r="AM62" i="1"/>
  <c r="AM64" i="1"/>
  <c r="I78" i="1"/>
  <c r="AM71" i="1"/>
  <c r="J68" i="1"/>
  <c r="AM189" i="1" s="1"/>
  <c r="AM68" i="1"/>
  <c r="I66" i="1"/>
  <c r="J71" i="1"/>
  <c r="AM192" i="1" s="1"/>
  <c r="I65" i="1"/>
  <c r="J63" i="1"/>
  <c r="AM183" i="1" s="1"/>
  <c r="AM132" i="1"/>
  <c r="J132" i="1"/>
  <c r="AT203" i="1" s="1"/>
  <c r="I125" i="1"/>
  <c r="I122" i="1"/>
  <c r="J115" i="1"/>
  <c r="AT182" i="1" s="1"/>
  <c r="AM117" i="1"/>
  <c r="I116" i="1"/>
  <c r="AM113" i="1"/>
  <c r="J113" i="1"/>
  <c r="AT180" i="1" s="1"/>
  <c r="J108" i="1"/>
  <c r="AT174" i="1" s="1"/>
  <c r="J101" i="1"/>
  <c r="AT165" i="1" s="1"/>
  <c r="I104" i="1"/>
  <c r="AM101" i="1"/>
  <c r="AM100" i="1"/>
  <c r="I99" i="1"/>
  <c r="AM104" i="1"/>
  <c r="J100" i="1"/>
  <c r="AT164" i="1" s="1"/>
  <c r="AM98" i="1"/>
  <c r="I83" i="1"/>
  <c r="J84" i="1"/>
  <c r="AM208" i="1" s="1"/>
  <c r="AM83" i="1"/>
  <c r="AM65" i="1"/>
  <c r="AM69" i="1"/>
  <c r="I69" i="1"/>
  <c r="I131" i="1"/>
  <c r="I98" i="1"/>
  <c r="Z133" i="1"/>
  <c r="I133" i="1" s="1"/>
  <c r="Z136" i="1"/>
  <c r="J136" i="1" s="1"/>
  <c r="AT207" i="1" s="1"/>
  <c r="Z134" i="1"/>
  <c r="I134" i="1" s="1"/>
  <c r="I86" i="1"/>
  <c r="J86" i="1"/>
  <c r="AM210" i="1" s="1"/>
  <c r="F7" i="1"/>
  <c r="AO157" i="1" s="1"/>
  <c r="Z137" i="1"/>
  <c r="I137" i="1" s="1"/>
  <c r="I128" i="1"/>
  <c r="AM131" i="1"/>
  <c r="I117" i="1"/>
  <c r="AM105" i="1"/>
  <c r="AM122" i="1"/>
  <c r="AM121" i="1"/>
  <c r="AM126" i="1"/>
  <c r="J111" i="1"/>
  <c r="AT177" i="1" s="1"/>
  <c r="I107" i="1"/>
  <c r="AM128" i="1"/>
  <c r="AM125" i="1"/>
  <c r="J123" i="1"/>
  <c r="AT192" i="1" s="1"/>
  <c r="I121" i="1"/>
  <c r="AM116" i="1"/>
  <c r="AM110" i="1"/>
  <c r="I126" i="1"/>
  <c r="I111" i="1"/>
  <c r="AM59" i="1"/>
  <c r="I105" i="1"/>
  <c r="J97" i="1"/>
  <c r="AT161" i="1" s="1"/>
  <c r="J59" i="1"/>
  <c r="AM178" i="1" s="1"/>
  <c r="J118" i="1"/>
  <c r="AT186" i="1" s="1"/>
  <c r="I129" i="1"/>
  <c r="J124" i="1"/>
  <c r="AT193" i="1" s="1"/>
  <c r="AM106" i="1"/>
  <c r="AM118" i="1"/>
  <c r="AM129" i="1"/>
  <c r="J114" i="1"/>
  <c r="AT181" i="1" s="1"/>
  <c r="J130" i="1"/>
  <c r="AT200" i="1" s="1"/>
  <c r="AM109" i="1"/>
  <c r="AM107" i="1"/>
  <c r="I103" i="1"/>
  <c r="J99" i="1"/>
  <c r="AT163" i="1" s="1"/>
  <c r="J103" i="1"/>
  <c r="AT168" i="1" s="1"/>
  <c r="AM123" i="1"/>
  <c r="J119" i="1"/>
  <c r="AT187" i="1" s="1"/>
  <c r="I120" i="1"/>
  <c r="I106" i="1"/>
  <c r="AM115" i="1"/>
  <c r="I102" i="1"/>
  <c r="J102" i="1"/>
  <c r="AT167" i="1" s="1"/>
  <c r="I108" i="1"/>
  <c r="I110" i="1"/>
  <c r="I96" i="1"/>
  <c r="AM96" i="1"/>
  <c r="J95" i="1"/>
  <c r="AT158" i="1" s="1"/>
  <c r="AM95" i="1"/>
  <c r="AM114" i="1"/>
  <c r="AM130" i="1"/>
  <c r="AM124" i="1"/>
  <c r="I95" i="1"/>
  <c r="J127" i="1"/>
  <c r="AT197" i="1" s="1"/>
  <c r="AM127" i="1"/>
  <c r="AM119" i="1"/>
  <c r="AM120" i="1"/>
  <c r="I109" i="1"/>
  <c r="J88" i="1"/>
  <c r="AM213" i="1" s="1"/>
  <c r="AM88" i="1"/>
  <c r="I88" i="1"/>
  <c r="AM94" i="1"/>
  <c r="J94" i="1"/>
  <c r="AT157" i="1" s="1"/>
  <c r="I94" i="1"/>
  <c r="J91" i="1"/>
  <c r="AM216" i="1" s="1"/>
  <c r="I91" i="1"/>
  <c r="AM91" i="1"/>
  <c r="I92" i="1"/>
  <c r="AM92" i="1"/>
  <c r="J92" i="1"/>
  <c r="AT155" i="1" s="1"/>
  <c r="J93" i="1"/>
  <c r="AT156" i="1" s="1"/>
  <c r="I93" i="1"/>
  <c r="AM93" i="1"/>
  <c r="J90" i="1"/>
  <c r="AM215" i="1" s="1"/>
  <c r="I90" i="1"/>
  <c r="AM90" i="1"/>
  <c r="J87" i="1"/>
  <c r="AM212" i="1" s="1"/>
  <c r="AM87" i="1"/>
  <c r="I87" i="1"/>
  <c r="J89" i="1"/>
  <c r="AM214" i="1" s="1"/>
  <c r="I89" i="1"/>
  <c r="AM89" i="1"/>
  <c r="AO156" i="1"/>
  <c r="AN158" i="1"/>
  <c r="AP156" i="1"/>
  <c r="D8" i="1"/>
  <c r="AM158" i="1" s="1"/>
  <c r="C9" i="1"/>
  <c r="E9" i="1"/>
  <c r="G8" i="1" s="1"/>
  <c r="AP158" i="1" s="1"/>
  <c r="AM134" i="1" l="1"/>
  <c r="AM135" i="1"/>
  <c r="I135" i="1"/>
  <c r="J137" i="1"/>
  <c r="AT209" i="1" s="1"/>
  <c r="J134" i="1"/>
  <c r="AT205" i="1" s="1"/>
  <c r="AM136" i="1"/>
  <c r="AM133" i="1"/>
  <c r="AM137" i="1"/>
  <c r="J133" i="1"/>
  <c r="AT204" i="1" s="1"/>
  <c r="I136" i="1"/>
  <c r="D9" i="1"/>
  <c r="AM159" i="1" s="1"/>
  <c r="C10" i="1"/>
  <c r="E10" i="1"/>
  <c r="G9" i="1" s="1"/>
  <c r="AN159" i="1"/>
  <c r="F8" i="1"/>
  <c r="F9" i="1" l="1"/>
  <c r="AO159" i="1" s="1"/>
  <c r="AP159" i="1"/>
  <c r="D10" i="1"/>
  <c r="AM160" i="1" s="1"/>
  <c r="C11" i="1"/>
  <c r="E11" i="1"/>
  <c r="F10" i="1" s="1"/>
  <c r="AO160" i="1" s="1"/>
  <c r="AO158" i="1"/>
  <c r="AN160" i="1"/>
  <c r="G10" i="1" l="1"/>
  <c r="AP160" i="1" s="1"/>
  <c r="D11" i="1"/>
  <c r="AM161" i="1" s="1"/>
  <c r="C12" i="1"/>
  <c r="D12" i="1" s="1"/>
  <c r="AM162" i="1" s="1"/>
  <c r="E12" i="1"/>
  <c r="F11" i="1" s="1"/>
  <c r="AO161" i="1" s="1"/>
  <c r="AN161" i="1"/>
  <c r="G11" i="1" l="1"/>
  <c r="AP161" i="1" s="1"/>
  <c r="G12" i="1"/>
  <c r="F12" i="1"/>
  <c r="I46" i="1" s="1"/>
  <c r="J46" i="1" s="1"/>
  <c r="L46" i="1" s="1"/>
  <c r="AN162" i="1"/>
  <c r="M46" i="1" l="1"/>
  <c r="AP164" i="1" s="1"/>
  <c r="AO162" i="1"/>
  <c r="AP162" i="1"/>
  <c r="AO164" i="1" l="1"/>
  <c r="K48" i="1"/>
  <c r="AM164" i="1"/>
  <c r="AN165" i="1" l="1"/>
  <c r="H139" i="1" l="1"/>
  <c r="AA54" i="1"/>
  <c r="AK54" i="1" s="1"/>
  <c r="AB54" i="1" l="1"/>
  <c r="AL54" i="1" l="1"/>
  <c r="Z58" i="1"/>
  <c r="J58" i="1" s="1"/>
  <c r="AM177" i="1" s="1"/>
  <c r="Z57" i="1"/>
  <c r="I57" i="1" s="1"/>
  <c r="Z55" i="1"/>
  <c r="I55" i="1" s="1"/>
  <c r="Z54" i="1"/>
  <c r="AM54" i="1" s="1"/>
  <c r="Z56" i="1"/>
  <c r="I56" i="1" s="1"/>
  <c r="U48" i="1"/>
  <c r="U137" i="1"/>
  <c r="G137" i="1" s="1"/>
  <c r="AA137" i="1" s="1"/>
  <c r="C49" i="1"/>
  <c r="C139" i="1" s="1"/>
  <c r="T49" i="1"/>
  <c r="G49" i="1" s="1"/>
  <c r="AA49" i="1" s="1"/>
  <c r="AK49" i="1" s="1"/>
  <c r="T48" i="1"/>
  <c r="AB137" i="1" l="1"/>
  <c r="AL137" i="1" s="1"/>
  <c r="AK137" i="1"/>
  <c r="AM58" i="1"/>
  <c r="AM56" i="1"/>
  <c r="AM55" i="1"/>
  <c r="J54" i="1"/>
  <c r="AM172" i="1" s="1"/>
  <c r="J57" i="1"/>
  <c r="AM176" i="1" s="1"/>
  <c r="I58" i="1"/>
  <c r="J56" i="1"/>
  <c r="AM174" i="1" s="1"/>
  <c r="AM57" i="1"/>
  <c r="J55" i="1"/>
  <c r="AM173" i="1" s="1"/>
  <c r="I54" i="1"/>
  <c r="G48" i="1"/>
  <c r="AA48" i="1" s="1"/>
  <c r="AK48" i="1" s="1"/>
  <c r="AB49" i="1"/>
  <c r="Z53" i="1" s="1"/>
  <c r="AB48" i="1" l="1"/>
  <c r="Z52" i="1" s="1"/>
  <c r="AL49" i="1"/>
  <c r="AL48" i="1" l="1"/>
  <c r="V48" i="1"/>
  <c r="Z51" i="1" s="1"/>
  <c r="I53" i="1"/>
  <c r="J53" i="1"/>
  <c r="AM171" i="1" s="1"/>
  <c r="AM53" i="1"/>
  <c r="I52" i="1"/>
  <c r="J52" i="1"/>
  <c r="AM170" i="1" s="1"/>
  <c r="AM52" i="1"/>
  <c r="W48" i="1" l="1"/>
  <c r="Z50" i="1" s="1"/>
  <c r="I51" i="1"/>
  <c r="J51" i="1"/>
  <c r="AM168" i="1" s="1"/>
  <c r="AM51" i="1"/>
  <c r="X48" i="1" l="1"/>
  <c r="I50" i="1"/>
  <c r="J50" i="1"/>
  <c r="AM167" i="1" s="1"/>
  <c r="AM50" i="1"/>
  <c r="Y48" i="1" l="1"/>
  <c r="Z49" i="1"/>
  <c r="AM49" i="1" s="1"/>
  <c r="Z48" i="1" l="1"/>
  <c r="AM48" i="1" s="1"/>
  <c r="J49" i="1"/>
  <c r="AM166" i="1" s="1"/>
  <c r="I49" i="1"/>
  <c r="J48" i="1" l="1"/>
  <c r="AM165" i="1" s="1"/>
  <c r="I48" i="1"/>
  <c r="K49" i="1" l="1"/>
  <c r="M48" i="1" s="1"/>
  <c r="AP165" i="1" s="1"/>
  <c r="AN166" i="1" l="1"/>
  <c r="L48" i="1"/>
  <c r="AO165" i="1" s="1"/>
  <c r="K50" i="1"/>
  <c r="AN167" i="1" s="1"/>
  <c r="M49" i="1" l="1"/>
  <c r="AP166" i="1" s="1"/>
  <c r="K51" i="1"/>
  <c r="K52" i="1" s="1"/>
  <c r="L49" i="1"/>
  <c r="AO166" i="1" s="1"/>
  <c r="L50" i="1"/>
  <c r="AO167" i="1" s="1"/>
  <c r="AN168" i="1"/>
  <c r="M50" i="1"/>
  <c r="AP167" i="1" s="1"/>
  <c r="AN170" i="1"/>
  <c r="K53" i="1"/>
  <c r="M52" i="1" s="1"/>
  <c r="M51" i="1" l="1"/>
  <c r="AP168" i="1" s="1"/>
  <c r="L51" i="1"/>
  <c r="AO168" i="1" s="1"/>
  <c r="AN171" i="1"/>
  <c r="K54" i="1"/>
  <c r="AP170" i="1"/>
  <c r="L52" i="1"/>
  <c r="AO170" i="1" s="1"/>
  <c r="K55" i="1" l="1"/>
  <c r="L54" i="1" s="1"/>
  <c r="AO172" i="1" s="1"/>
  <c r="AN172" i="1"/>
  <c r="L53" i="1"/>
  <c r="AO171" i="1" s="1"/>
  <c r="M53" i="1"/>
  <c r="AP171" i="1" s="1"/>
  <c r="AN173" i="1" l="1"/>
  <c r="K56" i="1"/>
  <c r="M54" i="1"/>
  <c r="AP172" i="1" s="1"/>
  <c r="AN174" i="1" l="1"/>
  <c r="K57" i="1"/>
  <c r="L56" i="1" s="1"/>
  <c r="AO174" i="1" s="1"/>
  <c r="M55" i="1"/>
  <c r="AP173" i="1" s="1"/>
  <c r="L55" i="1"/>
  <c r="AO173" i="1" s="1"/>
  <c r="M56" i="1" l="1"/>
  <c r="AP174" i="1" s="1"/>
  <c r="AN176" i="1"/>
  <c r="K58" i="1"/>
  <c r="AN177" i="1" l="1"/>
  <c r="K59" i="1"/>
  <c r="L58" i="1" s="1"/>
  <c r="AO177" i="1" s="1"/>
  <c r="L57" i="1"/>
  <c r="AO176" i="1" s="1"/>
  <c r="M57" i="1"/>
  <c r="AP176" i="1" s="1"/>
  <c r="AN178" i="1" l="1"/>
  <c r="K60" i="1"/>
  <c r="M58" i="1"/>
  <c r="AP177" i="1" s="1"/>
  <c r="AN179" i="1" l="1"/>
  <c r="K61" i="1"/>
  <c r="M59" i="1"/>
  <c r="AP178" i="1" s="1"/>
  <c r="L59" i="1"/>
  <c r="AO178" i="1" s="1"/>
  <c r="AN180" i="1" l="1"/>
  <c r="K62" i="1"/>
  <c r="L60" i="1"/>
  <c r="AO179" i="1" s="1"/>
  <c r="M60" i="1"/>
  <c r="AP179" i="1" s="1"/>
  <c r="K63" i="1" l="1"/>
  <c r="L62" i="1" s="1"/>
  <c r="AO182" i="1" s="1"/>
  <c r="AN182" i="1"/>
  <c r="M61" i="1"/>
  <c r="AP180" i="1" s="1"/>
  <c r="L61" i="1"/>
  <c r="AO180" i="1" s="1"/>
  <c r="AN183" i="1" l="1"/>
  <c r="K64" i="1"/>
  <c r="AN184" i="1" s="1"/>
  <c r="M62" i="1"/>
  <c r="AP182" i="1" s="1"/>
  <c r="K65" i="1" l="1"/>
  <c r="L64" i="1" s="1"/>
  <c r="AO184" i="1" s="1"/>
  <c r="M63" i="1"/>
  <c r="AP183" i="1" s="1"/>
  <c r="L63" i="1"/>
  <c r="AO183" i="1" s="1"/>
  <c r="M64" i="1" l="1"/>
  <c r="AP184" i="1" s="1"/>
  <c r="AN185" i="1"/>
  <c r="K66" i="1"/>
  <c r="AN186" i="1" l="1"/>
  <c r="K67" i="1"/>
  <c r="L66" i="1" s="1"/>
  <c r="AO186" i="1" s="1"/>
  <c r="L65" i="1"/>
  <c r="AO185" i="1" s="1"/>
  <c r="M65" i="1"/>
  <c r="AP185" i="1" s="1"/>
  <c r="AN188" i="1" l="1"/>
  <c r="K68" i="1"/>
  <c r="M66" i="1"/>
  <c r="AP186" i="1" s="1"/>
  <c r="AN189" i="1" l="1"/>
  <c r="K69" i="1"/>
  <c r="M67" i="1"/>
  <c r="AP188" i="1" s="1"/>
  <c r="L67" i="1"/>
  <c r="AO188" i="1" s="1"/>
  <c r="AN190" i="1" l="1"/>
  <c r="K70" i="1"/>
  <c r="L68" i="1"/>
  <c r="AO189" i="1" s="1"/>
  <c r="M68" i="1"/>
  <c r="AP189" i="1" s="1"/>
  <c r="K71" i="1" l="1"/>
  <c r="L70" i="1" s="1"/>
  <c r="AO191" i="1" s="1"/>
  <c r="AN191" i="1"/>
  <c r="M69" i="1"/>
  <c r="AP190" i="1" s="1"/>
  <c r="L69" i="1"/>
  <c r="AO190" i="1" s="1"/>
  <c r="AN192" i="1" l="1"/>
  <c r="K72" i="1"/>
  <c r="M70" i="1"/>
  <c r="AP191" i="1" s="1"/>
  <c r="AN194" i="1" l="1"/>
  <c r="K73" i="1"/>
  <c r="L72" i="1" s="1"/>
  <c r="AO194" i="1" s="1"/>
  <c r="M71" i="1"/>
  <c r="AP192" i="1" s="1"/>
  <c r="L71" i="1"/>
  <c r="AO192" i="1" s="1"/>
  <c r="M72" i="1" l="1"/>
  <c r="AP194" i="1" s="1"/>
  <c r="AN195" i="1"/>
  <c r="K74" i="1"/>
  <c r="AN196" i="1" l="1"/>
  <c r="K75" i="1"/>
  <c r="L74" i="1" s="1"/>
  <c r="AO196" i="1" s="1"/>
  <c r="L73" i="1"/>
  <c r="AO195" i="1" s="1"/>
  <c r="M73" i="1"/>
  <c r="AP195" i="1" s="1"/>
  <c r="AN197" i="1" l="1"/>
  <c r="K76" i="1"/>
  <c r="M74" i="1"/>
  <c r="AP196" i="1" s="1"/>
  <c r="AN198" i="1" l="1"/>
  <c r="K77" i="1"/>
  <c r="M75" i="1"/>
  <c r="AP197" i="1" s="1"/>
  <c r="L75" i="1"/>
  <c r="AO197" i="1" s="1"/>
  <c r="AN200" i="1" l="1"/>
  <c r="K78" i="1"/>
  <c r="M76" i="1"/>
  <c r="AP198" i="1" s="1"/>
  <c r="L76" i="1"/>
  <c r="AO198" i="1" s="1"/>
  <c r="K79" i="1" l="1"/>
  <c r="M78" i="1" s="1"/>
  <c r="AP201" i="1" s="1"/>
  <c r="AN201" i="1"/>
  <c r="L77" i="1"/>
  <c r="AO200" i="1" s="1"/>
  <c r="M77" i="1"/>
  <c r="AP200" i="1" s="1"/>
  <c r="AN202" i="1" l="1"/>
  <c r="K80" i="1"/>
  <c r="L78" i="1"/>
  <c r="AO201" i="1" s="1"/>
  <c r="AN203" i="1" l="1"/>
  <c r="K81" i="1"/>
  <c r="M80" i="1" s="1"/>
  <c r="AP203" i="1" s="1"/>
  <c r="L79" i="1"/>
  <c r="AO202" i="1" s="1"/>
  <c r="M79" i="1"/>
  <c r="AP202" i="1" s="1"/>
  <c r="L80" i="1" l="1"/>
  <c r="AO203" i="1" s="1"/>
  <c r="AN204" i="1"/>
  <c r="K82" i="1"/>
  <c r="AN206" i="1" l="1"/>
  <c r="K83" i="1"/>
  <c r="M82" i="1" s="1"/>
  <c r="AP206" i="1" s="1"/>
  <c r="M81" i="1"/>
  <c r="AP204" i="1" s="1"/>
  <c r="L81" i="1"/>
  <c r="AO204" i="1" s="1"/>
  <c r="AN207" i="1" l="1"/>
  <c r="K84" i="1"/>
  <c r="L82" i="1"/>
  <c r="AO206" i="1" s="1"/>
  <c r="AN208" i="1" l="1"/>
  <c r="K85" i="1"/>
  <c r="L83" i="1"/>
  <c r="AO207" i="1" s="1"/>
  <c r="M83" i="1"/>
  <c r="AP207" i="1" s="1"/>
  <c r="AN209" i="1" l="1"/>
  <c r="K86" i="1"/>
  <c r="M84" i="1"/>
  <c r="AP208" i="1" s="1"/>
  <c r="L84" i="1"/>
  <c r="AO208" i="1" s="1"/>
  <c r="K87" i="1" l="1"/>
  <c r="M86" i="1" s="1"/>
  <c r="AP210" i="1" s="1"/>
  <c r="AN210" i="1"/>
  <c r="L85" i="1"/>
  <c r="AO209" i="1" s="1"/>
  <c r="M85" i="1"/>
  <c r="AP209" i="1" s="1"/>
  <c r="AN212" i="1" l="1"/>
  <c r="K88" i="1"/>
  <c r="L86" i="1"/>
  <c r="AO210" i="1" s="1"/>
  <c r="AN213" i="1" l="1"/>
  <c r="K89" i="1"/>
  <c r="M88" i="1" s="1"/>
  <c r="AP213" i="1" s="1"/>
  <c r="L87" i="1"/>
  <c r="AO212" i="1" s="1"/>
  <c r="M87" i="1"/>
  <c r="AP212" i="1" s="1"/>
  <c r="L88" i="1" l="1"/>
  <c r="AO213" i="1" s="1"/>
  <c r="AN214" i="1"/>
  <c r="K90" i="1"/>
  <c r="AN215" i="1" l="1"/>
  <c r="K91" i="1"/>
  <c r="M90" i="1" s="1"/>
  <c r="AP215" i="1" s="1"/>
  <c r="M89" i="1"/>
  <c r="AP214" i="1" s="1"/>
  <c r="L89" i="1"/>
  <c r="AO214" i="1" s="1"/>
  <c r="AN216" i="1" l="1"/>
  <c r="K92" i="1"/>
  <c r="L90" i="1"/>
  <c r="AO215" i="1" s="1"/>
  <c r="AU155" i="1" l="1"/>
  <c r="K93" i="1"/>
  <c r="L91" i="1"/>
  <c r="AO216" i="1" s="1"/>
  <c r="M91" i="1"/>
  <c r="AP216" i="1" s="1"/>
  <c r="AU156" i="1" l="1"/>
  <c r="K94" i="1"/>
  <c r="M92" i="1"/>
  <c r="AW155" i="1" s="1"/>
  <c r="L92" i="1"/>
  <c r="AV155" i="1" s="1"/>
  <c r="K95" i="1" l="1"/>
  <c r="M94" i="1" s="1"/>
  <c r="AW157" i="1" s="1"/>
  <c r="AU157" i="1"/>
  <c r="L93" i="1"/>
  <c r="AV156" i="1" s="1"/>
  <c r="M93" i="1"/>
  <c r="AW156" i="1" s="1"/>
  <c r="AU158" i="1" l="1"/>
  <c r="K96" i="1"/>
  <c r="L94" i="1"/>
  <c r="AV157" i="1" s="1"/>
  <c r="AU159" i="1" l="1"/>
  <c r="K97" i="1"/>
  <c r="M96" i="1" s="1"/>
  <c r="AW159" i="1" s="1"/>
  <c r="L95" i="1"/>
  <c r="AV158" i="1" s="1"/>
  <c r="M95" i="1"/>
  <c r="AW158" i="1" s="1"/>
  <c r="L96" i="1" l="1"/>
  <c r="AV159" i="1" s="1"/>
  <c r="AU161" i="1"/>
  <c r="K98" i="1"/>
  <c r="AU162" i="1" l="1"/>
  <c r="K99" i="1"/>
  <c r="M98" i="1" s="1"/>
  <c r="AW162" i="1" s="1"/>
  <c r="M97" i="1"/>
  <c r="AW161" i="1" s="1"/>
  <c r="L97" i="1"/>
  <c r="AV161" i="1" s="1"/>
  <c r="AU163" i="1" l="1"/>
  <c r="K100" i="1"/>
  <c r="L98" i="1"/>
  <c r="AV162" i="1" s="1"/>
  <c r="AU164" i="1" l="1"/>
  <c r="K101" i="1"/>
  <c r="L99" i="1"/>
  <c r="AV163" i="1" s="1"/>
  <c r="M99" i="1"/>
  <c r="AW163" i="1" s="1"/>
  <c r="AU165" i="1" l="1"/>
  <c r="K102" i="1"/>
  <c r="M100" i="1"/>
  <c r="AW164" i="1" s="1"/>
  <c r="L100" i="1"/>
  <c r="AV164" i="1" s="1"/>
  <c r="K103" i="1" l="1"/>
  <c r="M102" i="1" s="1"/>
  <c r="AW167" i="1" s="1"/>
  <c r="AU167" i="1"/>
  <c r="L101" i="1"/>
  <c r="AV165" i="1" s="1"/>
  <c r="M101" i="1"/>
  <c r="AW165" i="1" s="1"/>
  <c r="AU168" i="1" l="1"/>
  <c r="K104" i="1"/>
  <c r="L102" i="1"/>
  <c r="AV167" i="1" s="1"/>
  <c r="AU169" i="1" l="1"/>
  <c r="K105" i="1"/>
  <c r="M104" i="1" s="1"/>
  <c r="AW169" i="1" s="1"/>
  <c r="L103" i="1"/>
  <c r="AV168" i="1" s="1"/>
  <c r="M103" i="1"/>
  <c r="AW168" i="1" s="1"/>
  <c r="L104" i="1" l="1"/>
  <c r="AV169" i="1" s="1"/>
  <c r="AU170" i="1"/>
  <c r="K106" i="1"/>
  <c r="AU171" i="1" l="1"/>
  <c r="K107" i="1"/>
  <c r="M106" i="1" s="1"/>
  <c r="AW171" i="1" s="1"/>
  <c r="M105" i="1"/>
  <c r="AW170" i="1" s="1"/>
  <c r="L105" i="1"/>
  <c r="AV170" i="1" s="1"/>
  <c r="AU173" i="1" l="1"/>
  <c r="K108" i="1"/>
  <c r="L106" i="1"/>
  <c r="AV171" i="1" s="1"/>
  <c r="AU174" i="1" l="1"/>
  <c r="K109" i="1"/>
  <c r="L107" i="1"/>
  <c r="AV173" i="1" s="1"/>
  <c r="M107" i="1"/>
  <c r="AW173" i="1" s="1"/>
  <c r="AU175" i="1" l="1"/>
  <c r="K110" i="1"/>
  <c r="M108" i="1"/>
  <c r="AW174" i="1" s="1"/>
  <c r="L108" i="1"/>
  <c r="AV174" i="1" s="1"/>
  <c r="K111" i="1" l="1"/>
  <c r="M110" i="1" s="1"/>
  <c r="AW176" i="1" s="1"/>
  <c r="AU176" i="1"/>
  <c r="L109" i="1"/>
  <c r="AV175" i="1" s="1"/>
  <c r="M109" i="1"/>
  <c r="AW175" i="1" s="1"/>
  <c r="AU177" i="1" l="1"/>
  <c r="K112" i="1"/>
  <c r="L110" i="1"/>
  <c r="AV176" i="1" s="1"/>
  <c r="AU179" i="1" l="1"/>
  <c r="K113" i="1"/>
  <c r="M112" i="1" s="1"/>
  <c r="AW179" i="1" s="1"/>
  <c r="L111" i="1"/>
  <c r="AV177" i="1" s="1"/>
  <c r="M111" i="1"/>
  <c r="AW177" i="1" s="1"/>
  <c r="L112" i="1" l="1"/>
  <c r="AV179" i="1" s="1"/>
  <c r="AU180" i="1"/>
  <c r="K114" i="1"/>
  <c r="AU181" i="1" l="1"/>
  <c r="K115" i="1"/>
  <c r="L114" i="1" s="1"/>
  <c r="AV181" i="1" s="1"/>
  <c r="M113" i="1"/>
  <c r="AW180" i="1" s="1"/>
  <c r="L113" i="1"/>
  <c r="AV180" i="1" s="1"/>
  <c r="AU182" i="1" l="1"/>
  <c r="K116" i="1"/>
  <c r="M114" i="1"/>
  <c r="AW181" i="1" s="1"/>
  <c r="AU183" i="1" l="1"/>
  <c r="K117" i="1"/>
  <c r="M115" i="1"/>
  <c r="AW182" i="1" s="1"/>
  <c r="L115" i="1"/>
  <c r="AV182" i="1" s="1"/>
  <c r="AU185" i="1" l="1"/>
  <c r="K118" i="1"/>
  <c r="L116" i="1"/>
  <c r="AV183" i="1" s="1"/>
  <c r="M116" i="1"/>
  <c r="AW183" i="1" s="1"/>
  <c r="K119" i="1" l="1"/>
  <c r="M118" i="1" s="1"/>
  <c r="AW186" i="1" s="1"/>
  <c r="AU186" i="1"/>
  <c r="M117" i="1"/>
  <c r="AW185" i="1" s="1"/>
  <c r="L117" i="1"/>
  <c r="AV185" i="1" s="1"/>
  <c r="AU187" i="1" l="1"/>
  <c r="K120" i="1"/>
  <c r="L118" i="1"/>
  <c r="AV186" i="1" s="1"/>
  <c r="AU188" i="1" l="1"/>
  <c r="K121" i="1"/>
  <c r="L120" i="1" s="1"/>
  <c r="AV188" i="1" s="1"/>
  <c r="L119" i="1"/>
  <c r="AV187" i="1" s="1"/>
  <c r="M119" i="1"/>
  <c r="AW187" i="1" s="1"/>
  <c r="M120" i="1" l="1"/>
  <c r="AW188" i="1" s="1"/>
  <c r="AU189" i="1"/>
  <c r="K122" i="1"/>
  <c r="AU191" i="1" l="1"/>
  <c r="K123" i="1"/>
  <c r="M122" i="1" s="1"/>
  <c r="AW191" i="1" s="1"/>
  <c r="M121" i="1"/>
  <c r="AW189" i="1" s="1"/>
  <c r="L121" i="1"/>
  <c r="AV189" i="1" s="1"/>
  <c r="AU192" i="1" l="1"/>
  <c r="K124" i="1"/>
  <c r="L122" i="1"/>
  <c r="AV191" i="1" s="1"/>
  <c r="AU193" i="1" l="1"/>
  <c r="K125" i="1"/>
  <c r="M123" i="1"/>
  <c r="AW192" i="1" s="1"/>
  <c r="L123" i="1"/>
  <c r="AV192" i="1" s="1"/>
  <c r="AU194" i="1" l="1"/>
  <c r="K126" i="1"/>
  <c r="L124" i="1"/>
  <c r="AV193" i="1" s="1"/>
  <c r="M124" i="1"/>
  <c r="AW193" i="1" s="1"/>
  <c r="K127" i="1" l="1"/>
  <c r="L126" i="1" s="1"/>
  <c r="AV195" i="1" s="1"/>
  <c r="AU195" i="1"/>
  <c r="M125" i="1"/>
  <c r="AW194" i="1" s="1"/>
  <c r="L125" i="1"/>
  <c r="AV194" i="1" s="1"/>
  <c r="AU197" i="1" l="1"/>
  <c r="K128" i="1"/>
  <c r="M126" i="1"/>
  <c r="AW195" i="1" s="1"/>
  <c r="AU198" i="1" l="1"/>
  <c r="K129" i="1"/>
  <c r="L128" i="1" s="1"/>
  <c r="AV198" i="1" s="1"/>
  <c r="M127" i="1"/>
  <c r="AW197" i="1" s="1"/>
  <c r="L127" i="1"/>
  <c r="AV197" i="1" s="1"/>
  <c r="M128" i="1" l="1"/>
  <c r="AW198" i="1" s="1"/>
  <c r="AU199" i="1"/>
  <c r="K130" i="1"/>
  <c r="AU200" i="1" l="1"/>
  <c r="K131" i="1"/>
  <c r="L130" i="1" s="1"/>
  <c r="AV200" i="1" s="1"/>
  <c r="L129" i="1"/>
  <c r="AV199" i="1" s="1"/>
  <c r="M129" i="1"/>
  <c r="AW199" i="1" s="1"/>
  <c r="AU201" i="1" l="1"/>
  <c r="K132" i="1"/>
  <c r="M130" i="1"/>
  <c r="AW200" i="1" s="1"/>
  <c r="AU203" i="1" l="1"/>
  <c r="K133" i="1"/>
  <c r="M131" i="1"/>
  <c r="AW201" i="1" s="1"/>
  <c r="L131" i="1"/>
  <c r="AV201" i="1" s="1"/>
  <c r="AU204" i="1" l="1"/>
  <c r="K134" i="1"/>
  <c r="L132" i="1"/>
  <c r="AV203" i="1" s="1"/>
  <c r="M132" i="1"/>
  <c r="AW203" i="1" s="1"/>
  <c r="K135" i="1" l="1"/>
  <c r="AU205" i="1"/>
  <c r="L133" i="1"/>
  <c r="AV204" i="1" s="1"/>
  <c r="M133" i="1"/>
  <c r="AW204" i="1" s="1"/>
  <c r="L134" i="1" l="1"/>
  <c r="AV205" i="1" s="1"/>
  <c r="K136" i="1"/>
  <c r="AU206" i="1"/>
  <c r="M134" i="1"/>
  <c r="AW205" i="1" s="1"/>
  <c r="AU207" i="1" l="1"/>
  <c r="K137" i="1"/>
  <c r="M136" i="1" s="1"/>
  <c r="M137" i="1" s="1"/>
  <c r="N137" i="1" s="1"/>
  <c r="L135" i="1"/>
  <c r="AV206" i="1" s="1"/>
  <c r="M135" i="1"/>
  <c r="AW206" i="1" s="1"/>
  <c r="L137" i="1" l="1"/>
  <c r="AV209" i="1" s="1"/>
  <c r="AU209" i="1"/>
  <c r="L136" i="1"/>
  <c r="AV207" i="1" s="1"/>
  <c r="AW207" i="1" l="1"/>
  <c r="AW209" i="1" l="1"/>
  <c r="O137" i="1" l="1"/>
  <c r="AY209" i="1" s="1"/>
  <c r="AX209" i="1"/>
  <c r="N136" i="1"/>
  <c r="AX207" i="1" l="1"/>
  <c r="O136" i="1"/>
  <c r="AY207" i="1" s="1"/>
  <c r="N135" i="1"/>
  <c r="O135" i="1" l="1"/>
  <c r="AY206" i="1" s="1"/>
  <c r="AX206" i="1"/>
  <c r="N134" i="1"/>
  <c r="AX205" i="1" l="1"/>
  <c r="O134" i="1"/>
  <c r="AY205" i="1" s="1"/>
  <c r="N133" i="1"/>
  <c r="O133" i="1" l="1"/>
  <c r="AY204" i="1" s="1"/>
  <c r="AX204" i="1"/>
  <c r="N132" i="1"/>
  <c r="AX203" i="1" l="1"/>
  <c r="O132" i="1"/>
  <c r="AY203" i="1" s="1"/>
  <c r="N131" i="1"/>
  <c r="O131" i="1" l="1"/>
  <c r="AY201" i="1" s="1"/>
  <c r="AX201" i="1"/>
  <c r="N130" i="1"/>
  <c r="AX200" i="1" l="1"/>
  <c r="O130" i="1"/>
  <c r="AY200" i="1" s="1"/>
  <c r="N129" i="1"/>
  <c r="AX199" i="1" l="1"/>
  <c r="O129" i="1"/>
  <c r="AY199" i="1" s="1"/>
  <c r="N128" i="1"/>
  <c r="O128" i="1" l="1"/>
  <c r="AY198" i="1" s="1"/>
  <c r="N127" i="1"/>
  <c r="AX198" i="1"/>
  <c r="O127" i="1" l="1"/>
  <c r="AY197" i="1" s="1"/>
  <c r="AX197" i="1"/>
  <c r="N126" i="1"/>
  <c r="N125" i="1" l="1"/>
  <c r="AX195" i="1"/>
  <c r="O126" i="1"/>
  <c r="AY195" i="1" s="1"/>
  <c r="O125" i="1" l="1"/>
  <c r="AY194" i="1" s="1"/>
  <c r="AX194" i="1"/>
  <c r="N124" i="1"/>
  <c r="N123" i="1" l="1"/>
  <c r="AX193" i="1"/>
  <c r="O124" i="1"/>
  <c r="AY193" i="1" s="1"/>
  <c r="O123" i="1" l="1"/>
  <c r="AY192" i="1" s="1"/>
  <c r="AX192" i="1"/>
  <c r="N122" i="1"/>
  <c r="N121" i="1" l="1"/>
  <c r="AX191" i="1"/>
  <c r="O122" i="1"/>
  <c r="AY191" i="1" s="1"/>
  <c r="O121" i="1" l="1"/>
  <c r="AY189" i="1" s="1"/>
  <c r="AX189" i="1"/>
  <c r="N120" i="1"/>
  <c r="N119" i="1" l="1"/>
  <c r="AX188" i="1"/>
  <c r="O120" i="1"/>
  <c r="AY188" i="1" s="1"/>
  <c r="O119" i="1" l="1"/>
  <c r="AY187" i="1" s="1"/>
  <c r="AX187" i="1"/>
  <c r="N118" i="1"/>
  <c r="N117" i="1" l="1"/>
  <c r="AX186" i="1"/>
  <c r="O118" i="1"/>
  <c r="AY186" i="1" s="1"/>
  <c r="O117" i="1" l="1"/>
  <c r="AY185" i="1" s="1"/>
  <c r="AX185" i="1"/>
  <c r="N116" i="1"/>
  <c r="O116" i="1" l="1"/>
  <c r="AY183" i="1" s="1"/>
  <c r="N115" i="1"/>
  <c r="AX183" i="1"/>
  <c r="O115" i="1" l="1"/>
  <c r="AY182" i="1" s="1"/>
  <c r="AX182" i="1"/>
  <c r="N114" i="1"/>
  <c r="O114" i="1" l="1"/>
  <c r="AY181" i="1" s="1"/>
  <c r="N113" i="1"/>
  <c r="AX181" i="1"/>
  <c r="O113" i="1" l="1"/>
  <c r="AY180" i="1" s="1"/>
  <c r="AX180" i="1"/>
  <c r="N112" i="1"/>
  <c r="O112" i="1" l="1"/>
  <c r="AY179" i="1" s="1"/>
  <c r="N111" i="1"/>
  <c r="AX179" i="1"/>
  <c r="O111" i="1" l="1"/>
  <c r="AY177" i="1" s="1"/>
  <c r="AX177" i="1"/>
  <c r="N110" i="1"/>
  <c r="O110" i="1" l="1"/>
  <c r="AY176" i="1" s="1"/>
  <c r="N109" i="1"/>
  <c r="AX176" i="1"/>
  <c r="O109" i="1" l="1"/>
  <c r="AY175" i="1" s="1"/>
  <c r="AX175" i="1"/>
  <c r="N108" i="1"/>
  <c r="O108" i="1" l="1"/>
  <c r="AY174" i="1" s="1"/>
  <c r="N107" i="1"/>
  <c r="AX174" i="1"/>
  <c r="O107" i="1" l="1"/>
  <c r="AY173" i="1" s="1"/>
  <c r="AX173" i="1"/>
  <c r="N106" i="1"/>
  <c r="O106" i="1" l="1"/>
  <c r="AY171" i="1" s="1"/>
  <c r="N105" i="1"/>
  <c r="AX171" i="1"/>
  <c r="O105" i="1" l="1"/>
  <c r="AY170" i="1" s="1"/>
  <c r="AX170" i="1"/>
  <c r="N104" i="1"/>
  <c r="O104" i="1" l="1"/>
  <c r="AY169" i="1" s="1"/>
  <c r="N103" i="1"/>
  <c r="AX169" i="1"/>
  <c r="O103" i="1" l="1"/>
  <c r="AY168" i="1" s="1"/>
  <c r="AX168" i="1"/>
  <c r="N102" i="1"/>
  <c r="O102" i="1" l="1"/>
  <c r="AY167" i="1" s="1"/>
  <c r="N101" i="1"/>
  <c r="AX167" i="1"/>
  <c r="O101" i="1" l="1"/>
  <c r="AY165" i="1" s="1"/>
  <c r="AX165" i="1"/>
  <c r="N100" i="1"/>
  <c r="O100" i="1" l="1"/>
  <c r="AY164" i="1" s="1"/>
  <c r="N99" i="1"/>
  <c r="AX164" i="1"/>
  <c r="O99" i="1" l="1"/>
  <c r="AY163" i="1" s="1"/>
  <c r="AX163" i="1"/>
  <c r="N98" i="1"/>
  <c r="O98" i="1" l="1"/>
  <c r="AY162" i="1" s="1"/>
  <c r="N97" i="1"/>
  <c r="AX162" i="1"/>
  <c r="O97" i="1" l="1"/>
  <c r="AY161" i="1" s="1"/>
  <c r="AX161" i="1"/>
  <c r="N96" i="1"/>
  <c r="O96" i="1" l="1"/>
  <c r="AY159" i="1" s="1"/>
  <c r="N95" i="1"/>
  <c r="AX159" i="1"/>
  <c r="O95" i="1" l="1"/>
  <c r="AY158" i="1" s="1"/>
  <c r="AX158" i="1"/>
  <c r="N94" i="1"/>
  <c r="O94" i="1" l="1"/>
  <c r="AY157" i="1" s="1"/>
  <c r="N93" i="1"/>
  <c r="AX157" i="1"/>
  <c r="O93" i="1" l="1"/>
  <c r="AY156" i="1" s="1"/>
  <c r="AX156" i="1"/>
  <c r="N92" i="1"/>
  <c r="O92" i="1" l="1"/>
  <c r="AY155" i="1" s="1"/>
  <c r="N91" i="1"/>
  <c r="AX155" i="1"/>
  <c r="O91" i="1" l="1"/>
  <c r="AR216" i="1" s="1"/>
  <c r="N90" i="1"/>
  <c r="AQ216" i="1"/>
  <c r="O90" i="1" l="1"/>
  <c r="AR215" i="1" s="1"/>
  <c r="N89" i="1"/>
  <c r="AQ215" i="1"/>
  <c r="O89" i="1" l="1"/>
  <c r="AR214" i="1" s="1"/>
  <c r="AQ214" i="1"/>
  <c r="N88" i="1"/>
  <c r="O88" i="1" l="1"/>
  <c r="AR213" i="1" s="1"/>
  <c r="N87" i="1"/>
  <c r="AQ213" i="1"/>
  <c r="O87" i="1" l="1"/>
  <c r="AR212" i="1" s="1"/>
  <c r="N86" i="1"/>
  <c r="AQ212" i="1"/>
  <c r="O86" i="1" l="1"/>
  <c r="AR210" i="1" s="1"/>
  <c r="N85" i="1"/>
  <c r="AQ210" i="1"/>
  <c r="O85" i="1" l="1"/>
  <c r="AR209" i="1" s="1"/>
  <c r="AQ209" i="1"/>
  <c r="N84" i="1"/>
  <c r="O84" i="1" l="1"/>
  <c r="AR208" i="1" s="1"/>
  <c r="N83" i="1"/>
  <c r="AQ208" i="1"/>
  <c r="O83" i="1" l="1"/>
  <c r="AR207" i="1" s="1"/>
  <c r="N82" i="1"/>
  <c r="AQ207" i="1"/>
  <c r="O82" i="1" l="1"/>
  <c r="AR206" i="1" s="1"/>
  <c r="N81" i="1"/>
  <c r="AQ206" i="1"/>
  <c r="O81" i="1" l="1"/>
  <c r="AR204" i="1" s="1"/>
  <c r="N80" i="1"/>
  <c r="AQ204" i="1"/>
  <c r="O80" i="1" l="1"/>
  <c r="AR203" i="1" s="1"/>
  <c r="N79" i="1"/>
  <c r="AQ203" i="1"/>
  <c r="O79" i="1" l="1"/>
  <c r="AR202" i="1" s="1"/>
  <c r="AQ202" i="1"/>
  <c r="N78" i="1"/>
  <c r="O78" i="1" l="1"/>
  <c r="AR201" i="1" s="1"/>
  <c r="N77" i="1"/>
  <c r="AQ201" i="1"/>
  <c r="O77" i="1" l="1"/>
  <c r="AR200" i="1" s="1"/>
  <c r="AQ200" i="1"/>
  <c r="N76" i="1"/>
  <c r="O76" i="1" l="1"/>
  <c r="AR198" i="1" s="1"/>
  <c r="N75" i="1"/>
  <c r="AQ198" i="1"/>
  <c r="O75" i="1" l="1"/>
  <c r="AR197" i="1" s="1"/>
  <c r="AQ197" i="1"/>
  <c r="N74" i="1"/>
  <c r="O74" i="1" l="1"/>
  <c r="AR196" i="1" s="1"/>
  <c r="N73" i="1"/>
  <c r="AQ196" i="1"/>
  <c r="O73" i="1" l="1"/>
  <c r="AR195" i="1" s="1"/>
  <c r="N72" i="1"/>
  <c r="AQ195" i="1"/>
  <c r="O72" i="1" l="1"/>
  <c r="AR194" i="1" s="1"/>
  <c r="N71" i="1"/>
  <c r="AQ194" i="1"/>
  <c r="O71" i="1" l="1"/>
  <c r="AR192" i="1" s="1"/>
  <c r="AQ192" i="1"/>
  <c r="N70" i="1"/>
  <c r="O70" i="1" l="1"/>
  <c r="AR191" i="1" s="1"/>
  <c r="N69" i="1"/>
  <c r="AQ191" i="1"/>
  <c r="O69" i="1" l="1"/>
  <c r="AR190" i="1" s="1"/>
  <c r="AQ190" i="1"/>
  <c r="N68" i="1"/>
  <c r="O68" i="1" l="1"/>
  <c r="AR189" i="1" s="1"/>
  <c r="N67" i="1"/>
  <c r="AQ189" i="1"/>
  <c r="O67" i="1" l="1"/>
  <c r="AR188" i="1" s="1"/>
  <c r="AQ188" i="1"/>
  <c r="N66" i="1"/>
  <c r="O66" i="1" l="1"/>
  <c r="AR186" i="1" s="1"/>
  <c r="N65" i="1"/>
  <c r="AQ186" i="1"/>
  <c r="O65" i="1" l="1"/>
  <c r="AR185" i="1" s="1"/>
  <c r="N64" i="1"/>
  <c r="AQ185" i="1"/>
  <c r="O64" i="1" l="1"/>
  <c r="AR184" i="1" s="1"/>
  <c r="N63" i="1"/>
  <c r="AQ184" i="1"/>
  <c r="O63" i="1" l="1"/>
  <c r="AR183" i="1" s="1"/>
  <c r="AQ183" i="1"/>
  <c r="N62" i="1"/>
  <c r="O62" i="1" l="1"/>
  <c r="AR182" i="1" s="1"/>
  <c r="N61" i="1"/>
  <c r="AQ182" i="1"/>
  <c r="O61" i="1" l="1"/>
  <c r="AR180" i="1" s="1"/>
  <c r="AQ180" i="1"/>
  <c r="N60" i="1"/>
  <c r="O60" i="1" l="1"/>
  <c r="AR179" i="1" s="1"/>
  <c r="N59" i="1"/>
  <c r="AQ179" i="1"/>
  <c r="O59" i="1" l="1"/>
  <c r="AR178" i="1" s="1"/>
  <c r="AQ178" i="1"/>
  <c r="N58" i="1"/>
  <c r="O58" i="1" l="1"/>
  <c r="AR177" i="1" s="1"/>
  <c r="N57" i="1"/>
  <c r="AQ177" i="1"/>
  <c r="O57" i="1" l="1"/>
  <c r="AR176" i="1" s="1"/>
  <c r="N56" i="1"/>
  <c r="AQ176" i="1"/>
  <c r="O56" i="1" l="1"/>
  <c r="AR174" i="1" s="1"/>
  <c r="N55" i="1"/>
  <c r="AQ174" i="1"/>
  <c r="O55" i="1" l="1"/>
  <c r="AR173" i="1" s="1"/>
  <c r="N54" i="1"/>
  <c r="AQ173" i="1"/>
  <c r="O54" i="1" l="1"/>
  <c r="AR172" i="1" s="1"/>
  <c r="N53" i="1"/>
  <c r="N52" i="1" s="1"/>
  <c r="AQ172" i="1"/>
  <c r="O53" i="1" l="1"/>
  <c r="AR171" i="1" s="1"/>
  <c r="AQ171" i="1"/>
  <c r="O52" i="1" l="1"/>
  <c r="AR170" i="1" s="1"/>
  <c r="N51" i="1"/>
  <c r="AQ170" i="1"/>
  <c r="O51" i="1" l="1"/>
  <c r="AR168" i="1" s="1"/>
  <c r="N50" i="1"/>
  <c r="AQ168" i="1"/>
  <c r="O50" i="1" l="1"/>
  <c r="AR167" i="1" s="1"/>
  <c r="N49" i="1"/>
  <c r="N48" i="1" s="1"/>
  <c r="N46" i="1" s="1"/>
  <c r="AQ167" i="1"/>
  <c r="O49" i="1" l="1"/>
  <c r="AR166" i="1" s="1"/>
  <c r="AQ166" i="1"/>
  <c r="O48" i="1" l="1"/>
  <c r="AR165" i="1" s="1"/>
  <c r="AQ165" i="1"/>
  <c r="O46" i="1" l="1"/>
  <c r="AR164" i="1" s="1"/>
  <c r="H5" i="1"/>
  <c r="AQ164" i="1"/>
  <c r="I5" i="1" l="1"/>
  <c r="AR155" i="1" s="1"/>
  <c r="H6" i="1"/>
  <c r="AQ155" i="1"/>
  <c r="I6" i="1" l="1"/>
  <c r="AR156" i="1" s="1"/>
  <c r="AQ156" i="1"/>
  <c r="H7" i="1"/>
  <c r="I7" i="1" l="1"/>
  <c r="AR157" i="1" s="1"/>
  <c r="H8" i="1"/>
  <c r="AQ157" i="1"/>
  <c r="I8" i="1" l="1"/>
  <c r="AR158" i="1" s="1"/>
  <c r="H9" i="1"/>
  <c r="AQ158" i="1"/>
  <c r="I9" i="1" l="1"/>
  <c r="AR159" i="1" s="1"/>
  <c r="H10" i="1"/>
  <c r="AQ159" i="1"/>
  <c r="I10" i="1" l="1"/>
  <c r="AR160" i="1" s="1"/>
  <c r="H11" i="1"/>
  <c r="AQ160" i="1"/>
  <c r="I11" i="1" l="1"/>
  <c r="AR161" i="1" s="1"/>
  <c r="H12" i="1"/>
  <c r="AQ161" i="1"/>
  <c r="AQ162" i="1" l="1"/>
  <c r="I12" i="1"/>
  <c r="AR162" i="1" s="1"/>
</calcChain>
</file>

<file path=xl/sharedStrings.xml><?xml version="1.0" encoding="utf-8"?>
<sst xmlns="http://schemas.openxmlformats.org/spreadsheetml/2006/main" count="332" uniqueCount="284">
  <si>
    <t>出生数</t>
  </si>
  <si>
    <t>乳児死亡</t>
  </si>
  <si>
    <t>生存率</t>
  </si>
  <si>
    <t>死亡確率</t>
  </si>
  <si>
    <t>生存数</t>
  </si>
  <si>
    <t>死亡数</t>
  </si>
  <si>
    <t>　　定 常 人 口</t>
  </si>
  <si>
    <t>平均余命</t>
  </si>
  <si>
    <t>月別出生数</t>
  </si>
  <si>
    <t>Lx</t>
  </si>
  <si>
    <t>Tx</t>
  </si>
  <si>
    <t>0週</t>
  </si>
  <si>
    <t>1　</t>
  </si>
  <si>
    <t>　　 2月</t>
  </si>
  <si>
    <t>2　</t>
  </si>
  <si>
    <t>　　 3月</t>
  </si>
  <si>
    <t>3　</t>
  </si>
  <si>
    <t>　　 4月</t>
  </si>
  <si>
    <t>4　</t>
  </si>
  <si>
    <t>　　 5月</t>
  </si>
  <si>
    <t>2月</t>
  </si>
  <si>
    <t>　　 6月</t>
  </si>
  <si>
    <t>　　 7月</t>
  </si>
  <si>
    <t>6　</t>
  </si>
  <si>
    <t>　　 8月</t>
  </si>
  <si>
    <t>　　 9月</t>
  </si>
  <si>
    <t>　  10月</t>
  </si>
  <si>
    <t>　  11月</t>
  </si>
  <si>
    <t>　  12月</t>
  </si>
  <si>
    <t>\a</t>
  </si>
  <si>
    <t>{?}~{D}{branch \a}</t>
  </si>
  <si>
    <t>年報様式</t>
  </si>
  <si>
    <t>\Z</t>
  </si>
  <si>
    <t>{GOTO}AL150~</t>
  </si>
  <si>
    <t>by</t>
  </si>
  <si>
    <t>b5</t>
  </si>
  <si>
    <t>b6</t>
  </si>
  <si>
    <t>b7</t>
  </si>
  <si>
    <t>b8</t>
  </si>
  <si>
    <t>bs</t>
  </si>
  <si>
    <t>固定係数</t>
  </si>
  <si>
    <t>Ｂ１</t>
  </si>
  <si>
    <t>Ｂ２</t>
  </si>
  <si>
    <t>C11</t>
  </si>
  <si>
    <t>Ｂ３</t>
  </si>
  <si>
    <t>C12</t>
  </si>
  <si>
    <t>Ｂ４</t>
  </si>
  <si>
    <t>C13</t>
  </si>
  <si>
    <t>C14</t>
  </si>
  <si>
    <t>C21</t>
  </si>
  <si>
    <t xml:space="preserve">  定  常  人  口</t>
  </si>
  <si>
    <t>C22</t>
  </si>
  <si>
    <t>年 齢</t>
  </si>
  <si>
    <t>10月 1日現在</t>
  </si>
  <si>
    <t>７～９月</t>
  </si>
  <si>
    <t>７月死亡</t>
  </si>
  <si>
    <t>８月死亡</t>
  </si>
  <si>
    <t>９月死亡</t>
  </si>
  <si>
    <t>年間死亡数</t>
  </si>
  <si>
    <t>死亡率</t>
  </si>
  <si>
    <t>C23</t>
  </si>
  <si>
    <t>人口</t>
  </si>
  <si>
    <t xml:space="preserve"> 死 亡</t>
  </si>
  <si>
    <t>C24</t>
  </si>
  <si>
    <t>各変動係数</t>
  </si>
  <si>
    <t>C25</t>
  </si>
  <si>
    <t>0</t>
  </si>
  <si>
    <t>9A</t>
  </si>
  <si>
    <t>9B</t>
  </si>
  <si>
    <t>9C</t>
  </si>
  <si>
    <t>8A</t>
  </si>
  <si>
    <t>8B</t>
  </si>
  <si>
    <t>Q0</t>
  </si>
  <si>
    <t>QM1</t>
  </si>
  <si>
    <t>QM2</t>
  </si>
  <si>
    <t>QM3</t>
  </si>
  <si>
    <t>BP</t>
  </si>
  <si>
    <t>Q90</t>
  </si>
  <si>
    <t>Q91</t>
  </si>
  <si>
    <t>Q92</t>
  </si>
  <si>
    <t>Q93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</si>
  <si>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</si>
  <si>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</si>
  <si>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</si>
  <si>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</si>
  <si>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</si>
  <si>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</si>
  <si>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</si>
  <si>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</si>
  <si>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</si>
  <si>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</si>
  <si>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</si>
  <si>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</si>
  <si>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</si>
  <si>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</si>
  <si>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</si>
  <si>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</si>
  <si>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</si>
  <si>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</si>
  <si>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</si>
  <si>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</si>
  <si>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</si>
  <si>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</si>
  <si>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</si>
  <si>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</si>
  <si>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</si>
  <si>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</si>
  <si>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</si>
  <si>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</si>
  <si>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</si>
  <si>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</si>
  <si>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</si>
  <si>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</si>
  <si>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</si>
  <si>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</si>
  <si>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</si>
  <si>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</si>
  <si>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</si>
  <si>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</si>
  <si>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</si>
  <si>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</si>
  <si>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</si>
  <si>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</si>
  <si>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</si>
  <si>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</si>
  <si>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</si>
  <si>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</si>
  <si>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</si>
  <si>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</si>
  <si>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</si>
  <si>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</si>
  <si>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</si>
  <si>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</si>
  <si>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</si>
  <si>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</si>
  <si>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</si>
  <si>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</si>
  <si>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</si>
  <si>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</si>
  <si>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</si>
  <si>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</si>
  <si>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</si>
  <si>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</si>
  <si>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</si>
  <si>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</si>
  <si>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</si>
  <si>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</si>
  <si>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</si>
  <si>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</si>
  <si>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</si>
  <si>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</si>
  <si>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</si>
  <si>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</si>
  <si>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</si>
  <si>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</si>
  <si>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</si>
  <si>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</si>
  <si>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</si>
  <si>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</si>
  <si>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</si>
  <si>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</si>
  <si>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</si>
  <si>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</si>
  <si>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</si>
  <si>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</si>
  <si>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</si>
  <si>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</si>
  <si>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</si>
  <si>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</si>
  <si>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</si>
  <si>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90～</t>
  </si>
  <si>
    <t xml:space="preserve"> </t>
  </si>
  <si>
    <t>Ｌx</t>
  </si>
  <si>
    <t>Ｔx</t>
  </si>
  <si>
    <t>\d</t>
  </si>
  <si>
    <t>{?}~{D}{BRANCH \d}</t>
  </si>
  <si>
    <t>現在人口</t>
    <rPh sb="0" eb="2">
      <t>ゲンザイ</t>
    </rPh>
    <phoneticPr fontId="4"/>
  </si>
  <si>
    <t>７月１日</t>
    <phoneticPr fontId="4"/>
  </si>
  <si>
    <t xml:space="preserve">    0週</t>
    <phoneticPr fontId="4"/>
  </si>
  <si>
    <t xml:space="preserve">    1</t>
    <phoneticPr fontId="4"/>
  </si>
  <si>
    <t xml:space="preserve">    2</t>
    <phoneticPr fontId="4"/>
  </si>
  <si>
    <t xml:space="preserve">    3</t>
    <phoneticPr fontId="4"/>
  </si>
  <si>
    <t xml:space="preserve">    4</t>
    <phoneticPr fontId="4"/>
  </si>
  <si>
    <t xml:space="preserve">    2月</t>
    <phoneticPr fontId="4"/>
  </si>
  <si>
    <t xml:space="preserve">    6</t>
    <phoneticPr fontId="4"/>
  </si>
  <si>
    <t xml:space="preserve">    0年</t>
    <phoneticPr fontId="4"/>
  </si>
  <si>
    <t xml:space="preserve">    5</t>
    <phoneticPr fontId="4"/>
  </si>
  <si>
    <t xml:space="preserve">    7</t>
    <phoneticPr fontId="4"/>
  </si>
  <si>
    <t xml:space="preserve">    8</t>
    <phoneticPr fontId="4"/>
  </si>
  <si>
    <t xml:space="preserve">    9</t>
    <phoneticPr fontId="4"/>
  </si>
  <si>
    <t xml:space="preserve">   10</t>
    <phoneticPr fontId="4"/>
  </si>
  <si>
    <t xml:space="preserve">   11</t>
    <phoneticPr fontId="4"/>
  </si>
  <si>
    <t xml:space="preserve">   12</t>
    <phoneticPr fontId="4"/>
  </si>
  <si>
    <t xml:space="preserve">   13</t>
    <phoneticPr fontId="4"/>
  </si>
  <si>
    <t xml:space="preserve">   14</t>
    <phoneticPr fontId="4"/>
  </si>
  <si>
    <t xml:space="preserve">   15</t>
    <phoneticPr fontId="4"/>
  </si>
  <si>
    <t xml:space="preserve">   16</t>
    <phoneticPr fontId="4"/>
  </si>
  <si>
    <t xml:space="preserve">   17</t>
    <phoneticPr fontId="4"/>
  </si>
  <si>
    <t xml:space="preserve">   18</t>
    <phoneticPr fontId="4"/>
  </si>
  <si>
    <t xml:space="preserve">   19</t>
    <phoneticPr fontId="4"/>
  </si>
  <si>
    <t xml:space="preserve">   20</t>
    <phoneticPr fontId="4"/>
  </si>
  <si>
    <t xml:space="preserve">   21</t>
    <phoneticPr fontId="4"/>
  </si>
  <si>
    <t xml:space="preserve">   22</t>
    <phoneticPr fontId="4"/>
  </si>
  <si>
    <t xml:space="preserve">   23</t>
    <phoneticPr fontId="4"/>
  </si>
  <si>
    <t xml:space="preserve">   24</t>
    <phoneticPr fontId="4"/>
  </si>
  <si>
    <t xml:space="preserve">   25</t>
    <phoneticPr fontId="4"/>
  </si>
  <si>
    <t xml:space="preserve">   26</t>
    <phoneticPr fontId="4"/>
  </si>
  <si>
    <t xml:space="preserve">   27</t>
    <phoneticPr fontId="4"/>
  </si>
  <si>
    <t xml:space="preserve">   28</t>
    <phoneticPr fontId="4"/>
  </si>
  <si>
    <t xml:space="preserve">   29</t>
    <phoneticPr fontId="4"/>
  </si>
  <si>
    <t xml:space="preserve">   30</t>
    <phoneticPr fontId="4"/>
  </si>
  <si>
    <t xml:space="preserve">   31</t>
    <phoneticPr fontId="4"/>
  </si>
  <si>
    <t xml:space="preserve">   32</t>
    <phoneticPr fontId="4"/>
  </si>
  <si>
    <t xml:space="preserve">   33</t>
    <phoneticPr fontId="4"/>
  </si>
  <si>
    <t xml:space="preserve">   34</t>
    <phoneticPr fontId="4"/>
  </si>
  <si>
    <t xml:space="preserve">   35</t>
    <phoneticPr fontId="4"/>
  </si>
  <si>
    <t xml:space="preserve">   36</t>
    <phoneticPr fontId="4"/>
  </si>
  <si>
    <t xml:space="preserve">   37</t>
    <phoneticPr fontId="4"/>
  </si>
  <si>
    <t xml:space="preserve">   38</t>
    <phoneticPr fontId="4"/>
  </si>
  <si>
    <t xml:space="preserve">   39</t>
    <phoneticPr fontId="4"/>
  </si>
  <si>
    <t xml:space="preserve">   40</t>
    <phoneticPr fontId="4"/>
  </si>
  <si>
    <t xml:space="preserve">   41</t>
    <phoneticPr fontId="4"/>
  </si>
  <si>
    <t xml:space="preserve">   42</t>
    <phoneticPr fontId="4"/>
  </si>
  <si>
    <t xml:space="preserve">   43</t>
    <phoneticPr fontId="4"/>
  </si>
  <si>
    <t xml:space="preserve">   44</t>
    <phoneticPr fontId="4"/>
  </si>
  <si>
    <t xml:space="preserve">   45年</t>
    <rPh sb="5" eb="6">
      <t>ネン</t>
    </rPh>
    <phoneticPr fontId="4"/>
  </si>
  <si>
    <t xml:space="preserve">   46</t>
    <phoneticPr fontId="4"/>
  </si>
  <si>
    <t xml:space="preserve">   47</t>
    <phoneticPr fontId="4"/>
  </si>
  <si>
    <t xml:space="preserve">   48</t>
    <phoneticPr fontId="4"/>
  </si>
  <si>
    <t xml:space="preserve">   49</t>
    <phoneticPr fontId="4"/>
  </si>
  <si>
    <t xml:space="preserve">   50</t>
    <phoneticPr fontId="4"/>
  </si>
  <si>
    <t xml:space="preserve">   51</t>
    <phoneticPr fontId="4"/>
  </si>
  <si>
    <t xml:space="preserve">   52</t>
    <phoneticPr fontId="4"/>
  </si>
  <si>
    <t xml:space="preserve">   53</t>
    <phoneticPr fontId="4"/>
  </si>
  <si>
    <t xml:space="preserve">   54</t>
    <phoneticPr fontId="4"/>
  </si>
  <si>
    <t xml:space="preserve">   55</t>
    <phoneticPr fontId="4"/>
  </si>
  <si>
    <t xml:space="preserve">   56</t>
    <phoneticPr fontId="4"/>
  </si>
  <si>
    <t xml:space="preserve">   57</t>
    <phoneticPr fontId="4"/>
  </si>
  <si>
    <t xml:space="preserve">   58</t>
    <phoneticPr fontId="4"/>
  </si>
  <si>
    <t xml:space="preserve">   59</t>
    <phoneticPr fontId="4"/>
  </si>
  <si>
    <t xml:space="preserve">   60</t>
    <phoneticPr fontId="4"/>
  </si>
  <si>
    <t xml:space="preserve">   61</t>
    <phoneticPr fontId="4"/>
  </si>
  <si>
    <t xml:space="preserve">   62</t>
    <phoneticPr fontId="4"/>
  </si>
  <si>
    <t xml:space="preserve">   63</t>
    <phoneticPr fontId="4"/>
  </si>
  <si>
    <t xml:space="preserve">   64</t>
    <phoneticPr fontId="4"/>
  </si>
  <si>
    <t xml:space="preserve">   65</t>
    <phoneticPr fontId="4"/>
  </si>
  <si>
    <t xml:space="preserve">   66</t>
    <phoneticPr fontId="4"/>
  </si>
  <si>
    <t xml:space="preserve">   67</t>
    <phoneticPr fontId="4"/>
  </si>
  <si>
    <t xml:space="preserve">   68</t>
    <phoneticPr fontId="4"/>
  </si>
  <si>
    <t xml:space="preserve">   69</t>
    <phoneticPr fontId="4"/>
  </si>
  <si>
    <t xml:space="preserve">   70</t>
    <phoneticPr fontId="4"/>
  </si>
  <si>
    <t xml:space="preserve">   71</t>
    <phoneticPr fontId="4"/>
  </si>
  <si>
    <t xml:space="preserve">   72</t>
    <phoneticPr fontId="4"/>
  </si>
  <si>
    <t xml:space="preserve">   73</t>
    <phoneticPr fontId="4"/>
  </si>
  <si>
    <t xml:space="preserve">   74</t>
    <phoneticPr fontId="4"/>
  </si>
  <si>
    <t xml:space="preserve">   75</t>
    <phoneticPr fontId="4"/>
  </si>
  <si>
    <t xml:space="preserve">   76</t>
    <phoneticPr fontId="4"/>
  </si>
  <si>
    <t xml:space="preserve">   77</t>
    <phoneticPr fontId="4"/>
  </si>
  <si>
    <t xml:space="preserve">   78</t>
    <phoneticPr fontId="4"/>
  </si>
  <si>
    <t xml:space="preserve">   79</t>
    <phoneticPr fontId="4"/>
  </si>
  <si>
    <t xml:space="preserve">   80</t>
    <phoneticPr fontId="4"/>
  </si>
  <si>
    <t xml:space="preserve">   81</t>
    <phoneticPr fontId="4"/>
  </si>
  <si>
    <t xml:space="preserve">   82</t>
    <phoneticPr fontId="4"/>
  </si>
  <si>
    <t xml:space="preserve">   83</t>
    <phoneticPr fontId="4"/>
  </si>
  <si>
    <t xml:space="preserve">   84</t>
    <phoneticPr fontId="4"/>
  </si>
  <si>
    <t xml:space="preserve">   85</t>
    <phoneticPr fontId="4"/>
  </si>
  <si>
    <t xml:space="preserve">   86</t>
    <phoneticPr fontId="4"/>
  </si>
  <si>
    <t xml:space="preserve">   87</t>
    <phoneticPr fontId="4"/>
  </si>
  <si>
    <t xml:space="preserve">   88</t>
    <phoneticPr fontId="4"/>
  </si>
  <si>
    <t xml:space="preserve">   89</t>
    <phoneticPr fontId="4"/>
  </si>
  <si>
    <t xml:space="preserve">   90～</t>
    <phoneticPr fontId="4"/>
  </si>
  <si>
    <t>男</t>
    <rPh sb="0" eb="1">
      <t>オトコ</t>
    </rPh>
    <phoneticPr fontId="4"/>
  </si>
  <si>
    <t>当年出生数</t>
    <rPh sb="0" eb="2">
      <t>トウネン</t>
    </rPh>
    <rPh sb="2" eb="3">
      <t>ゼンネン</t>
    </rPh>
    <phoneticPr fontId="4"/>
  </si>
  <si>
    <t>前年.11       -当年.10</t>
    <rPh sb="0" eb="2">
      <t>ゼンネン</t>
    </rPh>
    <rPh sb="13" eb="15">
      <t>トウネン</t>
    </rPh>
    <phoneticPr fontId="4"/>
  </si>
  <si>
    <t>前年.10          -当年. 9</t>
    <rPh sb="0" eb="2">
      <t>ゼンネン</t>
    </rPh>
    <rPh sb="16" eb="18">
      <t>トウネン</t>
    </rPh>
    <phoneticPr fontId="4"/>
  </si>
  <si>
    <t>前年.7           -当年.6</t>
    <rPh sb="0" eb="2">
      <t>ゼンネン</t>
    </rPh>
    <rPh sb="16" eb="18">
      <t>トウネン</t>
    </rPh>
    <phoneticPr fontId="4"/>
  </si>
  <si>
    <t>前年出生数</t>
    <rPh sb="0" eb="2">
      <t>ゼンネン</t>
    </rPh>
    <rPh sb="2" eb="5">
      <t>シュッショウスウ</t>
    </rPh>
    <phoneticPr fontId="4"/>
  </si>
  <si>
    <t>前年.12          -当年.12</t>
    <rPh sb="0" eb="2">
      <t>ゼンネン</t>
    </rPh>
    <rPh sb="16" eb="18">
      <t>トウネン</t>
    </rPh>
    <phoneticPr fontId="4"/>
  </si>
  <si>
    <t>R5年 1月</t>
    <phoneticPr fontId="4"/>
  </si>
  <si>
    <t>令和６年山口県簡易生命表　（男）</t>
    <rPh sb="0" eb="2">
      <t>レイワ</t>
    </rPh>
    <rPh sb="3" eb="4">
      <t>ネン</t>
    </rPh>
    <rPh sb="14" eb="15">
      <t>オトコ</t>
    </rPh>
    <phoneticPr fontId="4"/>
  </si>
  <si>
    <t>令和５年．６年実数</t>
    <rPh sb="0" eb="2">
      <t>レイワ</t>
    </rPh>
    <rPh sb="3" eb="4">
      <t>ネン</t>
    </rPh>
    <phoneticPr fontId="4"/>
  </si>
  <si>
    <t>R6年 1月</t>
    <phoneticPr fontId="4"/>
  </si>
  <si>
    <t>令　和　６　年　実　数</t>
    <rPh sb="0" eb="1">
      <t>レイ</t>
    </rPh>
    <rPh sb="2" eb="3">
      <t>ワ</t>
    </rPh>
    <phoneticPr fontId="4"/>
  </si>
  <si>
    <t>令　和  ６　年 山 口 県 簡 易 生 命 表　</t>
    <rPh sb="0" eb="1">
      <t>レイ</t>
    </rPh>
    <rPh sb="2" eb="3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</si>
</sst>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"/>
    <numFmt numFmtId="177" formatCode="0.0000000"/>
    <numFmt numFmtId="178" formatCode="0.000000000000000"/>
    <numFmt numFmtId="179" formatCode="0.000000"/>
  </numFmts>
  <fonts count="9" x14ac:knownFonts="1"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u/>
      <sz val="20"/>
      <name val="ＭＳ 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0000CC"/>
      <name val="ＭＳ 明朝"/>
      <family val="1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3">
    <xf numFmtId="37" fontId="0" fillId="0" borderId="0"/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102">
    <xf numFmtId="37" fontId="0" fillId="0" borderId="0" xfId="0"/>
    <xf numFmtId="37" fontId="0" fillId="0" borderId="1" xfId="0" applyBorder="1"/>
    <xf numFmtId="37" fontId="0" fillId="0" borderId="2" xfId="0" applyBorder="1"/>
    <xf numFmtId="37" fontId="0" fillId="0" borderId="3" xfId="0" applyBorder="1"/>
    <xf numFmtId="37" fontId="0" fillId="0" borderId="4" xfId="0" applyBorder="1"/>
    <xf numFmtId="37" fontId="0" fillId="0" borderId="5" xfId="0" applyBorder="1"/>
    <xf numFmtId="37" fontId="0" fillId="0" borderId="7" xfId="0" applyBorder="1"/>
    <xf numFmtId="37" fontId="0" fillId="0" borderId="8" xfId="0" applyBorder="1"/>
    <xf numFmtId="37" fontId="0" fillId="0" borderId="0" xfId="0" applyAlignment="1">
      <alignment horizontal="left"/>
    </xf>
    <xf numFmtId="37" fontId="0" fillId="0" borderId="3" xfId="0" applyBorder="1" applyAlignment="1">
      <alignment horizontal="left"/>
    </xf>
    <xf numFmtId="37" fontId="0" fillId="0" borderId="3" xfId="0" applyBorder="1" applyAlignment="1">
      <alignment horizontal="center"/>
    </xf>
    <xf numFmtId="37" fontId="0" fillId="0" borderId="2" xfId="0" applyBorder="1" applyAlignment="1">
      <alignment horizontal="left"/>
    </xf>
    <xf numFmtId="37" fontId="0" fillId="0" borderId="4" xfId="0" applyBorder="1" applyAlignment="1">
      <alignment horizontal="left"/>
    </xf>
    <xf numFmtId="37" fontId="0" fillId="0" borderId="2" xfId="0" applyBorder="1" applyAlignment="1">
      <alignment horizontal="center"/>
    </xf>
    <xf numFmtId="37" fontId="0" fillId="0" borderId="4" xfId="0" applyBorder="1" applyAlignment="1">
      <alignment horizontal="right"/>
    </xf>
    <xf numFmtId="176" fontId="0" fillId="0" borderId="3" xfId="0" applyNumberFormat="1" applyBorder="1"/>
    <xf numFmtId="2" fontId="0" fillId="0" borderId="3" xfId="0" applyNumberFormat="1" applyBorder="1"/>
    <xf numFmtId="37" fontId="0" fillId="0" borderId="6" xfId="0" applyBorder="1" applyAlignment="1">
      <alignment horizontal="right"/>
    </xf>
    <xf numFmtId="176" fontId="0" fillId="0" borderId="5" xfId="0" applyNumberFormat="1" applyBorder="1"/>
    <xf numFmtId="2" fontId="0" fillId="0" borderId="5" xfId="0" applyNumberFormat="1" applyBorder="1"/>
    <xf numFmtId="37" fontId="0" fillId="0" borderId="9" xfId="0" applyBorder="1"/>
    <xf numFmtId="37" fontId="0" fillId="0" borderId="7" xfId="0" applyBorder="1" applyAlignment="1">
      <alignment horizontal="right"/>
    </xf>
    <xf numFmtId="37" fontId="0" fillId="0" borderId="10" xfId="0" applyBorder="1"/>
    <xf numFmtId="177" fontId="0" fillId="0" borderId="0" xfId="0" applyNumberFormat="1"/>
    <xf numFmtId="178" fontId="0" fillId="0" borderId="4" xfId="0" applyNumberFormat="1" applyBorder="1"/>
    <xf numFmtId="37" fontId="0" fillId="0" borderId="3" xfId="0" applyBorder="1" applyAlignment="1">
      <alignment horizontal="right"/>
    </xf>
    <xf numFmtId="179" fontId="0" fillId="0" borderId="3" xfId="0" applyNumberFormat="1" applyBorder="1"/>
    <xf numFmtId="37" fontId="0" fillId="0" borderId="11" xfId="0" applyBorder="1"/>
    <xf numFmtId="178" fontId="0" fillId="0" borderId="0" xfId="0" applyNumberFormat="1"/>
    <xf numFmtId="37" fontId="0" fillId="0" borderId="4" xfId="0" applyBorder="1" applyAlignment="1">
      <alignment horizontal="center"/>
    </xf>
    <xf numFmtId="176" fontId="0" fillId="0" borderId="0" xfId="0" applyNumberFormat="1"/>
    <xf numFmtId="37" fontId="0" fillId="0" borderId="2" xfId="0" applyBorder="1" applyAlignment="1">
      <alignment horizontal="right"/>
    </xf>
    <xf numFmtId="179" fontId="0" fillId="0" borderId="2" xfId="0" applyNumberFormat="1" applyBorder="1"/>
    <xf numFmtId="37" fontId="0" fillId="0" borderId="10" xfId="0" applyBorder="1" applyAlignment="1">
      <alignment horizontal="right"/>
    </xf>
    <xf numFmtId="176" fontId="0" fillId="0" borderId="11" xfId="0" applyNumberFormat="1" applyBorder="1"/>
    <xf numFmtId="176" fontId="0" fillId="0" borderId="9" xfId="0" applyNumberFormat="1" applyBorder="1"/>
    <xf numFmtId="176" fontId="0" fillId="0" borderId="4" xfId="0" applyNumberFormat="1" applyBorder="1"/>
    <xf numFmtId="37" fontId="0" fillId="0" borderId="6" xfId="0" applyBorder="1"/>
    <xf numFmtId="176" fontId="0" fillId="0" borderId="6" xfId="0" applyNumberFormat="1" applyBorder="1"/>
    <xf numFmtId="2" fontId="0" fillId="0" borderId="0" xfId="0" applyNumberFormat="1"/>
    <xf numFmtId="37" fontId="0" fillId="0" borderId="0" xfId="0" applyAlignment="1">
      <alignment horizontal="right"/>
    </xf>
    <xf numFmtId="179" fontId="0" fillId="0" borderId="0" xfId="0" applyNumberFormat="1"/>
    <xf numFmtId="37" fontId="0" fillId="0" borderId="4" xfId="0" quotePrefix="1" applyBorder="1" applyAlignment="1">
      <alignment horizontal="left"/>
    </xf>
    <xf numFmtId="37" fontId="0" fillId="0" borderId="0" xfId="0" quotePrefix="1" applyAlignment="1">
      <alignment horizontal="left"/>
    </xf>
    <xf numFmtId="37" fontId="0" fillId="0" borderId="1" xfId="0" quotePrefix="1" applyBorder="1" applyAlignment="1">
      <alignment horizontal="left"/>
    </xf>
    <xf numFmtId="37" fontId="0" fillId="0" borderId="12" xfId="0" applyBorder="1"/>
    <xf numFmtId="37" fontId="0" fillId="0" borderId="13" xfId="0" applyBorder="1"/>
    <xf numFmtId="2" fontId="0" fillId="0" borderId="12" xfId="0" applyNumberFormat="1" applyBorder="1"/>
    <xf numFmtId="37" fontId="0" fillId="0" borderId="14" xfId="0" applyBorder="1"/>
    <xf numFmtId="37" fontId="2" fillId="0" borderId="8" xfId="0" applyFont="1" applyBorder="1" applyAlignment="1">
      <alignment horizontal="left"/>
    </xf>
    <xf numFmtId="37" fontId="3" fillId="0" borderId="0" xfId="0" quotePrefix="1" applyFont="1" applyAlignment="1" applyProtection="1">
      <alignment horizontal="left"/>
      <protection locked="0"/>
    </xf>
    <xf numFmtId="37" fontId="1" fillId="0" borderId="3" xfId="0" applyFont="1" applyBorder="1" applyAlignment="1" applyProtection="1">
      <alignment horizontal="right"/>
      <protection locked="0"/>
    </xf>
    <xf numFmtId="37" fontId="1" fillId="0" borderId="5" xfId="0" applyFont="1" applyBorder="1" applyAlignment="1" applyProtection="1">
      <alignment horizontal="right"/>
      <protection locked="0"/>
    </xf>
    <xf numFmtId="37" fontId="0" fillId="2" borderId="0" xfId="0" applyFill="1"/>
    <xf numFmtId="37" fontId="0" fillId="2" borderId="7" xfId="0" quotePrefix="1" applyFill="1" applyBorder="1" applyAlignment="1">
      <alignment horizontal="left"/>
    </xf>
    <xf numFmtId="37" fontId="0" fillId="2" borderId="1" xfId="0" applyFill="1" applyBorder="1"/>
    <xf numFmtId="37" fontId="5" fillId="0" borderId="15" xfId="0" quotePrefix="1" applyFont="1" applyBorder="1" applyAlignment="1">
      <alignment horizontal="left" wrapText="1"/>
    </xf>
    <xf numFmtId="37" fontId="0" fillId="0" borderId="16" xfId="0" applyBorder="1"/>
    <xf numFmtId="37" fontId="5" fillId="0" borderId="17" xfId="0" quotePrefix="1" applyFont="1" applyBorder="1" applyAlignment="1">
      <alignment horizontal="left" wrapText="1"/>
    </xf>
    <xf numFmtId="37" fontId="0" fillId="0" borderId="18" xfId="0" applyBorder="1"/>
    <xf numFmtId="37" fontId="5" fillId="0" borderId="7" xfId="0" quotePrefix="1" applyFont="1" applyBorder="1" applyAlignment="1">
      <alignment horizontal="left" wrapText="1"/>
    </xf>
    <xf numFmtId="37" fontId="0" fillId="0" borderId="3" xfId="0" quotePrefix="1" applyBorder="1" applyAlignment="1">
      <alignment horizontal="center"/>
    </xf>
    <xf numFmtId="37" fontId="0" fillId="2" borderId="2" xfId="0" applyFill="1" applyBorder="1"/>
    <xf numFmtId="37" fontId="0" fillId="2" borderId="10" xfId="0" applyFill="1" applyBorder="1"/>
    <xf numFmtId="37" fontId="1" fillId="0" borderId="22" xfId="0" applyFont="1" applyBorder="1" applyAlignment="1" applyProtection="1">
      <alignment horizontal="right"/>
      <protection locked="0"/>
    </xf>
    <xf numFmtId="37" fontId="0" fillId="3" borderId="4" xfId="0" applyFill="1" applyBorder="1" applyAlignment="1">
      <alignment horizontal="left"/>
    </xf>
    <xf numFmtId="37" fontId="0" fillId="3" borderId="3" xfId="0" applyFill="1" applyBorder="1" applyAlignment="1">
      <alignment horizontal="left"/>
    </xf>
    <xf numFmtId="37" fontId="0" fillId="3" borderId="3" xfId="0" applyFill="1" applyBorder="1" applyAlignment="1">
      <alignment horizontal="center"/>
    </xf>
    <xf numFmtId="37" fontId="0" fillId="0" borderId="20" xfId="0" applyBorder="1"/>
    <xf numFmtId="37" fontId="0" fillId="0" borderId="21" xfId="0" applyBorder="1"/>
    <xf numFmtId="37" fontId="0" fillId="0" borderId="23" xfId="0" applyBorder="1"/>
    <xf numFmtId="37" fontId="0" fillId="0" borderId="19" xfId="0" applyBorder="1"/>
    <xf numFmtId="37" fontId="7" fillId="4" borderId="19" xfId="0" applyFont="1" applyFill="1" applyBorder="1" applyAlignment="1" applyProtection="1">
      <alignment horizontal="right"/>
      <protection locked="0"/>
    </xf>
    <xf numFmtId="37" fontId="7" fillId="4" borderId="8" xfId="0" applyFont="1" applyFill="1" applyBorder="1" applyAlignment="1" applyProtection="1">
      <alignment horizontal="right"/>
      <protection locked="0"/>
    </xf>
    <xf numFmtId="37" fontId="7" fillId="4" borderId="5" xfId="0" applyFont="1" applyFill="1" applyBorder="1" applyAlignment="1" applyProtection="1">
      <alignment horizontal="right"/>
      <protection locked="0"/>
    </xf>
    <xf numFmtId="0" fontId="7" fillId="4" borderId="21" xfId="0" applyNumberFormat="1" applyFont="1" applyFill="1" applyBorder="1" applyAlignment="1">
      <alignment horizontal="right" vertical="center"/>
    </xf>
    <xf numFmtId="0" fontId="7" fillId="4" borderId="0" xfId="0" applyNumberFormat="1" applyFont="1" applyFill="1" applyAlignment="1">
      <alignment horizontal="right" vertical="center"/>
    </xf>
    <xf numFmtId="0" fontId="7" fillId="4" borderId="3" xfId="0" applyNumberFormat="1" applyFont="1" applyFill="1" applyBorder="1" applyAlignment="1">
      <alignment horizontal="right" vertical="center"/>
    </xf>
    <xf numFmtId="0" fontId="7" fillId="4" borderId="23" xfId="0" applyNumberFormat="1" applyFont="1" applyFill="1" applyBorder="1" applyAlignment="1">
      <alignment horizontal="right" vertical="center"/>
    </xf>
    <xf numFmtId="0" fontId="7" fillId="4" borderId="26" xfId="0" applyNumberFormat="1" applyFont="1" applyFill="1" applyBorder="1" applyAlignment="1">
      <alignment horizontal="right" vertical="center"/>
    </xf>
    <xf numFmtId="0" fontId="7" fillId="4" borderId="22" xfId="0" applyNumberFormat="1" applyFont="1" applyFill="1" applyBorder="1" applyAlignment="1">
      <alignment horizontal="right" vertical="center"/>
    </xf>
    <xf numFmtId="0" fontId="7" fillId="4" borderId="27" xfId="0" applyNumberFormat="1" applyFont="1" applyFill="1" applyBorder="1" applyAlignment="1">
      <alignment horizontal="right" vertical="center"/>
    </xf>
    <xf numFmtId="37" fontId="0" fillId="0" borderId="12" xfId="0" applyBorder="1" applyAlignment="1">
      <alignment horizontal="center" shrinkToFit="1"/>
    </xf>
    <xf numFmtId="37" fontId="0" fillId="4" borderId="3" xfId="0" applyFill="1" applyBorder="1" applyAlignment="1">
      <alignment horizontal="center"/>
    </xf>
    <xf numFmtId="37" fontId="0" fillId="4" borderId="2" xfId="0" applyFill="1" applyBorder="1"/>
    <xf numFmtId="37" fontId="1" fillId="4" borderId="0" xfId="0" applyFont="1" applyFill="1" applyProtection="1">
      <protection locked="0"/>
    </xf>
    <xf numFmtId="37" fontId="7" fillId="4" borderId="0" xfId="0" applyFont="1" applyFill="1" applyAlignment="1" applyProtection="1">
      <alignment horizontal="right"/>
      <protection locked="0"/>
    </xf>
    <xf numFmtId="37" fontId="7" fillId="4" borderId="25" xfId="0" applyFont="1" applyFill="1" applyBorder="1" applyAlignment="1" applyProtection="1">
      <alignment horizontal="right"/>
      <protection locked="0"/>
    </xf>
    <xf numFmtId="37" fontId="1" fillId="4" borderId="24" xfId="0" applyFont="1" applyFill="1" applyBorder="1" applyProtection="1">
      <protection locked="0"/>
    </xf>
    <xf numFmtId="37" fontId="1" fillId="4" borderId="20" xfId="0" applyFont="1" applyFill="1" applyBorder="1" applyProtection="1">
      <protection locked="0"/>
    </xf>
    <xf numFmtId="37" fontId="7" fillId="4" borderId="21" xfId="0" applyFont="1" applyFill="1" applyBorder="1" applyAlignment="1" applyProtection="1">
      <alignment horizontal="right"/>
      <protection locked="0"/>
    </xf>
    <xf numFmtId="37" fontId="1" fillId="4" borderId="19" xfId="0" applyFont="1" applyFill="1" applyBorder="1" applyAlignment="1" applyProtection="1">
      <alignment horizontal="right"/>
      <protection locked="0"/>
    </xf>
    <xf numFmtId="37" fontId="0" fillId="4" borderId="2" xfId="0" applyFill="1" applyBorder="1" applyAlignment="1">
      <alignment horizontal="center"/>
    </xf>
    <xf numFmtId="37" fontId="7" fillId="4" borderId="20" xfId="0" applyFont="1" applyFill="1" applyBorder="1" applyProtection="1">
      <protection locked="0"/>
    </xf>
    <xf numFmtId="38" fontId="7" fillId="4" borderId="21" xfId="1" applyFont="1" applyFill="1" applyBorder="1" applyAlignment="1">
      <alignment horizontal="right"/>
    </xf>
    <xf numFmtId="37" fontId="7" fillId="4" borderId="21" xfId="0" applyFont="1" applyFill="1" applyBorder="1" applyProtection="1">
      <protection locked="0"/>
    </xf>
    <xf numFmtId="37" fontId="1" fillId="4" borderId="19" xfId="0" applyFont="1" applyFill="1" applyBorder="1" applyProtection="1">
      <protection locked="0"/>
    </xf>
    <xf numFmtId="37" fontId="0" fillId="0" borderId="6" xfId="0" applyBorder="1" applyAlignment="1">
      <alignment horizontal="left"/>
    </xf>
    <xf numFmtId="0" fontId="7" fillId="4" borderId="28" xfId="0" applyNumberFormat="1" applyFont="1" applyFill="1" applyBorder="1" applyAlignment="1">
      <alignment horizontal="right" vertical="center"/>
    </xf>
    <xf numFmtId="37" fontId="1" fillId="4" borderId="20" xfId="0" applyFont="1" applyFill="1" applyBorder="1" applyAlignment="1" applyProtection="1">
      <alignment horizontal="right"/>
      <protection locked="0"/>
    </xf>
    <xf numFmtId="37" fontId="1" fillId="4" borderId="21" xfId="0" applyFont="1" applyFill="1" applyBorder="1" applyAlignment="1" applyProtection="1">
      <alignment horizontal="right"/>
      <protection locked="0"/>
    </xf>
    <xf numFmtId="37" fontId="1" fillId="4" borderId="9" xfId="0" applyFont="1" applyFill="1" applyBorder="1" applyProtection="1">
      <protection locked="0"/>
    </xf>
  </cellXfs>
  <cellStyles count="3">
    <cellStyle name="桁区切り" xfId="1" builtinId="6"/>
    <cellStyle name="桁区切り 2" xfId="2" xr:uid="{54B6C314-5652-4A01-981D-1D5A1CF7BD61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140</xdr:row>
      <xdr:rowOff>25400</xdr:rowOff>
    </xdr:from>
    <xdr:to>
      <xdr:col>1</xdr:col>
      <xdr:colOff>1168400</xdr:colOff>
      <xdr:row>141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4100" y="31178500"/>
          <a:ext cx="939800" cy="381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不詳除く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H118" transitionEvaluation="1" transitionEntry="1" codeName="Sheet1">
    <pageSetUpPr fitToPage="1"/>
  </sheetPr>
  <dimension ref="A1:AY714"/>
  <sheetViews>
    <sheetView showGridLines="0" tabSelected="1" view="pageBreakPreview" topLeftCell="U148" zoomScale="60" zoomScaleNormal="60" workbookViewId="0">
      <selection activeCell="H118" sqref="H118"/>
    </sheetView>
  </sheetViews>
  <sheetFormatPr defaultColWidth="10.7109375" defaultRowHeight="16.5" x14ac:dyDescent="0.25"/>
  <cols>
    <col min="1" max="1" width="8.7109375" customWidth="1"/>
    <col min="2" max="2" width="12.42578125" customWidth="1"/>
    <col min="3" max="7" width="8.7109375" customWidth="1"/>
    <col min="8" max="8" width="11.7109375" customWidth="1"/>
    <col min="9" max="13" width="8.7109375" customWidth="1"/>
    <col min="14" max="14" width="10.7109375" customWidth="1"/>
    <col min="15" max="15" width="8.7109375" customWidth="1"/>
    <col min="22" max="32" width="10.7109375" customWidth="1"/>
    <col min="38" max="38" width="9.42578125" customWidth="1"/>
    <col min="39" max="39" width="9.7109375" customWidth="1"/>
    <col min="40" max="40" width="8.7109375" customWidth="1"/>
    <col min="41" max="41" width="6.7109375" customWidth="1"/>
    <col min="42" max="42" width="8.7109375" customWidth="1"/>
    <col min="43" max="43" width="10.7109375" customWidth="1"/>
    <col min="44" max="44" width="8.7109375" customWidth="1"/>
    <col min="45" max="45" width="9.5" customWidth="1"/>
    <col min="46" max="46" width="9.7109375" customWidth="1"/>
    <col min="47" max="47" width="8.7109375" customWidth="1"/>
    <col min="48" max="48" width="7.7109375" customWidth="1"/>
    <col min="49" max="49" width="8.7109375" customWidth="1"/>
    <col min="50" max="50" width="10.7109375" customWidth="1"/>
    <col min="51" max="51" width="8.7109375" customWidth="1"/>
  </cols>
  <sheetData>
    <row r="1" spans="1:18" x14ac:dyDescent="0.25">
      <c r="A1" s="43" t="s">
        <v>279</v>
      </c>
      <c r="P1" s="8" t="s">
        <v>0</v>
      </c>
    </row>
    <row r="2" spans="1:18" ht="17" thickBot="1" x14ac:dyDescent="0.3">
      <c r="A2" s="7"/>
      <c r="B2" s="7"/>
      <c r="C2" s="7"/>
      <c r="D2" s="7"/>
      <c r="E2" s="7"/>
      <c r="F2" s="7"/>
      <c r="G2" s="7"/>
      <c r="H2" s="7"/>
      <c r="I2" s="7"/>
      <c r="P2" s="7"/>
      <c r="Q2" s="7"/>
    </row>
    <row r="3" spans="1:18" x14ac:dyDescent="0.25">
      <c r="A3" s="4"/>
      <c r="B3" s="66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"/>
      <c r="I3" s="9" t="s">
        <v>7</v>
      </c>
      <c r="J3" s="4"/>
      <c r="P3" s="65" t="s">
        <v>8</v>
      </c>
      <c r="Q3" s="53"/>
      <c r="R3" s="4"/>
    </row>
    <row r="4" spans="1:18" x14ac:dyDescent="0.25">
      <c r="A4" s="6"/>
      <c r="B4" s="62"/>
      <c r="C4" s="2"/>
      <c r="D4" s="2"/>
      <c r="E4" s="2"/>
      <c r="F4" s="2"/>
      <c r="G4" s="13" t="s">
        <v>9</v>
      </c>
      <c r="H4" s="13" t="s">
        <v>10</v>
      </c>
      <c r="I4" s="2"/>
      <c r="J4" s="4"/>
      <c r="P4" s="54" t="s">
        <v>280</v>
      </c>
      <c r="Q4" s="55"/>
      <c r="R4" s="4"/>
    </row>
    <row r="5" spans="1:18" x14ac:dyDescent="0.25">
      <c r="A5" s="14" t="s">
        <v>11</v>
      </c>
      <c r="B5" s="99">
        <v>2</v>
      </c>
      <c r="C5" s="15">
        <f>1-B5/(Q30+Q36)*2</f>
        <v>0.99941782944280644</v>
      </c>
      <c r="D5" s="15">
        <f>1-C5</f>
        <v>5.8217055719356203E-4</v>
      </c>
      <c r="E5" s="3">
        <f>(100000+0)</f>
        <v>100000</v>
      </c>
      <c r="F5" s="3">
        <f t="shared" ref="F5:F11" si="0">E5-E6</f>
        <v>58.21705571936036</v>
      </c>
      <c r="G5" s="3">
        <f>(E5+E6)*7/365/2</f>
        <v>1917.2499734383077</v>
      </c>
      <c r="H5" s="3">
        <f>N46</f>
        <v>8060381.04283222</v>
      </c>
      <c r="I5" s="16">
        <f t="shared" ref="I5:I12" si="1">H5/E5</f>
        <v>80.603810428322205</v>
      </c>
      <c r="J5" s="4"/>
      <c r="P5" s="42" t="s">
        <v>278</v>
      </c>
      <c r="Q5" s="101">
        <v>337</v>
      </c>
      <c r="R5" s="4"/>
    </row>
    <row r="6" spans="1:18" x14ac:dyDescent="0.25">
      <c r="A6" s="14" t="s">
        <v>12</v>
      </c>
      <c r="B6" s="100">
        <v>1</v>
      </c>
      <c r="C6" s="15">
        <f>C5-B6/(Q37+Q36)*2</f>
        <v>0.99912647605934779</v>
      </c>
      <c r="D6" s="15">
        <f t="shared" ref="D6:D12" si="2">1-C6/C5</f>
        <v>2.9152309962399148E-4</v>
      </c>
      <c r="E6" s="3">
        <f>$E$5*C5</f>
        <v>99941.78294428064</v>
      </c>
      <c r="F6" s="3">
        <f t="shared" si="0"/>
        <v>29.135338345862692</v>
      </c>
      <c r="G6" s="3">
        <f>(E6+E7)*7/365/2</f>
        <v>1916.4123477417918</v>
      </c>
      <c r="H6" s="3">
        <f t="shared" ref="H6:H12" si="3">H5-G5</f>
        <v>8058463.7928587813</v>
      </c>
      <c r="I6" s="16">
        <f t="shared" si="1"/>
        <v>80.631579260013012</v>
      </c>
      <c r="J6" s="4"/>
      <c r="P6" s="12" t="s">
        <v>13</v>
      </c>
      <c r="Q6" s="101">
        <v>304</v>
      </c>
      <c r="R6" s="4"/>
    </row>
    <row r="7" spans="1:18" x14ac:dyDescent="0.25">
      <c r="A7" s="14" t="s">
        <v>14</v>
      </c>
      <c r="B7" s="100">
        <v>1</v>
      </c>
      <c r="C7" s="15">
        <f>C6-B7/(Q38+Q37)*2</f>
        <v>0.99883485407669459</v>
      </c>
      <c r="D7" s="15">
        <f t="shared" si="2"/>
        <v>2.9187694415166998E-4</v>
      </c>
      <c r="E7" s="3">
        <f t="shared" ref="E7:E12" si="4">$E$5*C6</f>
        <v>99912.647605934777</v>
      </c>
      <c r="F7" s="3">
        <f t="shared" si="0"/>
        <v>29.162198265315965</v>
      </c>
      <c r="G7" s="3">
        <f>(E7+E8)*7/365/2</f>
        <v>1915.853330267438</v>
      </c>
      <c r="H7" s="3">
        <f t="shared" si="3"/>
        <v>8056547.3805110399</v>
      </c>
      <c r="I7" s="16">
        <f t="shared" si="1"/>
        <v>80.635911204023415</v>
      </c>
      <c r="J7" s="4"/>
      <c r="P7" s="12" t="s">
        <v>15</v>
      </c>
      <c r="Q7" s="101">
        <v>311</v>
      </c>
      <c r="R7" s="4"/>
    </row>
    <row r="8" spans="1:18" x14ac:dyDescent="0.25">
      <c r="A8" s="14" t="s">
        <v>16</v>
      </c>
      <c r="B8" s="100">
        <v>0</v>
      </c>
      <c r="C8" s="15">
        <f>C7-B8/(Q39+Q38)*2</f>
        <v>0.99883485407669459</v>
      </c>
      <c r="D8" s="15">
        <f t="shared" si="2"/>
        <v>0</v>
      </c>
      <c r="E8" s="3">
        <f t="shared" si="4"/>
        <v>99883.485407669461</v>
      </c>
      <c r="F8" s="3">
        <f t="shared" si="0"/>
        <v>0</v>
      </c>
      <c r="G8" s="3">
        <f>(E8+E9)*7/365/2</f>
        <v>1915.5736927498253</v>
      </c>
      <c r="H8" s="3">
        <f t="shared" si="3"/>
        <v>8054631.5271807723</v>
      </c>
      <c r="I8" s="16">
        <f t="shared" si="1"/>
        <v>80.64027295709792</v>
      </c>
      <c r="J8" s="4"/>
      <c r="P8" s="12" t="s">
        <v>17</v>
      </c>
      <c r="Q8" s="101">
        <v>294</v>
      </c>
      <c r="R8" s="4"/>
    </row>
    <row r="9" spans="1:18" x14ac:dyDescent="0.25">
      <c r="A9" s="14" t="s">
        <v>18</v>
      </c>
      <c r="B9" s="100">
        <v>0</v>
      </c>
      <c r="C9" s="15">
        <f>C8-B9/(Q31+Q39)*2</f>
        <v>0.99883485407669459</v>
      </c>
      <c r="D9" s="15">
        <f t="shared" si="2"/>
        <v>0</v>
      </c>
      <c r="E9" s="3">
        <f t="shared" si="4"/>
        <v>99883.485407669461</v>
      </c>
      <c r="F9" s="3">
        <f t="shared" si="0"/>
        <v>0</v>
      </c>
      <c r="G9" s="3">
        <f>(E9+E10)*(2/12-28/365)/2</f>
        <v>8984.9527969456085</v>
      </c>
      <c r="H9" s="3">
        <f t="shared" si="3"/>
        <v>8052715.9534880221</v>
      </c>
      <c r="I9" s="16">
        <f t="shared" si="1"/>
        <v>80.621094874906134</v>
      </c>
      <c r="J9" s="4"/>
      <c r="P9" s="12" t="s">
        <v>19</v>
      </c>
      <c r="Q9" s="101">
        <v>284</v>
      </c>
      <c r="R9" s="4"/>
    </row>
    <row r="10" spans="1:18" x14ac:dyDescent="0.25">
      <c r="A10" s="14" t="s">
        <v>20</v>
      </c>
      <c r="B10" s="100">
        <v>0</v>
      </c>
      <c r="C10" s="15">
        <f>C9-B10/(Q32+Q31)*2</f>
        <v>0.99883485407669459</v>
      </c>
      <c r="D10" s="15">
        <f t="shared" si="2"/>
        <v>0</v>
      </c>
      <c r="E10" s="3">
        <f t="shared" si="4"/>
        <v>99883.485407669461</v>
      </c>
      <c r="F10" s="3">
        <f t="shared" si="0"/>
        <v>0</v>
      </c>
      <c r="G10" s="3">
        <f>(E10+E11)/24</f>
        <v>8323.6237839724545</v>
      </c>
      <c r="H10" s="3">
        <f t="shared" si="3"/>
        <v>8043731.0006910767</v>
      </c>
      <c r="I10" s="16">
        <f t="shared" si="1"/>
        <v>80.531140537006593</v>
      </c>
      <c r="J10" s="4"/>
      <c r="P10" s="12" t="s">
        <v>21</v>
      </c>
      <c r="Q10" s="101">
        <v>294</v>
      </c>
      <c r="R10" s="4"/>
    </row>
    <row r="11" spans="1:18" x14ac:dyDescent="0.25">
      <c r="A11" s="14" t="s">
        <v>16</v>
      </c>
      <c r="B11" s="100">
        <v>1</v>
      </c>
      <c r="C11" s="15">
        <f>C10-B11/(Q33+Q32)*2</f>
        <v>0.99854803348297594</v>
      </c>
      <c r="D11" s="15">
        <f t="shared" si="2"/>
        <v>2.8715517139599189E-4</v>
      </c>
      <c r="E11" s="3">
        <f t="shared" si="4"/>
        <v>99883.485407669461</v>
      </c>
      <c r="F11" s="3">
        <f t="shared" si="0"/>
        <v>28.682059371873038</v>
      </c>
      <c r="G11" s="3">
        <f>(E11+E12)/8</f>
        <v>24967.286094495881</v>
      </c>
      <c r="H11" s="3">
        <f t="shared" si="3"/>
        <v>8035407.3769071046</v>
      </c>
      <c r="I11" s="16">
        <f t="shared" si="1"/>
        <v>80.447807203673264</v>
      </c>
      <c r="J11" s="4"/>
      <c r="P11" s="12" t="s">
        <v>22</v>
      </c>
      <c r="Q11" s="101">
        <v>324</v>
      </c>
      <c r="R11" s="4"/>
    </row>
    <row r="12" spans="1:18" ht="17" thickBot="1" x14ac:dyDescent="0.3">
      <c r="A12" s="17" t="s">
        <v>23</v>
      </c>
      <c r="B12" s="91">
        <v>1</v>
      </c>
      <c r="C12" s="18">
        <f>C11-B12/(Q34+Q33)*2</f>
        <v>0.99826803908286399</v>
      </c>
      <c r="D12" s="18">
        <f t="shared" si="2"/>
        <v>2.8040153375030741E-4</v>
      </c>
      <c r="E12" s="5">
        <f t="shared" si="4"/>
        <v>99854.803348297588</v>
      </c>
      <c r="F12" s="5">
        <f>E12-100000*C12</f>
        <v>27.999440011190018</v>
      </c>
      <c r="G12" s="5">
        <f>(E12+100000*C12)/4</f>
        <v>49920.401814145996</v>
      </c>
      <c r="H12" s="5">
        <f t="shared" si="3"/>
        <v>8010440.0908126086</v>
      </c>
      <c r="I12" s="19">
        <f t="shared" si="1"/>
        <v>80.220878938310761</v>
      </c>
      <c r="J12" s="4"/>
      <c r="P12" s="12" t="s">
        <v>24</v>
      </c>
      <c r="Q12" s="101">
        <v>321</v>
      </c>
      <c r="R12" s="4"/>
    </row>
    <row r="13" spans="1:18" x14ac:dyDescent="0.25">
      <c r="P13" s="12" t="s">
        <v>25</v>
      </c>
      <c r="Q13" s="101">
        <v>297</v>
      </c>
      <c r="R13" s="4"/>
    </row>
    <row r="14" spans="1:18" x14ac:dyDescent="0.25">
      <c r="B14">
        <f>SUM(B5:B12)</f>
        <v>6</v>
      </c>
      <c r="P14" s="12" t="s">
        <v>26</v>
      </c>
      <c r="Q14" s="101">
        <v>295</v>
      </c>
      <c r="R14" s="4"/>
    </row>
    <row r="15" spans="1:18" x14ac:dyDescent="0.25">
      <c r="P15" s="12" t="s">
        <v>27</v>
      </c>
      <c r="Q15" s="101">
        <v>297</v>
      </c>
      <c r="R15" s="4"/>
    </row>
    <row r="16" spans="1:18" x14ac:dyDescent="0.25">
      <c r="P16" s="12" t="s">
        <v>28</v>
      </c>
      <c r="Q16" s="101">
        <v>282</v>
      </c>
      <c r="R16" s="4"/>
    </row>
    <row r="17" spans="1:18" x14ac:dyDescent="0.25">
      <c r="P17" s="42" t="s">
        <v>281</v>
      </c>
      <c r="Q17" s="101">
        <v>304</v>
      </c>
      <c r="R17" s="4"/>
    </row>
    <row r="18" spans="1:18" x14ac:dyDescent="0.25">
      <c r="P18" s="12" t="s">
        <v>13</v>
      </c>
      <c r="Q18" s="101">
        <v>238</v>
      </c>
      <c r="R18" s="4"/>
    </row>
    <row r="19" spans="1:18" x14ac:dyDescent="0.25">
      <c r="P19" s="12" t="s">
        <v>15</v>
      </c>
      <c r="Q19" s="101">
        <v>278</v>
      </c>
      <c r="R19" s="4"/>
    </row>
    <row r="20" spans="1:18" x14ac:dyDescent="0.25">
      <c r="A20" s="8" t="s">
        <v>29</v>
      </c>
      <c r="B20" s="8" t="s">
        <v>30</v>
      </c>
      <c r="P20" s="12" t="s">
        <v>17</v>
      </c>
      <c r="Q20" s="101">
        <v>273</v>
      </c>
      <c r="R20" s="4"/>
    </row>
    <row r="21" spans="1:18" x14ac:dyDescent="0.25">
      <c r="A21" s="8" t="s">
        <v>31</v>
      </c>
      <c r="B21" s="8" t="s">
        <v>32</v>
      </c>
      <c r="C21" s="8" t="s">
        <v>33</v>
      </c>
      <c r="P21" s="12" t="s">
        <v>19</v>
      </c>
      <c r="Q21" s="101">
        <v>303</v>
      </c>
      <c r="R21" s="4"/>
    </row>
    <row r="22" spans="1:18" x14ac:dyDescent="0.25">
      <c r="P22" s="12" t="s">
        <v>21</v>
      </c>
      <c r="Q22" s="101">
        <v>291</v>
      </c>
      <c r="R22" s="4"/>
    </row>
    <row r="23" spans="1:18" x14ac:dyDescent="0.25">
      <c r="P23" s="12" t="s">
        <v>22</v>
      </c>
      <c r="Q23" s="101">
        <v>316</v>
      </c>
      <c r="R23" s="4"/>
    </row>
    <row r="24" spans="1:18" x14ac:dyDescent="0.25">
      <c r="P24" s="12" t="s">
        <v>24</v>
      </c>
      <c r="Q24" s="101">
        <v>323</v>
      </c>
      <c r="R24" s="4"/>
    </row>
    <row r="25" spans="1:18" x14ac:dyDescent="0.25">
      <c r="P25" s="12" t="s">
        <v>25</v>
      </c>
      <c r="Q25" s="101">
        <v>270</v>
      </c>
      <c r="R25" s="4"/>
    </row>
    <row r="26" spans="1:18" x14ac:dyDescent="0.25">
      <c r="P26" s="12" t="s">
        <v>26</v>
      </c>
      <c r="Q26" s="101">
        <v>283</v>
      </c>
      <c r="R26" s="4"/>
    </row>
    <row r="27" spans="1:18" x14ac:dyDescent="0.25">
      <c r="P27" s="12" t="s">
        <v>27</v>
      </c>
      <c r="Q27" s="101">
        <v>262</v>
      </c>
      <c r="R27" s="4"/>
    </row>
    <row r="28" spans="1:18" x14ac:dyDescent="0.25">
      <c r="P28" s="12" t="s">
        <v>28</v>
      </c>
      <c r="Q28" s="101">
        <v>296</v>
      </c>
      <c r="R28" s="4"/>
    </row>
    <row r="29" spans="1:18" x14ac:dyDescent="0.25">
      <c r="P29" s="6"/>
      <c r="Q29" s="63"/>
      <c r="R29" s="4"/>
    </row>
    <row r="30" spans="1:18" x14ac:dyDescent="0.25">
      <c r="O30" s="8" t="s">
        <v>34</v>
      </c>
      <c r="P30" s="56" t="s">
        <v>272</v>
      </c>
      <c r="Q30" s="57">
        <f>SUM(Q17:Q28)</f>
        <v>3437</v>
      </c>
      <c r="R30" s="4"/>
    </row>
    <row r="31" spans="1:18" ht="26.5" x14ac:dyDescent="0.25">
      <c r="O31" s="8" t="s">
        <v>35</v>
      </c>
      <c r="P31" s="58" t="s">
        <v>273</v>
      </c>
      <c r="Q31" s="59">
        <f>SUM(Q15:Q26)</f>
        <v>3458</v>
      </c>
      <c r="R31" s="4"/>
    </row>
    <row r="32" spans="1:18" ht="26.5" x14ac:dyDescent="0.25">
      <c r="O32" s="8" t="s">
        <v>36</v>
      </c>
      <c r="P32" s="58" t="s">
        <v>274</v>
      </c>
      <c r="Q32" s="59">
        <f>SUM(Q14:Q25)</f>
        <v>3470</v>
      </c>
      <c r="R32" s="4"/>
    </row>
    <row r="33" spans="1:39" ht="26.5" x14ac:dyDescent="0.25">
      <c r="O33" s="8" t="s">
        <v>37</v>
      </c>
      <c r="P33" s="58" t="s">
        <v>275</v>
      </c>
      <c r="Q33" s="59">
        <f>SUM(Q11:Q22)</f>
        <v>3503</v>
      </c>
      <c r="R33" s="4"/>
    </row>
    <row r="34" spans="1:39" x14ac:dyDescent="0.25">
      <c r="O34" s="8" t="s">
        <v>38</v>
      </c>
      <c r="P34" s="58" t="s">
        <v>276</v>
      </c>
      <c r="Q34" s="59">
        <f>SUM(Q5:Q16)</f>
        <v>3640</v>
      </c>
      <c r="R34" s="4"/>
    </row>
    <row r="35" spans="1:39" ht="26.5" x14ac:dyDescent="0.25">
      <c r="O35" s="8" t="s">
        <v>39</v>
      </c>
      <c r="P35" s="60" t="s">
        <v>277</v>
      </c>
      <c r="Q35" s="22">
        <f>Q16-Q28</f>
        <v>-14</v>
      </c>
      <c r="R35" s="4"/>
      <c r="V35" s="8" t="s">
        <v>40</v>
      </c>
      <c r="W35" s="23"/>
    </row>
    <row r="36" spans="1:39" x14ac:dyDescent="0.25">
      <c r="P36" s="14" t="s">
        <v>41</v>
      </c>
      <c r="Q36" s="20">
        <f>$Q$30+$Q$35*7/31</f>
        <v>3433.8387096774195</v>
      </c>
      <c r="R36" s="24"/>
      <c r="V36" s="1"/>
      <c r="W36" s="1"/>
    </row>
    <row r="37" spans="1:39" x14ac:dyDescent="0.25">
      <c r="P37" s="14" t="s">
        <v>42</v>
      </c>
      <c r="Q37" s="20">
        <f>$Q$30+$Q$35*14/31</f>
        <v>3430.6774193548385</v>
      </c>
      <c r="R37" s="4"/>
      <c r="V37" s="25" t="s">
        <v>43</v>
      </c>
      <c r="W37" s="26">
        <f>(1.352613)</f>
        <v>1.3526130000000001</v>
      </c>
      <c r="X37" s="3"/>
    </row>
    <row r="38" spans="1:39" x14ac:dyDescent="0.25">
      <c r="P38" s="14" t="s">
        <v>44</v>
      </c>
      <c r="Q38" s="20">
        <f>$Q$30+$Q$35*21/31</f>
        <v>3427.516129032258</v>
      </c>
      <c r="R38" s="4"/>
      <c r="V38" s="25" t="s">
        <v>45</v>
      </c>
      <c r="W38" s="26">
        <f>(0.114696)</f>
        <v>0.11469600000000001</v>
      </c>
      <c r="X38" s="3"/>
    </row>
    <row r="39" spans="1:39" ht="17" thickBot="1" x14ac:dyDescent="0.3">
      <c r="P39" s="17" t="s">
        <v>46</v>
      </c>
      <c r="Q39" s="27">
        <f>$Q$30+$Q$35*28/31</f>
        <v>3424.3548387096776</v>
      </c>
      <c r="R39" s="4"/>
      <c r="V39" s="25" t="s">
        <v>47</v>
      </c>
      <c r="W39" s="26">
        <f>-(0.287231)</f>
        <v>-0.28723100000000001</v>
      </c>
      <c r="X39" s="3"/>
    </row>
    <row r="40" spans="1:39" x14ac:dyDescent="0.25">
      <c r="I40" s="28"/>
      <c r="V40" s="25" t="s">
        <v>48</v>
      </c>
      <c r="W40" s="26">
        <f>-(0.180078)</f>
        <v>-0.18007799999999999</v>
      </c>
      <c r="X40" s="3"/>
    </row>
    <row r="41" spans="1:39" ht="17" thickBo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V41" s="25" t="s">
        <v>49</v>
      </c>
      <c r="W41" s="26">
        <f>-(0.040724)</f>
        <v>-4.0724000000000003E-2</v>
      </c>
      <c r="X41" s="3"/>
    </row>
    <row r="42" spans="1:39" x14ac:dyDescent="0.25">
      <c r="A42" s="4"/>
      <c r="B42" s="2"/>
      <c r="C42" s="1"/>
      <c r="D42" s="44" t="s">
        <v>282</v>
      </c>
      <c r="E42" s="1"/>
      <c r="F42" s="1"/>
      <c r="G42" s="1"/>
      <c r="H42" s="1"/>
      <c r="I42" s="3"/>
      <c r="J42" s="3"/>
      <c r="K42" s="3"/>
      <c r="L42" s="3"/>
      <c r="M42" s="11" t="s">
        <v>50</v>
      </c>
      <c r="N42" s="1"/>
      <c r="O42" s="3"/>
      <c r="P42" s="4"/>
      <c r="V42" s="25" t="s">
        <v>51</v>
      </c>
      <c r="W42" s="26">
        <f>-(0.009873)</f>
        <v>-9.8729999999999998E-3</v>
      </c>
      <c r="X42" s="3"/>
    </row>
    <row r="43" spans="1:39" x14ac:dyDescent="0.25">
      <c r="A43" s="29" t="s">
        <v>52</v>
      </c>
      <c r="B43" s="67" t="s">
        <v>53</v>
      </c>
      <c r="C43" s="10" t="s">
        <v>54</v>
      </c>
      <c r="D43" s="83" t="s">
        <v>55</v>
      </c>
      <c r="E43" s="83" t="s">
        <v>56</v>
      </c>
      <c r="F43" s="83" t="s">
        <v>57</v>
      </c>
      <c r="G43" s="61" t="s">
        <v>177</v>
      </c>
      <c r="H43" s="83" t="s">
        <v>58</v>
      </c>
      <c r="I43" s="10" t="s">
        <v>59</v>
      </c>
      <c r="J43" s="10" t="s">
        <v>3</v>
      </c>
      <c r="K43" s="10" t="s">
        <v>4</v>
      </c>
      <c r="L43" s="10" t="s">
        <v>5</v>
      </c>
      <c r="M43" s="10" t="s">
        <v>9</v>
      </c>
      <c r="N43" s="10" t="s">
        <v>10</v>
      </c>
      <c r="O43" s="9" t="s">
        <v>7</v>
      </c>
      <c r="P43" s="4"/>
      <c r="V43" s="25" t="s">
        <v>60</v>
      </c>
      <c r="W43" s="26">
        <f>(0.11847)</f>
        <v>0.11847000000000001</v>
      </c>
      <c r="X43" s="3"/>
      <c r="AB43" s="28"/>
    </row>
    <row r="44" spans="1:39" x14ac:dyDescent="0.25">
      <c r="A44" s="6"/>
      <c r="B44" s="92" t="s">
        <v>61</v>
      </c>
      <c r="C44" s="13" t="s">
        <v>62</v>
      </c>
      <c r="D44" s="84"/>
      <c r="E44" s="84"/>
      <c r="F44" s="84"/>
      <c r="G44" s="13" t="s">
        <v>176</v>
      </c>
      <c r="H44" s="84"/>
      <c r="I44" s="2"/>
      <c r="J44" s="2"/>
      <c r="K44" s="2"/>
      <c r="L44" s="2"/>
      <c r="M44" s="2"/>
      <c r="N44" s="2"/>
      <c r="O44" s="2"/>
      <c r="P44" s="4"/>
      <c r="V44" s="25" t="s">
        <v>63</v>
      </c>
      <c r="W44" s="26">
        <f>(0.266557)</f>
        <v>0.26655699999999999</v>
      </c>
      <c r="X44" s="3"/>
      <c r="AA44" s="28"/>
      <c r="AB44" s="30"/>
    </row>
    <row r="45" spans="1:39" x14ac:dyDescent="0.25">
      <c r="A45" s="4"/>
      <c r="B45" s="93"/>
      <c r="C45" s="3"/>
      <c r="D45" s="89"/>
      <c r="E45" s="85"/>
      <c r="F45" s="88"/>
      <c r="G45" s="68"/>
      <c r="H45" s="85"/>
      <c r="I45" s="3"/>
      <c r="J45" s="3"/>
      <c r="K45" s="3"/>
      <c r="L45" s="3"/>
      <c r="M45" s="3"/>
      <c r="N45" s="3"/>
      <c r="O45" s="3"/>
      <c r="P45" s="4"/>
      <c r="Q45" s="8" t="s">
        <v>64</v>
      </c>
      <c r="V45" s="31" t="s">
        <v>65</v>
      </c>
      <c r="W45" s="32">
        <f>(0.33114)</f>
        <v>0.33113999999999999</v>
      </c>
      <c r="X45" s="3"/>
      <c r="AA45" s="28"/>
    </row>
    <row r="46" spans="1:39" ht="17" thickBot="1" x14ac:dyDescent="0.3">
      <c r="A46" s="14" t="s">
        <v>66</v>
      </c>
      <c r="B46" s="94">
        <v>3443</v>
      </c>
      <c r="C46" s="51">
        <f>SUM(D46:F46)</f>
        <v>1</v>
      </c>
      <c r="D46" s="90">
        <v>1</v>
      </c>
      <c r="E46" s="86"/>
      <c r="F46" s="90"/>
      <c r="G46" s="69">
        <f>B46+C46</f>
        <v>3444</v>
      </c>
      <c r="H46" s="86">
        <v>6</v>
      </c>
      <c r="I46" s="15">
        <f>SUM(F5:F12)/100000</f>
        <v>1.7319609171360208E-3</v>
      </c>
      <c r="J46" s="15">
        <f>I46</f>
        <v>1.7319609171360208E-3</v>
      </c>
      <c r="K46" s="3">
        <f>(100000+0)</f>
        <v>100000</v>
      </c>
      <c r="L46" s="3">
        <f>J46*K46</f>
        <v>173.19609171360207</v>
      </c>
      <c r="M46" s="3">
        <f>SUM(G5:G12)</f>
        <v>99861.353833757312</v>
      </c>
      <c r="N46" s="3">
        <f>N48+M46</f>
        <v>8060381.04283222</v>
      </c>
      <c r="O46" s="16">
        <f>N46/K46</f>
        <v>80.603810428322205</v>
      </c>
      <c r="P46" s="4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9" x14ac:dyDescent="0.25">
      <c r="A47" s="4"/>
      <c r="B47" s="95"/>
      <c r="C47" s="51"/>
      <c r="D47" s="75"/>
      <c r="E47" s="86"/>
      <c r="F47" s="90"/>
      <c r="G47" s="69"/>
      <c r="H47" s="86"/>
      <c r="I47" s="15"/>
      <c r="J47" s="15"/>
      <c r="K47" s="3"/>
      <c r="L47" s="3"/>
      <c r="M47" s="3"/>
      <c r="N47" s="3"/>
      <c r="O47" s="16"/>
      <c r="P47" s="4"/>
      <c r="Q47" s="21" t="s">
        <v>67</v>
      </c>
      <c r="R47" s="31" t="s">
        <v>68</v>
      </c>
      <c r="S47" s="31" t="s">
        <v>69</v>
      </c>
      <c r="T47" s="31" t="s">
        <v>70</v>
      </c>
      <c r="U47" s="31" t="s">
        <v>71</v>
      </c>
      <c r="V47" s="33" t="s">
        <v>72</v>
      </c>
      <c r="W47" s="31" t="s">
        <v>73</v>
      </c>
      <c r="X47" s="31" t="s">
        <v>74</v>
      </c>
      <c r="Y47" s="31" t="s">
        <v>75</v>
      </c>
      <c r="Z47" s="33" t="s">
        <v>76</v>
      </c>
      <c r="AA47" s="11" t="s">
        <v>59</v>
      </c>
      <c r="AB47" s="11" t="s">
        <v>3</v>
      </c>
      <c r="AC47" s="33" t="s">
        <v>77</v>
      </c>
      <c r="AD47" s="31" t="s">
        <v>78</v>
      </c>
      <c r="AE47" s="31" t="s">
        <v>79</v>
      </c>
      <c r="AF47" s="31" t="s">
        <v>80</v>
      </c>
      <c r="AG47" s="4"/>
    </row>
    <row r="48" spans="1:39" ht="17" thickBot="1" x14ac:dyDescent="0.3">
      <c r="A48" s="14" t="s">
        <v>81</v>
      </c>
      <c r="B48" s="94">
        <v>3755</v>
      </c>
      <c r="C48" s="51">
        <f t="shared" ref="C48:C79" si="5">SUM(D48:F48)</f>
        <v>0</v>
      </c>
      <c r="D48" s="75"/>
      <c r="E48" s="76"/>
      <c r="F48" s="77"/>
      <c r="G48" s="69">
        <f t="shared" ref="G48:G79" si="6">T48*11/12+U48/12+D48*23/24+D49/24</f>
        <v>3820.0081018518526</v>
      </c>
      <c r="H48" s="76"/>
      <c r="I48" s="15">
        <f t="shared" ref="I48:I79" si="7">Z48/(1-Z48/2)</f>
        <v>0</v>
      </c>
      <c r="J48" s="15">
        <f t="shared" ref="J48:J79" si="8">Z48</f>
        <v>0</v>
      </c>
      <c r="K48" s="3">
        <f>100000*(1-J46)</f>
        <v>99826.803908286398</v>
      </c>
      <c r="L48" s="3">
        <f t="shared" ref="L48:L79" si="9">K48-K49</f>
        <v>0</v>
      </c>
      <c r="M48" s="3">
        <f t="shared" ref="M48:M79" si="10">(+K48+K49)/2</f>
        <v>99826.803908286398</v>
      </c>
      <c r="N48" s="3">
        <f>N49+M48</f>
        <v>7960519.6889984626</v>
      </c>
      <c r="O48" s="16">
        <f t="shared" ref="O48:O79" si="11">N48/K48</f>
        <v>79.743309184895963</v>
      </c>
      <c r="P48" s="4"/>
      <c r="Q48" s="4">
        <f t="shared" ref="Q48:Q79" si="12">B48*11/12+B49/12+F48*23/24+F49/24</f>
        <v>3777.5833333333335</v>
      </c>
      <c r="R48" s="3">
        <f t="shared" ref="R48:R79" si="13">B49*11/12+B50/12+F49*23/24+F50/24</f>
        <v>4037.5833333333335</v>
      </c>
      <c r="S48" s="3">
        <f t="shared" ref="S48:S79" si="14">B50*11/12+B51/12+F50*23/24+F51/24</f>
        <v>4166.75</v>
      </c>
      <c r="T48" s="3">
        <f t="shared" ref="T48:T79" si="15">Q48*11/12+R48/12+E48*23/24+E49/24</f>
        <v>3799.2500000000005</v>
      </c>
      <c r="U48" s="3">
        <f t="shared" ref="U48:U79" si="16">R48*11/12+S48/12+E49*23/24+E50/24</f>
        <v>4048.3472222222226</v>
      </c>
      <c r="V48" s="34">
        <f>W37*AB48+W38*AB49+W39*AB50+W40*AB51</f>
        <v>-8.4908897062881396E-5</v>
      </c>
      <c r="W48" s="18">
        <f>W37*V48+W38*AB48+W39*AB49+W40*AB50</f>
        <v>-1.1484887798291519E-4</v>
      </c>
      <c r="X48" s="18">
        <f>W37*W48+W38*V48+W39*AB48+W40*AB49</f>
        <v>-1.6508479625262912E-4</v>
      </c>
      <c r="Y48" s="18">
        <f>W37*X48+W38*W48+W39*V48+W40*AB48</f>
        <v>-2.1208008101051737E-4</v>
      </c>
      <c r="Z48" s="35">
        <f>IF(W41*Y48+W42*X48+W43*W48+W44*V48+W45*AB48+W44*AB49+W43*AB50+W42*AB51+W41*AB52*1&lt;0,0,W41*Y48+W42*X48+W43*W48+W44*V48+W45*AB48+W44*AB49+W43*AB50+W42*AB51+W41*AB52*1)</f>
        <v>0</v>
      </c>
      <c r="AA48" s="15">
        <f t="shared" ref="AA48:AA79" si="17">H48/G48</f>
        <v>0</v>
      </c>
      <c r="AB48" s="15">
        <f t="shared" ref="AB48:AB79" si="18">AA48/(1+AA48/2)</f>
        <v>0</v>
      </c>
      <c r="AC48" s="34">
        <f>W37*AB136+W38*AB135+W39*AB134+W40*AB133</f>
        <v>7.37166921479811E-2</v>
      </c>
      <c r="AD48" s="18">
        <f>W37*AC48+W38*AB136+W39*AB135+W40*AB134</f>
        <v>5.4556671135956719E-2</v>
      </c>
      <c r="AE48" s="18">
        <f>W37*AD48+W38*AC48+W39*AB136+W40*AB135</f>
        <v>3.7571599708060038E-2</v>
      </c>
      <c r="AF48" s="18">
        <f>W37*AE48+W38*AD48+W39*AC48+W40*AB136</f>
        <v>2.1263950679234284E-2</v>
      </c>
      <c r="AG48" s="4"/>
      <c r="AH48" s="30">
        <v>4.198706200757687E-4</v>
      </c>
      <c r="AI48" s="30">
        <v>4.197824929079716E-4</v>
      </c>
      <c r="AJ48" s="30">
        <v>3.742805432243738E-4</v>
      </c>
      <c r="AK48" s="30">
        <f t="shared" ref="AK48:AL67" si="19">AH48-AA48</f>
        <v>4.198706200757687E-4</v>
      </c>
      <c r="AL48" s="30">
        <f t="shared" si="19"/>
        <v>4.197824929079716E-4</v>
      </c>
      <c r="AM48" s="30">
        <f t="shared" ref="AM48:AM79" si="20">AJ48-Z48</f>
        <v>3.742805432243738E-4</v>
      </c>
    </row>
    <row r="49" spans="1:39" x14ac:dyDescent="0.25">
      <c r="A49" s="14" t="s">
        <v>82</v>
      </c>
      <c r="B49" s="94">
        <v>4026</v>
      </c>
      <c r="C49" s="51">
        <f t="shared" si="5"/>
        <v>0</v>
      </c>
      <c r="D49" s="75"/>
      <c r="E49" s="76"/>
      <c r="F49" s="77"/>
      <c r="G49" s="69">
        <f t="shared" si="6"/>
        <v>4058.4788773148157</v>
      </c>
      <c r="H49" s="76"/>
      <c r="I49" s="15">
        <f t="shared" si="7"/>
        <v>4.2537980455893959E-5</v>
      </c>
      <c r="J49" s="15">
        <f t="shared" si="8"/>
        <v>4.2537075735245823E-5</v>
      </c>
      <c r="K49" s="3">
        <f t="shared" ref="K49:K80" si="21">K48*(1-J48)</f>
        <v>99826.803908286398</v>
      </c>
      <c r="L49" s="3">
        <f t="shared" si="9"/>
        <v>4.246340318248258</v>
      </c>
      <c r="M49" s="3">
        <f t="shared" si="10"/>
        <v>99824.680738127267</v>
      </c>
      <c r="N49" s="3">
        <f t="shared" ref="N49:N79" si="22">N50+M49</f>
        <v>7860692.885090176</v>
      </c>
      <c r="O49" s="16">
        <f t="shared" si="11"/>
        <v>78.743309184895963</v>
      </c>
      <c r="P49" s="4"/>
      <c r="Q49" s="4">
        <f t="shared" si="12"/>
        <v>4037.5833333333335</v>
      </c>
      <c r="R49" s="3">
        <f t="shared" si="13"/>
        <v>4166.75</v>
      </c>
      <c r="S49" s="3">
        <f t="shared" si="14"/>
        <v>4204.875</v>
      </c>
      <c r="T49" s="3">
        <f t="shared" si="15"/>
        <v>4048.3472222222226</v>
      </c>
      <c r="U49" s="3">
        <f t="shared" si="16"/>
        <v>4169.9270833333339</v>
      </c>
      <c r="V49" s="36"/>
      <c r="W49" s="30"/>
      <c r="X49" s="30"/>
      <c r="Y49" s="30"/>
      <c r="Z49" s="36">
        <f>IF(W41*X48+W42*W48+W43*V48+W44*AB48+W45*AB49+W44*AB50+W43*AB51+W42*AB52+W41*AB53&lt;0,0,W41*X48+W42*W48+W43*V48+W44*AB48+W45*AB49+W44*AB50+W43*AB51+W42*AB52+W41*AB53)</f>
        <v>4.2537075735245823E-5</v>
      </c>
      <c r="AA49" s="15">
        <f t="shared" si="17"/>
        <v>0</v>
      </c>
      <c r="AB49" s="15">
        <f t="shared" si="18"/>
        <v>0</v>
      </c>
      <c r="AC49" s="36"/>
      <c r="AD49" s="30"/>
      <c r="AE49" s="30"/>
      <c r="AF49" s="30"/>
      <c r="AH49" s="30">
        <v>1.3313200199790455E-4</v>
      </c>
      <c r="AI49" s="30">
        <v>1.3312314052279953E-4</v>
      </c>
      <c r="AJ49" s="30">
        <v>2.2068692520214319E-4</v>
      </c>
      <c r="AK49" s="30">
        <f t="shared" si="19"/>
        <v>1.3313200199790455E-4</v>
      </c>
      <c r="AL49" s="30">
        <f t="shared" si="19"/>
        <v>1.3312314052279953E-4</v>
      </c>
      <c r="AM49" s="30">
        <f t="shared" si="20"/>
        <v>1.7814984946689738E-4</v>
      </c>
    </row>
    <row r="50" spans="1:39" x14ac:dyDescent="0.25">
      <c r="A50" s="14" t="s">
        <v>83</v>
      </c>
      <c r="B50" s="94">
        <v>4165</v>
      </c>
      <c r="C50" s="51">
        <f t="shared" si="5"/>
        <v>0</v>
      </c>
      <c r="D50" s="75"/>
      <c r="E50" s="76"/>
      <c r="F50" s="77"/>
      <c r="G50" s="69">
        <f t="shared" si="6"/>
        <v>4174.3579282407409</v>
      </c>
      <c r="H50" s="76"/>
      <c r="I50" s="15">
        <f t="shared" si="7"/>
        <v>1.5570607099836981E-4</v>
      </c>
      <c r="J50" s="15">
        <f t="shared" si="8"/>
        <v>1.5569394975177277E-4</v>
      </c>
      <c r="K50" s="3">
        <f t="shared" si="21"/>
        <v>99822.55756796815</v>
      </c>
      <c r="L50" s="3">
        <f t="shared" si="9"/>
        <v>15.541768262075493</v>
      </c>
      <c r="M50" s="3">
        <f t="shared" si="10"/>
        <v>99814.786683837112</v>
      </c>
      <c r="N50" s="3">
        <f t="shared" si="22"/>
        <v>7760868.2043520492</v>
      </c>
      <c r="O50" s="16">
        <f t="shared" si="11"/>
        <v>77.746637568044221</v>
      </c>
      <c r="P50" s="4"/>
      <c r="Q50" s="4">
        <f t="shared" si="12"/>
        <v>4166.75</v>
      </c>
      <c r="R50" s="3">
        <f t="shared" si="13"/>
        <v>4204.875</v>
      </c>
      <c r="S50" s="3">
        <f t="shared" si="14"/>
        <v>4423.541666666667</v>
      </c>
      <c r="T50" s="3">
        <f t="shared" si="15"/>
        <v>4169.9270833333339</v>
      </c>
      <c r="U50" s="3">
        <f t="shared" si="16"/>
        <v>4223.0972222222226</v>
      </c>
      <c r="V50" s="36"/>
      <c r="W50" s="30"/>
      <c r="X50" s="30"/>
      <c r="Y50" s="30"/>
      <c r="Z50" s="36">
        <f>IF(W41*W48++W42*V48+W43*AB48+W44*AB49+W45*AB50+W44*AB51+W43*AB52+W42*AB53+W41*AB54&lt;0,0,W41*W48++W42*V48+W43*AB48+W44*AB49+W45*AB50+W44*AB51+W43*AB52+W42*AB53+W41*AB54)</f>
        <v>1.5569394975177277E-4</v>
      </c>
      <c r="AA50" s="15">
        <f t="shared" si="17"/>
        <v>0</v>
      </c>
      <c r="AB50" s="15">
        <f t="shared" si="18"/>
        <v>0</v>
      </c>
      <c r="AC50" s="36"/>
      <c r="AD50" s="30"/>
      <c r="AE50" s="30"/>
      <c r="AF50" s="30"/>
      <c r="AH50" s="30">
        <v>1.2823799071254164E-4</v>
      </c>
      <c r="AI50" s="30">
        <v>1.2822976874859472E-4</v>
      </c>
      <c r="AJ50" s="30">
        <v>1.3061241614919188E-4</v>
      </c>
      <c r="AK50" s="30">
        <f t="shared" si="19"/>
        <v>1.2823799071254164E-4</v>
      </c>
      <c r="AL50" s="30">
        <f t="shared" si="19"/>
        <v>1.2822976874859472E-4</v>
      </c>
      <c r="AM50" s="30">
        <f t="shared" si="20"/>
        <v>-2.5081533602580889E-5</v>
      </c>
    </row>
    <row r="51" spans="1:39" x14ac:dyDescent="0.25">
      <c r="A51" s="14" t="s">
        <v>84</v>
      </c>
      <c r="B51" s="94">
        <v>4186</v>
      </c>
      <c r="C51" s="51">
        <f t="shared" si="5"/>
        <v>0</v>
      </c>
      <c r="D51" s="75"/>
      <c r="E51" s="76"/>
      <c r="F51" s="77"/>
      <c r="G51" s="69">
        <f t="shared" si="6"/>
        <v>4240.6756365740748</v>
      </c>
      <c r="H51" s="76">
        <v>2</v>
      </c>
      <c r="I51" s="15">
        <f t="shared" si="7"/>
        <v>2.4547935249575735E-4</v>
      </c>
      <c r="J51" s="15">
        <f t="shared" si="8"/>
        <v>2.4544922613720598E-4</v>
      </c>
      <c r="K51" s="3">
        <f t="shared" si="21"/>
        <v>99807.015799706074</v>
      </c>
      <c r="L51" s="3">
        <f t="shared" si="9"/>
        <v>24.49755479110172</v>
      </c>
      <c r="M51" s="3">
        <f t="shared" si="10"/>
        <v>99794.767022310523</v>
      </c>
      <c r="N51" s="3">
        <f t="shared" si="22"/>
        <v>7661053.4176682122</v>
      </c>
      <c r="O51" s="16">
        <f t="shared" si="11"/>
        <v>76.758666274949121</v>
      </c>
      <c r="P51" s="4"/>
      <c r="Q51" s="4">
        <f t="shared" si="12"/>
        <v>4204.875</v>
      </c>
      <c r="R51" s="3">
        <f t="shared" si="13"/>
        <v>4423.541666666667</v>
      </c>
      <c r="S51" s="3">
        <f t="shared" si="14"/>
        <v>4549.5</v>
      </c>
      <c r="T51" s="3">
        <f t="shared" si="15"/>
        <v>4223.0972222222226</v>
      </c>
      <c r="U51" s="3">
        <f t="shared" si="16"/>
        <v>4434.0381944444453</v>
      </c>
      <c r="V51" s="36"/>
      <c r="W51" s="30"/>
      <c r="X51" s="30"/>
      <c r="Y51" s="30"/>
      <c r="Z51" s="36">
        <f>IF(W41*V48+W42*AB48+W43*AB49+W44*AB50+W45*AB51+W44*AB52+W43*AB53+W42*AB54+W41*AB55&lt;0,0,W41*V48+W42*AB48+W43*AB49+W44*AB50+W45*AB51+W44*AB52+W43*AB53+W42*AB54+W41*AB55)</f>
        <v>2.4544922613720598E-4</v>
      </c>
      <c r="AA51" s="15">
        <f t="shared" si="17"/>
        <v>4.7162296091472468E-4</v>
      </c>
      <c r="AB51" s="15">
        <f t="shared" si="18"/>
        <v>4.715117730254745E-4</v>
      </c>
      <c r="AC51" s="36"/>
      <c r="AD51" s="30"/>
      <c r="AE51" s="30"/>
      <c r="AF51" s="30"/>
      <c r="AH51" s="30">
        <v>1.2071147679734011E-4</v>
      </c>
      <c r="AI51" s="30">
        <v>1.2070419160672787E-4</v>
      </c>
      <c r="AJ51" s="30">
        <v>1.0524855429242086E-4</v>
      </c>
      <c r="AK51" s="30">
        <f t="shared" si="19"/>
        <v>-3.5091148411738456E-4</v>
      </c>
      <c r="AL51" s="30">
        <f t="shared" si="19"/>
        <v>-3.5080758141874666E-4</v>
      </c>
      <c r="AM51" s="30">
        <f t="shared" si="20"/>
        <v>-1.4020067184478512E-4</v>
      </c>
    </row>
    <row r="52" spans="1:39" x14ac:dyDescent="0.25">
      <c r="A52" s="14" t="s">
        <v>85</v>
      </c>
      <c r="B52" s="94">
        <v>4412</v>
      </c>
      <c r="C52" s="64">
        <f t="shared" si="5"/>
        <v>1</v>
      </c>
      <c r="D52" s="78"/>
      <c r="E52" s="79"/>
      <c r="F52" s="80">
        <v>1</v>
      </c>
      <c r="G52" s="70">
        <f t="shared" si="6"/>
        <v>4444.6785300925931</v>
      </c>
      <c r="H52" s="76">
        <v>1</v>
      </c>
      <c r="I52" s="15">
        <f t="shared" si="7"/>
        <v>2.5846363071283462E-4</v>
      </c>
      <c r="J52" s="15">
        <f t="shared" si="8"/>
        <v>2.584302333046417E-4</v>
      </c>
      <c r="K52" s="3">
        <f t="shared" si="21"/>
        <v>99782.518244914972</v>
      </c>
      <c r="L52" s="3">
        <f t="shared" si="9"/>
        <v>25.786819469751208</v>
      </c>
      <c r="M52" s="3">
        <f>(+K52+K53)/2</f>
        <v>99769.62483518009</v>
      </c>
      <c r="N52" s="3">
        <f>N53+M52</f>
        <v>7561258.6506459014</v>
      </c>
      <c r="O52" s="16">
        <f t="shared" si="11"/>
        <v>75.777388500928438</v>
      </c>
      <c r="P52" s="4"/>
      <c r="Q52" s="4">
        <f t="shared" si="12"/>
        <v>4423.541666666667</v>
      </c>
      <c r="R52" s="3">
        <f t="shared" si="13"/>
        <v>4549.5</v>
      </c>
      <c r="S52" s="3">
        <f t="shared" si="14"/>
        <v>4696.166666666667</v>
      </c>
      <c r="T52" s="3">
        <f t="shared" si="15"/>
        <v>4434.0381944444453</v>
      </c>
      <c r="U52" s="3">
        <f t="shared" si="16"/>
        <v>4561.7222222222226</v>
      </c>
      <c r="V52" s="36"/>
      <c r="W52" s="30"/>
      <c r="X52" s="30"/>
      <c r="Y52" s="30"/>
      <c r="Z52" s="36">
        <f t="shared" ref="Z52:Z115" si="23">IF((-99*AB48-24*AB49+288*AB50+648*AB51+805*AB52+648*AB53+288*AB54-24*AB55-99*AB56)/2431&lt;0,0,(-99*AB48-24*AB49+288*AB50+648*AB51+805*AB52+648*AB53+288*AB54-24*AB55-99*AB56)/2431)</f>
        <v>2.584302333046417E-4</v>
      </c>
      <c r="AA52" s="15">
        <f t="shared" si="17"/>
        <v>2.2498815003819131E-4</v>
      </c>
      <c r="AB52" s="15">
        <f t="shared" si="18"/>
        <v>2.2496284305124862E-4</v>
      </c>
      <c r="AC52" s="36"/>
      <c r="AD52" s="30"/>
      <c r="AE52" s="30"/>
      <c r="AF52" s="30"/>
      <c r="AH52" s="30">
        <v>1.152100155906887E-4</v>
      </c>
      <c r="AI52" s="30">
        <v>1.1520337929912613E-4</v>
      </c>
      <c r="AJ52" s="30">
        <v>9.8937287017032555E-5</v>
      </c>
      <c r="AK52" s="30">
        <f t="shared" si="19"/>
        <v>-1.0977813444750262E-4</v>
      </c>
      <c r="AL52" s="30">
        <f t="shared" si="19"/>
        <v>-1.097594637521225E-4</v>
      </c>
      <c r="AM52" s="30">
        <f t="shared" si="20"/>
        <v>-1.5949294628760915E-4</v>
      </c>
    </row>
    <row r="53" spans="1:39" x14ac:dyDescent="0.25">
      <c r="A53" s="14" t="s">
        <v>86</v>
      </c>
      <c r="B53" s="94">
        <v>4539</v>
      </c>
      <c r="C53" s="51">
        <f t="shared" si="5"/>
        <v>0</v>
      </c>
      <c r="D53" s="75"/>
      <c r="E53" s="76"/>
      <c r="F53" s="77"/>
      <c r="G53" s="69">
        <f t="shared" si="6"/>
        <v>4575.4745370370374</v>
      </c>
      <c r="H53" s="98">
        <v>1</v>
      </c>
      <c r="I53" s="15">
        <f t="shared" si="7"/>
        <v>1.8053700988226085E-4</v>
      </c>
      <c r="J53" s="15">
        <f t="shared" si="8"/>
        <v>1.8052071454724775E-4</v>
      </c>
      <c r="K53" s="3">
        <f t="shared" si="21"/>
        <v>99756.731425445221</v>
      </c>
      <c r="L53" s="3">
        <f t="shared" si="9"/>
        <v>18.008156437819707</v>
      </c>
      <c r="M53" s="3">
        <f t="shared" si="10"/>
        <v>99747.727347226319</v>
      </c>
      <c r="N53" s="3">
        <f t="shared" si="22"/>
        <v>7461489.0258107213</v>
      </c>
      <c r="O53" s="16">
        <f t="shared" si="11"/>
        <v>74.796847482790511</v>
      </c>
      <c r="P53" s="4"/>
      <c r="Q53" s="4">
        <f t="shared" si="12"/>
        <v>4549.5</v>
      </c>
      <c r="R53" s="3">
        <f t="shared" si="13"/>
        <v>4696.166666666667</v>
      </c>
      <c r="S53" s="3">
        <f t="shared" si="14"/>
        <v>5063.1666666666661</v>
      </c>
      <c r="T53" s="3">
        <f t="shared" si="15"/>
        <v>4561.7222222222226</v>
      </c>
      <c r="U53" s="3">
        <f t="shared" si="16"/>
        <v>4726.75</v>
      </c>
      <c r="V53" s="36"/>
      <c r="W53" s="30"/>
      <c r="X53" s="30"/>
      <c r="Y53" s="30"/>
      <c r="Z53" s="36">
        <f t="shared" si="23"/>
        <v>1.8052071454724775E-4</v>
      </c>
      <c r="AA53" s="15">
        <f t="shared" si="17"/>
        <v>2.1855656542404779E-4</v>
      </c>
      <c r="AB53" s="15">
        <f t="shared" si="18"/>
        <v>2.1853268454756397E-4</v>
      </c>
      <c r="AC53" s="36"/>
      <c r="AD53" s="30"/>
      <c r="AE53" s="30"/>
      <c r="AF53" s="30"/>
      <c r="AH53" s="30">
        <v>1.1052878814394531E-4</v>
      </c>
      <c r="AI53" s="30">
        <v>1.1052268017499423E-4</v>
      </c>
      <c r="AJ53" s="30">
        <v>8.4443049453668351E-5</v>
      </c>
      <c r="AK53" s="30">
        <f t="shared" si="19"/>
        <v>-1.0802777728010248E-4</v>
      </c>
      <c r="AL53" s="30">
        <f t="shared" si="19"/>
        <v>-1.0801000437256973E-4</v>
      </c>
      <c r="AM53" s="30">
        <f t="shared" si="20"/>
        <v>-9.6077665093579395E-5</v>
      </c>
    </row>
    <row r="54" spans="1:39" x14ac:dyDescent="0.25">
      <c r="A54" s="14" t="s">
        <v>87</v>
      </c>
      <c r="B54" s="94">
        <v>4665</v>
      </c>
      <c r="C54" s="51">
        <f t="shared" si="5"/>
        <v>0</v>
      </c>
      <c r="D54" s="75"/>
      <c r="E54" s="76"/>
      <c r="F54" s="77"/>
      <c r="G54" s="69">
        <f t="shared" si="6"/>
        <v>4756.5972222222226</v>
      </c>
      <c r="H54" s="76"/>
      <c r="I54" s="15">
        <f t="shared" si="7"/>
        <v>7.8391543721697239E-5</v>
      </c>
      <c r="J54" s="15">
        <f t="shared" si="8"/>
        <v>7.8388471225062587E-5</v>
      </c>
      <c r="K54" s="3">
        <f t="shared" si="21"/>
        <v>99738.723269007402</v>
      </c>
      <c r="L54" s="3">
        <f t="shared" si="9"/>
        <v>7.8183660390059231</v>
      </c>
      <c r="M54" s="3">
        <f t="shared" si="10"/>
        <v>99734.814085987891</v>
      </c>
      <c r="N54" s="3">
        <f t="shared" si="22"/>
        <v>7361741.2984634954</v>
      </c>
      <c r="O54" s="16">
        <f t="shared" si="11"/>
        <v>73.810262024389345</v>
      </c>
      <c r="P54" s="4"/>
      <c r="Q54" s="4">
        <f t="shared" si="12"/>
        <v>4696.166666666667</v>
      </c>
      <c r="R54" s="3">
        <f t="shared" si="13"/>
        <v>5063.1666666666661</v>
      </c>
      <c r="S54" s="3">
        <f t="shared" si="14"/>
        <v>5324.166666666667</v>
      </c>
      <c r="T54" s="3">
        <f t="shared" si="15"/>
        <v>4726.75</v>
      </c>
      <c r="U54" s="3">
        <f t="shared" si="16"/>
        <v>5084.9166666666661</v>
      </c>
      <c r="V54" s="36"/>
      <c r="W54" s="30"/>
      <c r="X54" s="30"/>
      <c r="Y54" s="30"/>
      <c r="Z54" s="36">
        <f t="shared" si="23"/>
        <v>7.8388471225062587E-5</v>
      </c>
      <c r="AA54" s="15">
        <f t="shared" si="17"/>
        <v>0</v>
      </c>
      <c r="AB54" s="15">
        <f t="shared" si="18"/>
        <v>0</v>
      </c>
      <c r="AC54" s="36"/>
      <c r="AD54" s="30"/>
      <c r="AE54" s="30"/>
      <c r="AF54" s="30"/>
      <c r="AH54" s="30">
        <v>1.0952471408059993E-4</v>
      </c>
      <c r="AI54" s="30">
        <v>1.0951871657754011E-4</v>
      </c>
      <c r="AJ54" s="30">
        <v>7.6351303172046524E-5</v>
      </c>
      <c r="AK54" s="30">
        <f t="shared" si="19"/>
        <v>1.0952471408059993E-4</v>
      </c>
      <c r="AL54" s="30">
        <f t="shared" si="19"/>
        <v>1.0951871657754011E-4</v>
      </c>
      <c r="AM54" s="30">
        <f t="shared" si="20"/>
        <v>-2.0371680530160638E-6</v>
      </c>
    </row>
    <row r="55" spans="1:39" x14ac:dyDescent="0.25">
      <c r="A55" s="14" t="s">
        <v>88</v>
      </c>
      <c r="B55" s="94">
        <v>5039</v>
      </c>
      <c r="C55" s="94">
        <f t="shared" si="5"/>
        <v>0</v>
      </c>
      <c r="D55" s="75"/>
      <c r="E55" s="86"/>
      <c r="F55" s="77"/>
      <c r="G55" s="69">
        <f t="shared" si="6"/>
        <v>5104.5856481481478</v>
      </c>
      <c r="H55" s="76"/>
      <c r="I55" s="15">
        <f t="shared" si="7"/>
        <v>1.9275887267313482E-5</v>
      </c>
      <c r="J55" s="15">
        <f t="shared" si="8"/>
        <v>1.927570148918903E-5</v>
      </c>
      <c r="K55" s="3">
        <f t="shared" si="21"/>
        <v>99730.904902968396</v>
      </c>
      <c r="L55" s="3">
        <f t="shared" si="9"/>
        <v>1.9223831521521788</v>
      </c>
      <c r="M55" s="3">
        <f t="shared" si="10"/>
        <v>99729.94371139232</v>
      </c>
      <c r="N55" s="3">
        <f t="shared" si="22"/>
        <v>7262006.4843775071</v>
      </c>
      <c r="O55" s="16">
        <f t="shared" si="11"/>
        <v>72.816009154263284</v>
      </c>
      <c r="P55" s="4"/>
      <c r="Q55" s="4">
        <f t="shared" si="12"/>
        <v>5063.1666666666661</v>
      </c>
      <c r="R55" s="3">
        <f t="shared" si="13"/>
        <v>5324.166666666667</v>
      </c>
      <c r="S55" s="3">
        <f t="shared" si="14"/>
        <v>5285.5</v>
      </c>
      <c r="T55" s="3">
        <f t="shared" si="15"/>
        <v>5084.9166666666661</v>
      </c>
      <c r="U55" s="3">
        <f t="shared" si="16"/>
        <v>5320.9444444444443</v>
      </c>
      <c r="V55" s="36"/>
      <c r="W55" s="30"/>
      <c r="X55" s="30"/>
      <c r="Y55" s="30"/>
      <c r="Z55" s="36">
        <f t="shared" si="23"/>
        <v>1.927570148918903E-5</v>
      </c>
      <c r="AA55" s="15">
        <f t="shared" si="17"/>
        <v>0</v>
      </c>
      <c r="AB55" s="15">
        <f t="shared" si="18"/>
        <v>0</v>
      </c>
      <c r="AC55" s="36"/>
      <c r="AD55" s="30"/>
      <c r="AE55" s="30"/>
      <c r="AF55" s="30"/>
      <c r="AH55" s="30">
        <v>0</v>
      </c>
      <c r="AI55" s="30">
        <v>0</v>
      </c>
      <c r="AJ55" s="30">
        <v>6.5491778297855933E-5</v>
      </c>
      <c r="AK55" s="30">
        <f t="shared" si="19"/>
        <v>0</v>
      </c>
      <c r="AL55" s="30">
        <f t="shared" si="19"/>
        <v>0</v>
      </c>
      <c r="AM55" s="30">
        <f t="shared" si="20"/>
        <v>4.6216076808666902E-5</v>
      </c>
    </row>
    <row r="56" spans="1:39" x14ac:dyDescent="0.25">
      <c r="A56" s="14" t="s">
        <v>89</v>
      </c>
      <c r="B56" s="94">
        <v>5329</v>
      </c>
      <c r="C56" s="94">
        <f t="shared" si="5"/>
        <v>0</v>
      </c>
      <c r="D56" s="75"/>
      <c r="E56" s="76"/>
      <c r="F56" s="77"/>
      <c r="G56" s="69">
        <f t="shared" si="6"/>
        <v>5319.0480324074078</v>
      </c>
      <c r="H56" s="76"/>
      <c r="I56" s="15">
        <f t="shared" si="7"/>
        <v>2.2666929748501502E-5</v>
      </c>
      <c r="J56" s="15">
        <f t="shared" si="8"/>
        <v>2.2666672856560863E-5</v>
      </c>
      <c r="K56" s="3">
        <f t="shared" si="21"/>
        <v>99728.982519816243</v>
      </c>
      <c r="L56" s="3">
        <f t="shared" si="9"/>
        <v>2.260524221099331</v>
      </c>
      <c r="M56" s="3">
        <f t="shared" si="10"/>
        <v>99727.852257705701</v>
      </c>
      <c r="N56" s="3">
        <f t="shared" si="22"/>
        <v>7162276.5406661145</v>
      </c>
      <c r="O56" s="16">
        <f t="shared" si="11"/>
        <v>71.817403122938344</v>
      </c>
      <c r="P56" s="4"/>
      <c r="Q56" s="4">
        <f t="shared" si="12"/>
        <v>5324.166666666667</v>
      </c>
      <c r="R56" s="3">
        <f t="shared" si="13"/>
        <v>5285.5</v>
      </c>
      <c r="S56" s="3">
        <f t="shared" si="14"/>
        <v>5437.75</v>
      </c>
      <c r="T56" s="3">
        <f t="shared" si="15"/>
        <v>5320.9444444444443</v>
      </c>
      <c r="U56" s="3">
        <f t="shared" si="16"/>
        <v>5298.1875</v>
      </c>
      <c r="V56" s="36"/>
      <c r="W56" s="30"/>
      <c r="X56" s="30"/>
      <c r="Y56" s="30"/>
      <c r="Z56" s="36">
        <f t="shared" si="23"/>
        <v>2.2666672856560863E-5</v>
      </c>
      <c r="AA56" s="15">
        <f t="shared" si="17"/>
        <v>0</v>
      </c>
      <c r="AB56" s="15">
        <f t="shared" si="18"/>
        <v>0</v>
      </c>
      <c r="AC56" s="36"/>
      <c r="AD56" s="30"/>
      <c r="AE56" s="30"/>
      <c r="AF56" s="30"/>
      <c r="AH56" s="30">
        <v>1.0538574843153316E-4</v>
      </c>
      <c r="AI56" s="30">
        <v>1.0538019564613915E-4</v>
      </c>
      <c r="AJ56" s="30">
        <v>4.458506602979635E-5</v>
      </c>
      <c r="AK56" s="30">
        <f t="shared" si="19"/>
        <v>1.0538574843153316E-4</v>
      </c>
      <c r="AL56" s="30">
        <f t="shared" si="19"/>
        <v>1.0538019564613915E-4</v>
      </c>
      <c r="AM56" s="30">
        <f t="shared" si="20"/>
        <v>2.1918393173235488E-5</v>
      </c>
    </row>
    <row r="57" spans="1:39" x14ac:dyDescent="0.25">
      <c r="A57" s="14" t="s">
        <v>90</v>
      </c>
      <c r="B57" s="94">
        <v>5271</v>
      </c>
      <c r="C57" s="64">
        <f t="shared" si="5"/>
        <v>0</v>
      </c>
      <c r="D57" s="78"/>
      <c r="E57" s="79"/>
      <c r="F57" s="80"/>
      <c r="G57" s="70">
        <f t="shared" si="6"/>
        <v>5309.4432870370374</v>
      </c>
      <c r="H57" s="81">
        <v>1</v>
      </c>
      <c r="I57" s="15">
        <f t="shared" si="7"/>
        <v>6.4605219961709555E-5</v>
      </c>
      <c r="J57" s="15">
        <f t="shared" si="8"/>
        <v>6.4603133111897093E-5</v>
      </c>
      <c r="K57" s="3">
        <f t="shared" si="21"/>
        <v>99726.721995595144</v>
      </c>
      <c r="L57" s="3">
        <f t="shared" si="9"/>
        <v>6.4426586958870757</v>
      </c>
      <c r="M57" s="3">
        <f t="shared" si="10"/>
        <v>99723.500666247201</v>
      </c>
      <c r="N57" s="3">
        <f t="shared" si="22"/>
        <v>7062548.6884084092</v>
      </c>
      <c r="O57" s="16">
        <f t="shared" si="11"/>
        <v>70.819019687826071</v>
      </c>
      <c r="P57" s="4"/>
      <c r="Q57" s="4">
        <f t="shared" si="12"/>
        <v>5285.5</v>
      </c>
      <c r="R57" s="3">
        <f t="shared" si="13"/>
        <v>5437.75</v>
      </c>
      <c r="S57" s="3">
        <f t="shared" si="14"/>
        <v>5383.833333333333</v>
      </c>
      <c r="T57" s="3">
        <f t="shared" si="15"/>
        <v>5298.1875</v>
      </c>
      <c r="U57" s="3">
        <f t="shared" si="16"/>
        <v>5433.2569444444443</v>
      </c>
      <c r="V57" s="36"/>
      <c r="W57" s="30"/>
      <c r="X57" s="30"/>
      <c r="Y57" s="30"/>
      <c r="Z57" s="36">
        <f t="shared" si="23"/>
        <v>6.4603133111897093E-5</v>
      </c>
      <c r="AA57" s="15">
        <f t="shared" si="17"/>
        <v>1.883436635327647E-4</v>
      </c>
      <c r="AB57" s="15">
        <f t="shared" si="18"/>
        <v>1.8832592853510545E-4</v>
      </c>
      <c r="AC57" s="36"/>
      <c r="AD57" s="30"/>
      <c r="AE57" s="30"/>
      <c r="AF57" s="30"/>
      <c r="AH57" s="30">
        <v>1.0153149806141234E-4</v>
      </c>
      <c r="AI57" s="30">
        <v>1.0152634400051281E-4</v>
      </c>
      <c r="AJ57" s="30">
        <v>3.6432656251947301E-5</v>
      </c>
      <c r="AK57" s="30">
        <f t="shared" si="19"/>
        <v>-8.6812165471352354E-5</v>
      </c>
      <c r="AL57" s="30">
        <f t="shared" si="19"/>
        <v>-8.6799584534592638E-5</v>
      </c>
      <c r="AM57" s="30">
        <f t="shared" si="20"/>
        <v>-2.8170476859949792E-5</v>
      </c>
    </row>
    <row r="58" spans="1:39" x14ac:dyDescent="0.25">
      <c r="A58" s="14" t="s">
        <v>91</v>
      </c>
      <c r="B58" s="94">
        <v>5445</v>
      </c>
      <c r="C58" s="51">
        <f t="shared" si="5"/>
        <v>0</v>
      </c>
      <c r="D58" s="75"/>
      <c r="E58" s="76"/>
      <c r="F58" s="77"/>
      <c r="G58" s="69">
        <f t="shared" si="6"/>
        <v>5431.0688657407409</v>
      </c>
      <c r="H58" s="76">
        <v>0</v>
      </c>
      <c r="I58" s="15">
        <f t="shared" si="7"/>
        <v>1.3944675419214696E-4</v>
      </c>
      <c r="J58" s="15">
        <f t="shared" si="8"/>
        <v>1.394370321713717E-4</v>
      </c>
      <c r="K58" s="3">
        <f t="shared" si="21"/>
        <v>99720.279336899257</v>
      </c>
      <c r="L58" s="3">
        <f t="shared" si="9"/>
        <v>13.904699798033107</v>
      </c>
      <c r="M58" s="3">
        <f t="shared" si="10"/>
        <v>99713.32698700024</v>
      </c>
      <c r="N58" s="3">
        <f t="shared" si="22"/>
        <v>6962825.1877421625</v>
      </c>
      <c r="O58" s="16">
        <f t="shared" si="11"/>
        <v>69.82356281031521</v>
      </c>
      <c r="P58" s="4"/>
      <c r="Q58" s="4">
        <f t="shared" si="12"/>
        <v>5437.75</v>
      </c>
      <c r="R58" s="3">
        <f t="shared" si="13"/>
        <v>5383.833333333333</v>
      </c>
      <c r="S58" s="3">
        <f t="shared" si="14"/>
        <v>5661.8333333333339</v>
      </c>
      <c r="T58" s="3">
        <f t="shared" si="15"/>
        <v>5433.2569444444443</v>
      </c>
      <c r="U58" s="3">
        <f t="shared" si="16"/>
        <v>5407</v>
      </c>
      <c r="V58" s="36"/>
      <c r="W58" s="30"/>
      <c r="X58" s="30"/>
      <c r="Y58" s="30"/>
      <c r="Z58" s="36">
        <f t="shared" si="23"/>
        <v>1.394370321713717E-4</v>
      </c>
      <c r="AA58" s="15">
        <f t="shared" si="17"/>
        <v>0</v>
      </c>
      <c r="AB58" s="15">
        <f t="shared" si="18"/>
        <v>0</v>
      </c>
      <c r="AC58" s="36"/>
      <c r="AD58" s="30"/>
      <c r="AE58" s="30"/>
      <c r="AF58" s="30"/>
      <c r="AH58" s="30">
        <v>0</v>
      </c>
      <c r="AI58" s="30">
        <v>0</v>
      </c>
      <c r="AJ58" s="30">
        <v>5.7760354265825506E-5</v>
      </c>
      <c r="AK58" s="30">
        <f t="shared" si="19"/>
        <v>0</v>
      </c>
      <c r="AL58" s="30">
        <f t="shared" si="19"/>
        <v>0</v>
      </c>
      <c r="AM58" s="30">
        <f t="shared" si="20"/>
        <v>-8.1676677905546187E-5</v>
      </c>
    </row>
    <row r="59" spans="1:39" x14ac:dyDescent="0.25">
      <c r="A59" s="14" t="s">
        <v>92</v>
      </c>
      <c r="B59" s="94">
        <v>5358</v>
      </c>
      <c r="C59" s="51">
        <f t="shared" si="5"/>
        <v>0</v>
      </c>
      <c r="D59" s="75"/>
      <c r="E59" s="76"/>
      <c r="F59" s="77"/>
      <c r="G59" s="69">
        <f t="shared" si="6"/>
        <v>5427.9421296296296</v>
      </c>
      <c r="H59" s="76">
        <v>1</v>
      </c>
      <c r="I59" s="15">
        <f t="shared" si="7"/>
        <v>1.9139072976471905E-4</v>
      </c>
      <c r="J59" s="15">
        <f t="shared" si="8"/>
        <v>1.913724163115117E-4</v>
      </c>
      <c r="K59" s="3">
        <f t="shared" si="21"/>
        <v>99706.374637101224</v>
      </c>
      <c r="L59" s="3">
        <f t="shared" si="9"/>
        <v>19.081049835964222</v>
      </c>
      <c r="M59" s="3">
        <f t="shared" si="10"/>
        <v>99696.834112183249</v>
      </c>
      <c r="N59" s="3">
        <f t="shared" si="22"/>
        <v>6863111.8607551623</v>
      </c>
      <c r="O59" s="16">
        <f t="shared" si="11"/>
        <v>68.833230430197247</v>
      </c>
      <c r="P59" s="4"/>
      <c r="Q59" s="4">
        <f t="shared" si="12"/>
        <v>5383.833333333333</v>
      </c>
      <c r="R59" s="3">
        <f t="shared" si="13"/>
        <v>5661.8333333333339</v>
      </c>
      <c r="S59" s="3">
        <f t="shared" si="14"/>
        <v>5619.5</v>
      </c>
      <c r="T59" s="3">
        <f t="shared" si="15"/>
        <v>5407</v>
      </c>
      <c r="U59" s="3">
        <f t="shared" si="16"/>
        <v>5658.3055555555566</v>
      </c>
      <c r="V59" s="36"/>
      <c r="W59" s="30"/>
      <c r="X59" s="30"/>
      <c r="Y59" s="30"/>
      <c r="Z59" s="36">
        <f t="shared" si="23"/>
        <v>1.913724163115117E-4</v>
      </c>
      <c r="AA59" s="15">
        <f t="shared" si="17"/>
        <v>1.8423188311851696E-4</v>
      </c>
      <c r="AB59" s="15">
        <f t="shared" si="18"/>
        <v>1.8421491398826567E-4</v>
      </c>
      <c r="AC59" s="36"/>
      <c r="AD59" s="30"/>
      <c r="AE59" s="30"/>
      <c r="AF59" s="30"/>
      <c r="AH59" s="30">
        <v>0</v>
      </c>
      <c r="AI59" s="30">
        <v>0</v>
      </c>
      <c r="AJ59" s="30">
        <v>1.0228907062613565E-4</v>
      </c>
      <c r="AK59" s="30">
        <f t="shared" si="19"/>
        <v>-1.8423188311851696E-4</v>
      </c>
      <c r="AL59" s="30">
        <f t="shared" si="19"/>
        <v>-1.8421491398826567E-4</v>
      </c>
      <c r="AM59" s="30">
        <f t="shared" si="20"/>
        <v>-8.908334568537605E-5</v>
      </c>
    </row>
    <row r="60" spans="1:39" x14ac:dyDescent="0.25">
      <c r="A60" s="14" t="s">
        <v>93</v>
      </c>
      <c r="B60" s="94">
        <v>5668</v>
      </c>
      <c r="C60" s="51">
        <f t="shared" si="5"/>
        <v>0</v>
      </c>
      <c r="D60" s="75"/>
      <c r="E60" s="76"/>
      <c r="F60" s="77"/>
      <c r="G60" s="69">
        <f t="shared" si="6"/>
        <v>5656.9097222222235</v>
      </c>
      <c r="H60" s="76">
        <v>2</v>
      </c>
      <c r="I60" s="15">
        <f t="shared" si="7"/>
        <v>2.0968650361686425E-4</v>
      </c>
      <c r="J60" s="15">
        <f t="shared" si="8"/>
        <v>2.0966452170661967E-4</v>
      </c>
      <c r="K60" s="3">
        <f t="shared" si="21"/>
        <v>99687.29358726526</v>
      </c>
      <c r="L60" s="3">
        <f t="shared" si="9"/>
        <v>20.900888730189763</v>
      </c>
      <c r="M60" s="3">
        <f t="shared" si="10"/>
        <v>99676.843142900165</v>
      </c>
      <c r="N60" s="3">
        <f t="shared" si="22"/>
        <v>6763415.0266429791</v>
      </c>
      <c r="O60" s="16">
        <f t="shared" si="11"/>
        <v>67.846310028693409</v>
      </c>
      <c r="P60" s="4"/>
      <c r="Q60" s="4">
        <f t="shared" si="12"/>
        <v>5661.8333333333339</v>
      </c>
      <c r="R60" s="3">
        <f t="shared" si="13"/>
        <v>5619.5</v>
      </c>
      <c r="S60" s="3">
        <f t="shared" si="14"/>
        <v>5884.1666666666661</v>
      </c>
      <c r="T60" s="3">
        <f t="shared" si="15"/>
        <v>5658.3055555555566</v>
      </c>
      <c r="U60" s="3">
        <f t="shared" si="16"/>
        <v>5641.5555555555547</v>
      </c>
      <c r="V60" s="36"/>
      <c r="W60" s="30"/>
      <c r="X60" s="30"/>
      <c r="Y60" s="30"/>
      <c r="Z60" s="36">
        <f t="shared" si="23"/>
        <v>2.0966452170661967E-4</v>
      </c>
      <c r="AA60" s="15">
        <f t="shared" si="17"/>
        <v>3.5354992358165705E-4</v>
      </c>
      <c r="AB60" s="15">
        <f t="shared" si="18"/>
        <v>3.5348743585369042E-4</v>
      </c>
      <c r="AC60" s="36"/>
      <c r="AD60" s="30"/>
      <c r="AE60" s="30"/>
      <c r="AF60" s="30"/>
      <c r="AH60" s="30">
        <v>8.9835619532010487E-5</v>
      </c>
      <c r="AI60" s="30">
        <v>8.9831584493987201E-5</v>
      </c>
      <c r="AJ60" s="30">
        <v>1.5572636943515642E-4</v>
      </c>
      <c r="AK60" s="30">
        <f t="shared" si="19"/>
        <v>-2.6371430404964653E-4</v>
      </c>
      <c r="AL60" s="30">
        <f t="shared" si="19"/>
        <v>-2.6365585135970323E-4</v>
      </c>
      <c r="AM60" s="30">
        <f t="shared" si="20"/>
        <v>-5.3938152271463245E-5</v>
      </c>
    </row>
    <row r="61" spans="1:39" x14ac:dyDescent="0.25">
      <c r="A61" s="14" t="s">
        <v>94</v>
      </c>
      <c r="B61" s="94">
        <v>5594</v>
      </c>
      <c r="C61" s="51">
        <f t="shared" si="5"/>
        <v>0</v>
      </c>
      <c r="D61" s="75"/>
      <c r="E61" s="76"/>
      <c r="F61" s="77"/>
      <c r="G61" s="69">
        <f t="shared" si="6"/>
        <v>5660.6487268518513</v>
      </c>
      <c r="H61" s="76">
        <v>1</v>
      </c>
      <c r="I61" s="15">
        <f t="shared" si="7"/>
        <v>1.6665526718269097E-4</v>
      </c>
      <c r="J61" s="15">
        <f t="shared" si="8"/>
        <v>1.666413813507246E-4</v>
      </c>
      <c r="K61" s="3">
        <f t="shared" si="21"/>
        <v>99666.39269853507</v>
      </c>
      <c r="L61" s="3">
        <f t="shared" si="9"/>
        <v>16.60854535351973</v>
      </c>
      <c r="M61" s="3">
        <f t="shared" si="10"/>
        <v>99658.08842585831</v>
      </c>
      <c r="N61" s="3">
        <f t="shared" si="22"/>
        <v>6663738.1835000785</v>
      </c>
      <c r="O61" s="16">
        <f t="shared" si="11"/>
        <v>66.860433121685801</v>
      </c>
      <c r="P61" s="4"/>
      <c r="Q61" s="4">
        <f t="shared" si="12"/>
        <v>5619.5</v>
      </c>
      <c r="R61" s="3">
        <f t="shared" si="13"/>
        <v>5884.1666666666661</v>
      </c>
      <c r="S61" s="3">
        <f t="shared" si="14"/>
        <v>5722.25</v>
      </c>
      <c r="T61" s="3">
        <f t="shared" si="15"/>
        <v>5641.5555555555547</v>
      </c>
      <c r="U61" s="3">
        <f t="shared" si="16"/>
        <v>5870.6736111111113</v>
      </c>
      <c r="V61" s="36"/>
      <c r="W61" s="30"/>
      <c r="X61" s="30"/>
      <c r="Y61" s="30"/>
      <c r="Z61" s="36">
        <f t="shared" si="23"/>
        <v>1.666413813507246E-4</v>
      </c>
      <c r="AA61" s="15">
        <f t="shared" si="17"/>
        <v>1.7665819736462367E-4</v>
      </c>
      <c r="AB61" s="15">
        <f t="shared" si="18"/>
        <v>1.7664259468344636E-4</v>
      </c>
      <c r="AC61" s="36"/>
      <c r="AD61" s="30"/>
      <c r="AE61" s="30"/>
      <c r="AF61" s="30"/>
      <c r="AH61" s="30">
        <v>2.6167691593159638E-4</v>
      </c>
      <c r="AI61" s="30">
        <v>2.6164268300641377E-4</v>
      </c>
      <c r="AJ61" s="30">
        <v>1.8625165811215222E-4</v>
      </c>
      <c r="AK61" s="30">
        <f t="shared" si="19"/>
        <v>8.5018718566972707E-5</v>
      </c>
      <c r="AL61" s="30">
        <f t="shared" si="19"/>
        <v>8.5000088322967408E-5</v>
      </c>
      <c r="AM61" s="30">
        <f t="shared" si="20"/>
        <v>1.9610276761427615E-5</v>
      </c>
    </row>
    <row r="62" spans="1:39" x14ac:dyDescent="0.25">
      <c r="A62" s="14" t="s">
        <v>95</v>
      </c>
      <c r="B62" s="94">
        <v>5900</v>
      </c>
      <c r="C62" s="64">
        <f t="shared" si="5"/>
        <v>0</v>
      </c>
      <c r="D62" s="78"/>
      <c r="E62" s="79"/>
      <c r="F62" s="80"/>
      <c r="G62" s="70">
        <f t="shared" si="6"/>
        <v>5859.2086226851852</v>
      </c>
      <c r="H62" s="81">
        <v>0</v>
      </c>
      <c r="I62" s="15">
        <f t="shared" si="7"/>
        <v>1.0833501295206582E-4</v>
      </c>
      <c r="J62" s="15">
        <f t="shared" si="8"/>
        <v>1.0832914503240075E-4</v>
      </c>
      <c r="K62" s="3">
        <f t="shared" si="21"/>
        <v>99649.78415318155</v>
      </c>
      <c r="L62" s="3">
        <f t="shared" si="9"/>
        <v>10.794975919983699</v>
      </c>
      <c r="M62" s="3">
        <f t="shared" si="10"/>
        <v>99644.386665221566</v>
      </c>
      <c r="N62" s="3">
        <f t="shared" si="22"/>
        <v>6564080.0950742206</v>
      </c>
      <c r="O62" s="16">
        <f t="shared" si="11"/>
        <v>65.871493359021457</v>
      </c>
      <c r="P62" s="4"/>
      <c r="Q62" s="4">
        <f t="shared" si="12"/>
        <v>5884.1666666666661</v>
      </c>
      <c r="R62" s="3">
        <f t="shared" si="13"/>
        <v>5722.25</v>
      </c>
      <c r="S62" s="3">
        <f t="shared" si="14"/>
        <v>5852.3750000000009</v>
      </c>
      <c r="T62" s="3">
        <f t="shared" si="15"/>
        <v>5870.6736111111113</v>
      </c>
      <c r="U62" s="3">
        <f t="shared" si="16"/>
        <v>5733.09375</v>
      </c>
      <c r="V62" s="36"/>
      <c r="W62" s="30"/>
      <c r="X62" s="30"/>
      <c r="Y62" s="30"/>
      <c r="Z62" s="36">
        <f t="shared" si="23"/>
        <v>1.0832914503240075E-4</v>
      </c>
      <c r="AA62" s="15">
        <f t="shared" si="17"/>
        <v>0</v>
      </c>
      <c r="AB62" s="15">
        <f t="shared" si="18"/>
        <v>0</v>
      </c>
      <c r="AC62" s="36"/>
      <c r="AD62" s="30"/>
      <c r="AE62" s="30"/>
      <c r="AF62" s="30"/>
      <c r="AH62" s="30">
        <v>1.6486711381464769E-4</v>
      </c>
      <c r="AI62" s="30">
        <v>1.6485352435226662E-4</v>
      </c>
      <c r="AJ62" s="30">
        <v>1.984625178507385E-4</v>
      </c>
      <c r="AK62" s="30">
        <f t="shared" si="19"/>
        <v>1.6486711381464769E-4</v>
      </c>
      <c r="AL62" s="30">
        <f t="shared" si="19"/>
        <v>1.6485352435226662E-4</v>
      </c>
      <c r="AM62" s="30">
        <f t="shared" si="20"/>
        <v>9.0133372818337751E-5</v>
      </c>
    </row>
    <row r="63" spans="1:39" x14ac:dyDescent="0.25">
      <c r="A63" s="14" t="s">
        <v>96</v>
      </c>
      <c r="B63" s="94">
        <v>5710</v>
      </c>
      <c r="C63" s="51">
        <f t="shared" si="5"/>
        <v>0</v>
      </c>
      <c r="D63" s="75"/>
      <c r="E63" s="76"/>
      <c r="F63" s="77"/>
      <c r="G63" s="69">
        <f t="shared" si="6"/>
        <v>5742.807291666667</v>
      </c>
      <c r="H63" s="76">
        <v>1</v>
      </c>
      <c r="I63" s="15">
        <f t="shared" si="7"/>
        <v>1.2338861562691486E-4</v>
      </c>
      <c r="J63" s="15">
        <f t="shared" si="8"/>
        <v>1.2338100372129296E-4</v>
      </c>
      <c r="K63" s="3">
        <f t="shared" si="21"/>
        <v>99638.989177261567</v>
      </c>
      <c r="L63" s="3">
        <f t="shared" si="9"/>
        <v>12.293558494464378</v>
      </c>
      <c r="M63" s="3">
        <f t="shared" si="10"/>
        <v>99632.842398014327</v>
      </c>
      <c r="N63" s="3">
        <f t="shared" si="22"/>
        <v>6464435.7084089993</v>
      </c>
      <c r="O63" s="16">
        <f t="shared" si="11"/>
        <v>64.878575764237439</v>
      </c>
      <c r="P63" s="4"/>
      <c r="Q63" s="4">
        <f t="shared" si="12"/>
        <v>5722.25</v>
      </c>
      <c r="R63" s="3">
        <f t="shared" si="13"/>
        <v>5852.3750000000009</v>
      </c>
      <c r="S63" s="3">
        <f t="shared" si="14"/>
        <v>5819.75</v>
      </c>
      <c r="T63" s="3">
        <f t="shared" si="15"/>
        <v>5733.09375</v>
      </c>
      <c r="U63" s="3">
        <f t="shared" si="16"/>
        <v>5849.6562500000009</v>
      </c>
      <c r="V63" s="36"/>
      <c r="W63" s="30"/>
      <c r="X63" s="30"/>
      <c r="Y63" s="30"/>
      <c r="Z63" s="36">
        <f t="shared" si="23"/>
        <v>1.2338100372129296E-4</v>
      </c>
      <c r="AA63" s="15">
        <f t="shared" si="17"/>
        <v>1.7413086478647655E-4</v>
      </c>
      <c r="AB63" s="15">
        <f t="shared" si="18"/>
        <v>1.7411570532730578E-4</v>
      </c>
      <c r="AC63" s="36"/>
      <c r="AD63" s="30"/>
      <c r="AE63" s="30"/>
      <c r="AF63" s="30"/>
      <c r="AH63" s="30">
        <v>1.6064437732129036E-4</v>
      </c>
      <c r="AI63" s="30">
        <v>1.6063147504964659E-4</v>
      </c>
      <c r="AJ63" s="30">
        <v>2.4259324471728847E-4</v>
      </c>
      <c r="AK63" s="30">
        <f t="shared" si="19"/>
        <v>-1.348648746518619E-5</v>
      </c>
      <c r="AL63" s="30">
        <f t="shared" si="19"/>
        <v>-1.3484230277659186E-5</v>
      </c>
      <c r="AM63" s="30">
        <f t="shared" si="20"/>
        <v>1.1921224099599551E-4</v>
      </c>
    </row>
    <row r="64" spans="1:39" x14ac:dyDescent="0.25">
      <c r="A64" s="14" t="s">
        <v>97</v>
      </c>
      <c r="B64" s="94">
        <v>5857</v>
      </c>
      <c r="C64" s="51">
        <f t="shared" si="5"/>
        <v>0</v>
      </c>
      <c r="D64" s="75"/>
      <c r="E64" s="76"/>
      <c r="F64" s="77"/>
      <c r="G64" s="69">
        <f t="shared" si="6"/>
        <v>5848.6776620370383</v>
      </c>
      <c r="H64" s="76"/>
      <c r="I64" s="15">
        <f t="shared" si="7"/>
        <v>2.1179614917417181E-4</v>
      </c>
      <c r="J64" s="15">
        <f t="shared" si="8"/>
        <v>2.1177372274468502E-4</v>
      </c>
      <c r="K64" s="3">
        <f t="shared" si="21"/>
        <v>99626.695618767102</v>
      </c>
      <c r="L64" s="3">
        <f t="shared" si="9"/>
        <v>21.098316215939121</v>
      </c>
      <c r="M64" s="3">
        <f t="shared" si="10"/>
        <v>99616.146460659133</v>
      </c>
      <c r="N64" s="3">
        <f t="shared" si="22"/>
        <v>6364802.8660109853</v>
      </c>
      <c r="O64" s="16">
        <f t="shared" si="11"/>
        <v>63.886519837681142</v>
      </c>
      <c r="P64" s="4"/>
      <c r="Q64" s="4">
        <f t="shared" si="12"/>
        <v>5852.3750000000009</v>
      </c>
      <c r="R64" s="3">
        <f t="shared" si="13"/>
        <v>5819.75</v>
      </c>
      <c r="S64" s="3">
        <f t="shared" si="14"/>
        <v>6031.208333333333</v>
      </c>
      <c r="T64" s="3">
        <f t="shared" si="15"/>
        <v>5849.6562500000009</v>
      </c>
      <c r="U64" s="3">
        <f t="shared" si="16"/>
        <v>5837.4131944444443</v>
      </c>
      <c r="V64" s="36"/>
      <c r="W64" s="30"/>
      <c r="X64" s="30"/>
      <c r="Y64" s="30"/>
      <c r="Z64" s="36">
        <f t="shared" si="23"/>
        <v>2.1177372274468502E-4</v>
      </c>
      <c r="AA64" s="15">
        <f t="shared" si="17"/>
        <v>0</v>
      </c>
      <c r="AB64" s="15">
        <f t="shared" si="18"/>
        <v>0</v>
      </c>
      <c r="AC64" s="36"/>
      <c r="AD64" s="30"/>
      <c r="AE64" s="30"/>
      <c r="AF64" s="30"/>
      <c r="AH64" s="30">
        <v>2.4192361756449464E-4</v>
      </c>
      <c r="AI64" s="30">
        <v>2.4189435758546689E-4</v>
      </c>
      <c r="AJ64" s="30">
        <v>3.2477068884445955E-4</v>
      </c>
      <c r="AK64" s="30">
        <f t="shared" si="19"/>
        <v>2.4192361756449464E-4</v>
      </c>
      <c r="AL64" s="30">
        <f t="shared" si="19"/>
        <v>2.4189435758546689E-4</v>
      </c>
      <c r="AM64" s="30">
        <f t="shared" si="20"/>
        <v>1.1299696609977453E-4</v>
      </c>
    </row>
    <row r="65" spans="1:39" x14ac:dyDescent="0.25">
      <c r="A65" s="14" t="s">
        <v>98</v>
      </c>
      <c r="B65" s="94">
        <v>5801</v>
      </c>
      <c r="C65" s="51">
        <f t="shared" si="5"/>
        <v>2</v>
      </c>
      <c r="D65" s="75">
        <v>1</v>
      </c>
      <c r="E65" s="76"/>
      <c r="F65" s="77">
        <v>1</v>
      </c>
      <c r="G65" s="69">
        <f t="shared" si="6"/>
        <v>5855.6909722222226</v>
      </c>
      <c r="H65" s="76">
        <v>3</v>
      </c>
      <c r="I65" s="15">
        <f t="shared" si="7"/>
        <v>3.1179035590958576E-4</v>
      </c>
      <c r="J65" s="15">
        <f t="shared" si="8"/>
        <v>3.1174175687292212E-4</v>
      </c>
      <c r="K65" s="3">
        <f t="shared" si="21"/>
        <v>99605.597302551163</v>
      </c>
      <c r="L65" s="3">
        <f t="shared" si="9"/>
        <v>31.051223897462478</v>
      </c>
      <c r="M65" s="3">
        <f t="shared" si="10"/>
        <v>99590.071690602432</v>
      </c>
      <c r="N65" s="3">
        <f t="shared" si="22"/>
        <v>6265186.7195503265</v>
      </c>
      <c r="O65" s="16">
        <f t="shared" si="11"/>
        <v>62.899946280326745</v>
      </c>
      <c r="P65" s="4"/>
      <c r="Q65" s="4">
        <f t="shared" si="12"/>
        <v>5819.75</v>
      </c>
      <c r="R65" s="3">
        <f t="shared" si="13"/>
        <v>6031.208333333333</v>
      </c>
      <c r="S65" s="3">
        <f t="shared" si="14"/>
        <v>6188.1666666666661</v>
      </c>
      <c r="T65" s="3">
        <f t="shared" si="15"/>
        <v>5837.4131944444443</v>
      </c>
      <c r="U65" s="3">
        <f t="shared" si="16"/>
        <v>6045.2465277777765</v>
      </c>
      <c r="V65" s="36"/>
      <c r="W65" s="30"/>
      <c r="X65" s="30"/>
      <c r="Y65" s="30"/>
      <c r="Z65" s="36">
        <f t="shared" si="23"/>
        <v>3.1174175687292212E-4</v>
      </c>
      <c r="AA65" s="15">
        <f t="shared" si="17"/>
        <v>5.1232211778783575E-4</v>
      </c>
      <c r="AB65" s="15">
        <f t="shared" si="18"/>
        <v>5.1219091442084193E-4</v>
      </c>
      <c r="AC65" s="36"/>
      <c r="AD65" s="30"/>
      <c r="AE65" s="30"/>
      <c r="AF65" s="30"/>
      <c r="AH65" s="30">
        <v>2.7774360006336028E-4</v>
      </c>
      <c r="AI65" s="30">
        <v>2.7770503466531847E-4</v>
      </c>
      <c r="AJ65" s="30">
        <v>3.9152250522210037E-4</v>
      </c>
      <c r="AK65" s="30">
        <f t="shared" si="19"/>
        <v>-2.3457851772447548E-4</v>
      </c>
      <c r="AL65" s="30">
        <f t="shared" si="19"/>
        <v>-2.3448587975552346E-4</v>
      </c>
      <c r="AM65" s="30">
        <f t="shared" si="20"/>
        <v>7.9780748349178251E-5</v>
      </c>
    </row>
    <row r="66" spans="1:39" x14ac:dyDescent="0.25">
      <c r="A66" s="14" t="s">
        <v>99</v>
      </c>
      <c r="B66" s="94">
        <v>6014</v>
      </c>
      <c r="C66" s="51">
        <f t="shared" si="5"/>
        <v>2</v>
      </c>
      <c r="D66" s="75"/>
      <c r="E66" s="76">
        <v>1</v>
      </c>
      <c r="F66" s="77">
        <v>1</v>
      </c>
      <c r="G66" s="69">
        <f t="shared" si="6"/>
        <v>6055.5379050925922</v>
      </c>
      <c r="H66" s="76">
        <v>3</v>
      </c>
      <c r="I66" s="15">
        <f t="shared" si="7"/>
        <v>3.2406003169383369E-4</v>
      </c>
      <c r="J66" s="15">
        <f t="shared" si="8"/>
        <v>3.2400753274816797E-4</v>
      </c>
      <c r="K66" s="3">
        <f t="shared" si="21"/>
        <v>99574.546078653701</v>
      </c>
      <c r="L66" s="3">
        <f t="shared" si="9"/>
        <v>32.262902999471407</v>
      </c>
      <c r="M66" s="3">
        <f t="shared" si="10"/>
        <v>99558.414627153965</v>
      </c>
      <c r="N66" s="3">
        <f t="shared" si="22"/>
        <v>6165596.6478597242</v>
      </c>
      <c r="O66" s="16">
        <f t="shared" si="11"/>
        <v>61.919405015309174</v>
      </c>
      <c r="P66" s="4"/>
      <c r="Q66" s="4">
        <f t="shared" si="12"/>
        <v>6031.208333333333</v>
      </c>
      <c r="R66" s="3">
        <f t="shared" si="13"/>
        <v>6188.1666666666661</v>
      </c>
      <c r="S66" s="3">
        <f t="shared" si="14"/>
        <v>5955.0833333333339</v>
      </c>
      <c r="T66" s="3">
        <f t="shared" si="15"/>
        <v>6045.2465277777765</v>
      </c>
      <c r="U66" s="3">
        <f t="shared" si="16"/>
        <v>6168.7430555555547</v>
      </c>
      <c r="V66" s="36"/>
      <c r="W66" s="30"/>
      <c r="X66" s="30"/>
      <c r="Y66" s="30"/>
      <c r="Z66" s="36">
        <f t="shared" si="23"/>
        <v>3.2400753274816797E-4</v>
      </c>
      <c r="AA66" s="15">
        <f t="shared" si="17"/>
        <v>4.954142880481447E-4</v>
      </c>
      <c r="AB66" s="15">
        <f t="shared" si="18"/>
        <v>4.952916007802563E-4</v>
      </c>
      <c r="AC66" s="36"/>
      <c r="AD66" s="30"/>
      <c r="AE66" s="30"/>
      <c r="AF66" s="30"/>
      <c r="AH66" s="30">
        <v>4.2872937100432929E-4</v>
      </c>
      <c r="AI66" s="30">
        <v>4.2863748626439176E-4</v>
      </c>
      <c r="AJ66" s="30">
        <v>4.1864517501632705E-4</v>
      </c>
      <c r="AK66" s="30">
        <f t="shared" si="19"/>
        <v>-6.6684917043815411E-5</v>
      </c>
      <c r="AL66" s="30">
        <f t="shared" si="19"/>
        <v>-6.665411451586454E-5</v>
      </c>
      <c r="AM66" s="30">
        <f t="shared" si="20"/>
        <v>9.4637642268159076E-5</v>
      </c>
    </row>
    <row r="67" spans="1:39" x14ac:dyDescent="0.25">
      <c r="A67" s="14" t="s">
        <v>100</v>
      </c>
      <c r="B67" s="94">
        <v>6209</v>
      </c>
      <c r="C67" s="64">
        <f t="shared" si="5"/>
        <v>0</v>
      </c>
      <c r="D67" s="78"/>
      <c r="E67" s="79"/>
      <c r="F67" s="80"/>
      <c r="G67" s="70">
        <f t="shared" si="6"/>
        <v>6150.4840856481478</v>
      </c>
      <c r="H67" s="81">
        <v>0</v>
      </c>
      <c r="I67" s="15">
        <f t="shared" si="7"/>
        <v>2.5677845508117385E-4</v>
      </c>
      <c r="J67" s="15">
        <f t="shared" si="8"/>
        <v>2.5674549172581665E-4</v>
      </c>
      <c r="K67" s="3">
        <f t="shared" si="21"/>
        <v>99542.283175654229</v>
      </c>
      <c r="L67" s="3">
        <f t="shared" si="9"/>
        <v>25.55703244144388</v>
      </c>
      <c r="M67" s="3">
        <f t="shared" si="10"/>
        <v>99529.5046594335</v>
      </c>
      <c r="N67" s="3">
        <f t="shared" si="22"/>
        <v>6066038.2332325699</v>
      </c>
      <c r="O67" s="16">
        <f t="shared" si="11"/>
        <v>60.939311815144144</v>
      </c>
      <c r="P67" s="4"/>
      <c r="Q67" s="4">
        <f t="shared" si="12"/>
        <v>6188.1666666666661</v>
      </c>
      <c r="R67" s="3">
        <f t="shared" si="13"/>
        <v>5955.0833333333339</v>
      </c>
      <c r="S67" s="3">
        <f t="shared" si="14"/>
        <v>5883.708333333333</v>
      </c>
      <c r="T67" s="3">
        <f t="shared" si="15"/>
        <v>6168.7430555555547</v>
      </c>
      <c r="U67" s="3">
        <f t="shared" si="16"/>
        <v>5949.135416666667</v>
      </c>
      <c r="V67" s="36"/>
      <c r="W67" s="30"/>
      <c r="X67" s="30"/>
      <c r="Y67" s="30"/>
      <c r="Z67" s="36">
        <f t="shared" si="23"/>
        <v>2.5674549172581665E-4</v>
      </c>
      <c r="AA67" s="15">
        <f t="shared" si="17"/>
        <v>0</v>
      </c>
      <c r="AB67" s="15">
        <f t="shared" si="18"/>
        <v>0</v>
      </c>
      <c r="AC67" s="36"/>
      <c r="AD67" s="30"/>
      <c r="AE67" s="30"/>
      <c r="AF67" s="30"/>
      <c r="AH67" s="30">
        <v>5.386042911364404E-4</v>
      </c>
      <c r="AI67" s="30">
        <v>5.3845928289625528E-4</v>
      </c>
      <c r="AJ67" s="30">
        <v>4.2476079885222422E-4</v>
      </c>
      <c r="AK67" s="30">
        <f t="shared" si="19"/>
        <v>5.386042911364404E-4</v>
      </c>
      <c r="AL67" s="30">
        <f t="shared" si="19"/>
        <v>5.3845928289625528E-4</v>
      </c>
      <c r="AM67" s="30">
        <f t="shared" si="20"/>
        <v>1.6801530712640757E-4</v>
      </c>
    </row>
    <row r="68" spans="1:39" x14ac:dyDescent="0.25">
      <c r="A68" s="14" t="s">
        <v>101</v>
      </c>
      <c r="B68" s="94">
        <v>5959</v>
      </c>
      <c r="C68" s="51">
        <f t="shared" si="5"/>
        <v>1</v>
      </c>
      <c r="D68" s="75">
        <v>1</v>
      </c>
      <c r="E68" s="76"/>
      <c r="F68" s="77"/>
      <c r="G68" s="69">
        <f t="shared" si="6"/>
        <v>5942.4343171296296</v>
      </c>
      <c r="H68" s="98">
        <v>2</v>
      </c>
      <c r="I68" s="15">
        <f t="shared" si="7"/>
        <v>1.8081048263728303E-4</v>
      </c>
      <c r="J68" s="15">
        <f t="shared" si="8"/>
        <v>1.8079413789961723E-4</v>
      </c>
      <c r="K68" s="3">
        <f t="shared" si="21"/>
        <v>99516.726143212785</v>
      </c>
      <c r="L68" s="3">
        <f t="shared" si="9"/>
        <v>17.99204070965061</v>
      </c>
      <c r="M68" s="3">
        <f t="shared" si="10"/>
        <v>99507.73012285796</v>
      </c>
      <c r="N68" s="3">
        <f t="shared" si="22"/>
        <v>5966508.728573136</v>
      </c>
      <c r="O68" s="16">
        <f t="shared" si="11"/>
        <v>59.954833321052355</v>
      </c>
      <c r="P68" s="4"/>
      <c r="Q68" s="4">
        <f t="shared" si="12"/>
        <v>5955.0833333333339</v>
      </c>
      <c r="R68" s="3">
        <f t="shared" si="13"/>
        <v>5883.708333333333</v>
      </c>
      <c r="S68" s="3">
        <f t="shared" si="14"/>
        <v>5565.875</v>
      </c>
      <c r="T68" s="3">
        <f t="shared" si="15"/>
        <v>5949.135416666667</v>
      </c>
      <c r="U68" s="3">
        <f t="shared" si="16"/>
        <v>5857.2222222222226</v>
      </c>
      <c r="V68" s="36"/>
      <c r="W68" s="30"/>
      <c r="X68" s="30"/>
      <c r="Y68" s="30"/>
      <c r="Z68" s="36">
        <f t="shared" si="23"/>
        <v>1.8079413789961723E-4</v>
      </c>
      <c r="AA68" s="15">
        <f t="shared" si="17"/>
        <v>3.3656240746907551E-4</v>
      </c>
      <c r="AB68" s="15">
        <f t="shared" si="18"/>
        <v>3.3650577987137512E-4</v>
      </c>
      <c r="AC68" s="36"/>
      <c r="AD68" s="30"/>
      <c r="AE68" s="30"/>
      <c r="AF68" s="30"/>
      <c r="AH68" s="30">
        <v>3.2179394163313406E-4</v>
      </c>
      <c r="AI68" s="30">
        <v>3.2174217429190656E-4</v>
      </c>
      <c r="AJ68" s="30">
        <v>4.2441513632646003E-4</v>
      </c>
      <c r="AK68" s="30">
        <f t="shared" ref="AK68:AL87" si="24">AH68-AA68</f>
        <v>-1.4768465835941454E-5</v>
      </c>
      <c r="AL68" s="30">
        <f t="shared" si="24"/>
        <v>-1.4763605579468564E-5</v>
      </c>
      <c r="AM68" s="30">
        <f t="shared" si="20"/>
        <v>2.436209984268428E-4</v>
      </c>
    </row>
    <row r="69" spans="1:39" x14ac:dyDescent="0.25">
      <c r="A69" s="14" t="s">
        <v>102</v>
      </c>
      <c r="B69" s="94">
        <v>5912</v>
      </c>
      <c r="C69" s="51">
        <f t="shared" si="5"/>
        <v>0</v>
      </c>
      <c r="D69" s="75"/>
      <c r="E69" s="76"/>
      <c r="F69" s="77"/>
      <c r="G69" s="69">
        <f t="shared" si="6"/>
        <v>5832.238425925927</v>
      </c>
      <c r="H69" s="75">
        <v>0</v>
      </c>
      <c r="I69" s="15">
        <f t="shared" si="7"/>
        <v>1.827353877859879E-4</v>
      </c>
      <c r="J69" s="15">
        <f t="shared" si="8"/>
        <v>1.8271869320035902E-4</v>
      </c>
      <c r="K69" s="3">
        <f t="shared" si="21"/>
        <v>99498.734102503135</v>
      </c>
      <c r="L69" s="3">
        <f t="shared" si="9"/>
        <v>18.180278670304688</v>
      </c>
      <c r="M69" s="3">
        <f t="shared" si="10"/>
        <v>99489.643963167982</v>
      </c>
      <c r="N69" s="3">
        <f t="shared" si="22"/>
        <v>5867000.9984502783</v>
      </c>
      <c r="O69" s="16">
        <f t="shared" si="11"/>
        <v>58.96558435010963</v>
      </c>
      <c r="P69" s="4"/>
      <c r="Q69" s="4">
        <f t="shared" si="12"/>
        <v>5883.708333333333</v>
      </c>
      <c r="R69" s="3">
        <f t="shared" si="13"/>
        <v>5565.875</v>
      </c>
      <c r="S69" s="3">
        <f t="shared" si="14"/>
        <v>5463.875</v>
      </c>
      <c r="T69" s="3">
        <f t="shared" si="15"/>
        <v>5857.2222222222226</v>
      </c>
      <c r="U69" s="3">
        <f t="shared" si="16"/>
        <v>5557.416666666667</v>
      </c>
      <c r="V69" s="36"/>
      <c r="W69" s="30"/>
      <c r="X69" s="30"/>
      <c r="Y69" s="30"/>
      <c r="Z69" s="36">
        <f t="shared" si="23"/>
        <v>1.8271869320035902E-4</v>
      </c>
      <c r="AA69" s="15">
        <f t="shared" si="17"/>
        <v>0</v>
      </c>
      <c r="AB69" s="15">
        <f t="shared" si="18"/>
        <v>0</v>
      </c>
      <c r="AC69" s="36"/>
      <c r="AD69" s="30"/>
      <c r="AE69" s="30"/>
      <c r="AF69" s="30"/>
      <c r="AH69" s="30">
        <v>3.2628412140274353E-4</v>
      </c>
      <c r="AI69" s="30">
        <v>3.2623089942154744E-4</v>
      </c>
      <c r="AJ69" s="30">
        <v>4.1763287724704652E-4</v>
      </c>
      <c r="AK69" s="30">
        <f t="shared" si="24"/>
        <v>3.2628412140274353E-4</v>
      </c>
      <c r="AL69" s="30">
        <f t="shared" si="24"/>
        <v>3.2623089942154744E-4</v>
      </c>
      <c r="AM69" s="30">
        <f t="shared" si="20"/>
        <v>2.349141840466875E-4</v>
      </c>
    </row>
    <row r="70" spans="1:39" x14ac:dyDescent="0.25">
      <c r="A70" s="14" t="s">
        <v>103</v>
      </c>
      <c r="B70" s="94">
        <v>5572</v>
      </c>
      <c r="C70" s="51">
        <f t="shared" si="5"/>
        <v>1</v>
      </c>
      <c r="D70" s="75"/>
      <c r="E70" s="76"/>
      <c r="F70" s="77">
        <v>1</v>
      </c>
      <c r="G70" s="69">
        <f t="shared" si="6"/>
        <v>5548.0121527777783</v>
      </c>
      <c r="H70" s="76">
        <v>2</v>
      </c>
      <c r="I70" s="15">
        <f t="shared" si="7"/>
        <v>2.7048759116255264E-4</v>
      </c>
      <c r="J70" s="15">
        <f t="shared" si="8"/>
        <v>2.7045101434085441E-4</v>
      </c>
      <c r="K70" s="3">
        <f t="shared" si="21"/>
        <v>99480.55382383283</v>
      </c>
      <c r="L70" s="3">
        <f t="shared" si="9"/>
        <v>26.904616688843817</v>
      </c>
      <c r="M70" s="3">
        <f t="shared" si="10"/>
        <v>99467.101515488408</v>
      </c>
      <c r="N70" s="3">
        <f t="shared" si="22"/>
        <v>5767511.3544871099</v>
      </c>
      <c r="O70" s="16">
        <f t="shared" si="11"/>
        <v>57.97626905757506</v>
      </c>
      <c r="P70" s="4"/>
      <c r="Q70" s="4">
        <f t="shared" si="12"/>
        <v>5565.875</v>
      </c>
      <c r="R70" s="3">
        <f t="shared" si="13"/>
        <v>5463.875</v>
      </c>
      <c r="S70" s="3">
        <f t="shared" si="14"/>
        <v>5220.625</v>
      </c>
      <c r="T70" s="3">
        <f t="shared" si="15"/>
        <v>5557.416666666667</v>
      </c>
      <c r="U70" s="3">
        <f t="shared" si="16"/>
        <v>5444.5624999999991</v>
      </c>
      <c r="V70" s="36"/>
      <c r="W70" s="30"/>
      <c r="X70" s="30"/>
      <c r="Y70" s="30"/>
      <c r="Z70" s="36">
        <f t="shared" si="23"/>
        <v>2.7045101434085441E-4</v>
      </c>
      <c r="AA70" s="15">
        <f t="shared" si="17"/>
        <v>3.6048947711814943E-4</v>
      </c>
      <c r="AB70" s="15">
        <f t="shared" si="18"/>
        <v>3.6042451249612429E-4</v>
      </c>
      <c r="AC70" s="36"/>
      <c r="AD70" s="30"/>
      <c r="AE70" s="30"/>
      <c r="AF70" s="30"/>
      <c r="AH70" s="30">
        <v>5.7045123980545363E-4</v>
      </c>
      <c r="AI70" s="30">
        <v>5.7028857889201566E-4</v>
      </c>
      <c r="AJ70" s="30">
        <v>4.2565263634506214E-4</v>
      </c>
      <c r="AK70" s="30">
        <f t="shared" si="24"/>
        <v>2.099617626873042E-4</v>
      </c>
      <c r="AL70" s="30">
        <f t="shared" si="24"/>
        <v>2.0986406639589137E-4</v>
      </c>
      <c r="AM70" s="30">
        <f t="shared" si="20"/>
        <v>1.5520162200420774E-4</v>
      </c>
    </row>
    <row r="71" spans="1:39" x14ac:dyDescent="0.25">
      <c r="A71" s="14" t="s">
        <v>104</v>
      </c>
      <c r="B71" s="94">
        <v>5487</v>
      </c>
      <c r="C71" s="51">
        <f t="shared" si="5"/>
        <v>1</v>
      </c>
      <c r="D71" s="75"/>
      <c r="E71" s="76">
        <v>1</v>
      </c>
      <c r="F71" s="77"/>
      <c r="G71" s="69">
        <f t="shared" si="6"/>
        <v>5426.6684027777774</v>
      </c>
      <c r="H71" s="76">
        <v>2</v>
      </c>
      <c r="I71" s="15">
        <f t="shared" si="7"/>
        <v>3.9679065953009325E-4</v>
      </c>
      <c r="J71" s="15">
        <f t="shared" si="8"/>
        <v>3.9671195373121103E-4</v>
      </c>
      <c r="K71" s="3">
        <f t="shared" si="21"/>
        <v>99453.649207143986</v>
      </c>
      <c r="L71" s="3">
        <f t="shared" si="9"/>
        <v>39.454451482670265</v>
      </c>
      <c r="M71" s="3">
        <f t="shared" si="10"/>
        <v>99433.921981402644</v>
      </c>
      <c r="N71" s="3">
        <f t="shared" si="22"/>
        <v>5668044.2529716212</v>
      </c>
      <c r="O71" s="16">
        <f t="shared" si="11"/>
        <v>56.99181777800942</v>
      </c>
      <c r="P71" s="4"/>
      <c r="Q71" s="4">
        <f t="shared" si="12"/>
        <v>5463.875</v>
      </c>
      <c r="R71" s="3">
        <f t="shared" si="13"/>
        <v>5220.625</v>
      </c>
      <c r="S71" s="3">
        <f t="shared" si="14"/>
        <v>5330.625</v>
      </c>
      <c r="T71" s="3">
        <f t="shared" si="15"/>
        <v>5444.5624999999991</v>
      </c>
      <c r="U71" s="3">
        <f t="shared" si="16"/>
        <v>5229.8333333333339</v>
      </c>
      <c r="V71" s="36"/>
      <c r="W71" s="30"/>
      <c r="X71" s="30"/>
      <c r="Y71" s="30"/>
      <c r="Z71" s="36">
        <f t="shared" si="23"/>
        <v>3.9671195373121103E-4</v>
      </c>
      <c r="AA71" s="15">
        <f t="shared" si="17"/>
        <v>3.6855025064296346E-4</v>
      </c>
      <c r="AB71" s="15">
        <f t="shared" si="18"/>
        <v>3.6848234851201271E-4</v>
      </c>
      <c r="AC71" s="36"/>
      <c r="AD71" s="30"/>
      <c r="AE71" s="30"/>
      <c r="AF71" s="30"/>
      <c r="AH71" s="30">
        <v>4.0935614098765622E-4</v>
      </c>
      <c r="AI71" s="30">
        <v>4.092723719082676E-4</v>
      </c>
      <c r="AJ71" s="30">
        <v>4.166298873837958E-4</v>
      </c>
      <c r="AK71" s="30">
        <f t="shared" si="24"/>
        <v>4.0805890344692761E-5</v>
      </c>
      <c r="AL71" s="30">
        <f t="shared" si="24"/>
        <v>4.0790023396254898E-5</v>
      </c>
      <c r="AM71" s="30">
        <f t="shared" si="20"/>
        <v>1.9917933652584762E-5</v>
      </c>
    </row>
    <row r="72" spans="1:39" x14ac:dyDescent="0.25">
      <c r="A72" s="14" t="s">
        <v>105</v>
      </c>
      <c r="B72" s="94">
        <v>5209</v>
      </c>
      <c r="C72" s="64">
        <f t="shared" si="5"/>
        <v>1</v>
      </c>
      <c r="D72" s="78"/>
      <c r="E72" s="79"/>
      <c r="F72" s="80">
        <v>1</v>
      </c>
      <c r="G72" s="70">
        <f t="shared" si="6"/>
        <v>5237.8255208333339</v>
      </c>
      <c r="H72" s="81">
        <v>3</v>
      </c>
      <c r="I72" s="15">
        <f t="shared" si="7"/>
        <v>4.9768546848925226E-4</v>
      </c>
      <c r="J72" s="15">
        <f t="shared" si="8"/>
        <v>4.9756165388684375E-4</v>
      </c>
      <c r="K72" s="3">
        <f t="shared" si="21"/>
        <v>99414.194755661316</v>
      </c>
      <c r="L72" s="3">
        <f t="shared" si="9"/>
        <v>49.464691162458621</v>
      </c>
      <c r="M72" s="3">
        <f t="shared" si="10"/>
        <v>99389.462410080087</v>
      </c>
      <c r="N72" s="3">
        <f t="shared" si="22"/>
        <v>5568610.3309902186</v>
      </c>
      <c r="O72" s="16">
        <f t="shared" si="11"/>
        <v>56.014237651641835</v>
      </c>
      <c r="P72" s="4"/>
      <c r="Q72" s="4">
        <f t="shared" si="12"/>
        <v>5220.625</v>
      </c>
      <c r="R72" s="3">
        <f t="shared" si="13"/>
        <v>5330.625</v>
      </c>
      <c r="S72" s="3">
        <f t="shared" si="14"/>
        <v>5260.5</v>
      </c>
      <c r="T72" s="3">
        <f t="shared" si="15"/>
        <v>5229.8333333333339</v>
      </c>
      <c r="U72" s="3">
        <f t="shared" si="16"/>
        <v>5325.739583333333</v>
      </c>
      <c r="V72" s="36"/>
      <c r="W72" s="30"/>
      <c r="X72" s="30"/>
      <c r="Y72" s="30"/>
      <c r="Z72" s="36">
        <f t="shared" si="23"/>
        <v>4.9756165388684375E-4</v>
      </c>
      <c r="AA72" s="15">
        <f t="shared" si="17"/>
        <v>5.7275676481921111E-4</v>
      </c>
      <c r="AB72" s="15">
        <f t="shared" si="18"/>
        <v>5.7259278662319857E-4</v>
      </c>
      <c r="AC72" s="36"/>
      <c r="AD72" s="30"/>
      <c r="AE72" s="30"/>
      <c r="AF72" s="30"/>
      <c r="AH72" s="30">
        <v>3.4333058483424563E-4</v>
      </c>
      <c r="AI72" s="30">
        <v>3.4327165700486737E-4</v>
      </c>
      <c r="AJ72" s="30">
        <v>3.6302812114248574E-4</v>
      </c>
      <c r="AK72" s="30">
        <f t="shared" si="24"/>
        <v>-2.2942617998496548E-4</v>
      </c>
      <c r="AL72" s="30">
        <f t="shared" si="24"/>
        <v>-2.293211296183312E-4</v>
      </c>
      <c r="AM72" s="30">
        <f t="shared" si="20"/>
        <v>-1.3453353274435801E-4</v>
      </c>
    </row>
    <row r="73" spans="1:39" x14ac:dyDescent="0.25">
      <c r="A73" s="14" t="s">
        <v>106</v>
      </c>
      <c r="B73" s="94">
        <v>5337</v>
      </c>
      <c r="C73" s="51">
        <f t="shared" si="5"/>
        <v>1</v>
      </c>
      <c r="D73" s="75"/>
      <c r="E73" s="76">
        <v>1</v>
      </c>
      <c r="F73" s="77"/>
      <c r="G73" s="69">
        <f t="shared" si="6"/>
        <v>5320.3680555555557</v>
      </c>
      <c r="H73" s="76">
        <v>2</v>
      </c>
      <c r="I73" s="15">
        <f t="shared" si="7"/>
        <v>4.9503666955472028E-4</v>
      </c>
      <c r="J73" s="15">
        <f t="shared" si="8"/>
        <v>4.9491416922369631E-4</v>
      </c>
      <c r="K73" s="3">
        <f t="shared" si="21"/>
        <v>99364.730064498857</v>
      </c>
      <c r="L73" s="3">
        <f t="shared" si="9"/>
        <v>49.177012829997693</v>
      </c>
      <c r="M73" s="3">
        <f t="shared" si="10"/>
        <v>99340.141558083851</v>
      </c>
      <c r="N73" s="3">
        <f t="shared" si="22"/>
        <v>5469220.8685801383</v>
      </c>
      <c r="O73" s="16">
        <f t="shared" si="11"/>
        <v>55.04187315791026</v>
      </c>
      <c r="P73" s="4"/>
      <c r="Q73" s="4">
        <f t="shared" si="12"/>
        <v>5330.625</v>
      </c>
      <c r="R73" s="3">
        <f t="shared" si="13"/>
        <v>5260.5</v>
      </c>
      <c r="S73" s="3">
        <f t="shared" si="14"/>
        <v>5263.875</v>
      </c>
      <c r="T73" s="3">
        <f t="shared" si="15"/>
        <v>5325.739583333333</v>
      </c>
      <c r="U73" s="3">
        <f t="shared" si="16"/>
        <v>5260.78125</v>
      </c>
      <c r="V73" s="36"/>
      <c r="W73" s="30"/>
      <c r="X73" s="30"/>
      <c r="Y73" s="30"/>
      <c r="Z73" s="36">
        <f t="shared" si="23"/>
        <v>4.9491416922369631E-4</v>
      </c>
      <c r="AA73" s="15">
        <f t="shared" si="17"/>
        <v>3.7591384263567816E-4</v>
      </c>
      <c r="AB73" s="15">
        <f t="shared" si="18"/>
        <v>3.7584320030485061E-4</v>
      </c>
      <c r="AC73" s="36"/>
      <c r="AD73" s="30"/>
      <c r="AE73" s="30"/>
      <c r="AF73" s="30"/>
      <c r="AH73" s="30">
        <v>3.6195139559702606E-4</v>
      </c>
      <c r="AI73" s="30">
        <v>3.6188590304319935E-4</v>
      </c>
      <c r="AJ73" s="30">
        <v>3.0920598856762544E-4</v>
      </c>
      <c r="AK73" s="30">
        <f t="shared" si="24"/>
        <v>-1.3962447038652094E-5</v>
      </c>
      <c r="AL73" s="30">
        <f t="shared" si="24"/>
        <v>-1.3957297261651264E-5</v>
      </c>
      <c r="AM73" s="30">
        <f t="shared" si="20"/>
        <v>-1.8570818065607086E-4</v>
      </c>
    </row>
    <row r="74" spans="1:39" x14ac:dyDescent="0.25">
      <c r="A74" s="14" t="s">
        <v>107</v>
      </c>
      <c r="B74" s="94">
        <v>5260</v>
      </c>
      <c r="C74" s="51">
        <f t="shared" si="5"/>
        <v>2</v>
      </c>
      <c r="D74" s="75">
        <v>1</v>
      </c>
      <c r="E74" s="76"/>
      <c r="F74" s="77">
        <v>1</v>
      </c>
      <c r="G74" s="69">
        <f t="shared" si="6"/>
        <v>5262.68605324074</v>
      </c>
      <c r="H74" s="76">
        <v>4</v>
      </c>
      <c r="I74" s="15">
        <f t="shared" si="7"/>
        <v>4.4019271388407664E-4</v>
      </c>
      <c r="J74" s="15">
        <f t="shared" si="8"/>
        <v>4.4009585039070034E-4</v>
      </c>
      <c r="K74" s="3">
        <f t="shared" si="21"/>
        <v>99315.55305166886</v>
      </c>
      <c r="L74" s="3">
        <f t="shared" si="9"/>
        <v>43.708362777295406</v>
      </c>
      <c r="M74" s="3">
        <f t="shared" si="10"/>
        <v>99293.698870280205</v>
      </c>
      <c r="N74" s="3">
        <f t="shared" si="22"/>
        <v>5369880.7270220546</v>
      </c>
      <c r="O74" s="16">
        <f t="shared" si="11"/>
        <v>54.068880069855496</v>
      </c>
      <c r="P74" s="4"/>
      <c r="Q74" s="4">
        <f t="shared" si="12"/>
        <v>5260.5</v>
      </c>
      <c r="R74" s="3">
        <f t="shared" si="13"/>
        <v>5263.875</v>
      </c>
      <c r="S74" s="3">
        <f t="shared" si="14"/>
        <v>5363.041666666667</v>
      </c>
      <c r="T74" s="3">
        <f t="shared" si="15"/>
        <v>5260.78125</v>
      </c>
      <c r="U74" s="3">
        <f t="shared" si="16"/>
        <v>5272.1388888888887</v>
      </c>
      <c r="V74" s="36"/>
      <c r="W74" s="30"/>
      <c r="X74" s="30"/>
      <c r="Y74" s="30"/>
      <c r="Z74" s="36">
        <f t="shared" si="23"/>
        <v>4.4009585039070034E-4</v>
      </c>
      <c r="AA74" s="15">
        <f t="shared" si="17"/>
        <v>7.6006814002078211E-4</v>
      </c>
      <c r="AB74" s="15">
        <f t="shared" si="18"/>
        <v>7.5977939796386383E-4</v>
      </c>
      <c r="AC74" s="36"/>
      <c r="AD74" s="30"/>
      <c r="AE74" s="30"/>
      <c r="AF74" s="30"/>
      <c r="AH74" s="30">
        <v>4.8399072197068252E-4</v>
      </c>
      <c r="AI74" s="30">
        <v>4.8387362679769432E-4</v>
      </c>
      <c r="AJ74" s="30">
        <v>2.8607123111481462E-4</v>
      </c>
      <c r="AK74" s="30">
        <f t="shared" si="24"/>
        <v>-2.7607741805009959E-4</v>
      </c>
      <c r="AL74" s="30">
        <f t="shared" si="24"/>
        <v>-2.759057711661695E-4</v>
      </c>
      <c r="AM74" s="30">
        <f t="shared" si="20"/>
        <v>-1.5402461927588573E-4</v>
      </c>
    </row>
    <row r="75" spans="1:39" x14ac:dyDescent="0.25">
      <c r="A75" s="14" t="s">
        <v>108</v>
      </c>
      <c r="B75" s="94">
        <v>5254</v>
      </c>
      <c r="C75" s="51">
        <f t="shared" si="5"/>
        <v>1</v>
      </c>
      <c r="D75" s="75"/>
      <c r="E75" s="76"/>
      <c r="F75" s="77">
        <v>1</v>
      </c>
      <c r="G75" s="69">
        <f t="shared" si="6"/>
        <v>5279.855324074073</v>
      </c>
      <c r="H75" s="76">
        <v>1</v>
      </c>
      <c r="I75" s="15">
        <f t="shared" si="7"/>
        <v>4.4298065573566584E-4</v>
      </c>
      <c r="J75" s="15">
        <f t="shared" si="8"/>
        <v>4.428825615319052E-4</v>
      </c>
      <c r="K75" s="3">
        <f t="shared" si="21"/>
        <v>99271.844688891564</v>
      </c>
      <c r="L75" s="3">
        <f t="shared" si="9"/>
        <v>43.965768863810808</v>
      </c>
      <c r="M75" s="3">
        <f t="shared" si="10"/>
        <v>99249.861804459651</v>
      </c>
      <c r="N75" s="3">
        <f t="shared" si="22"/>
        <v>5270587.0281517748</v>
      </c>
      <c r="O75" s="16">
        <f t="shared" si="11"/>
        <v>53.092465891706645</v>
      </c>
      <c r="P75" s="4"/>
      <c r="Q75" s="4">
        <f t="shared" si="12"/>
        <v>5263.875</v>
      </c>
      <c r="R75" s="3">
        <f t="shared" si="13"/>
        <v>5363.041666666667</v>
      </c>
      <c r="S75" s="3">
        <f t="shared" si="14"/>
        <v>5383.375</v>
      </c>
      <c r="T75" s="3">
        <f t="shared" si="15"/>
        <v>5272.1388888888887</v>
      </c>
      <c r="U75" s="3">
        <f t="shared" si="16"/>
        <v>5364.7361111111113</v>
      </c>
      <c r="V75" s="36"/>
      <c r="W75" s="30"/>
      <c r="X75" s="30"/>
      <c r="Y75" s="30"/>
      <c r="Z75" s="36">
        <f t="shared" si="23"/>
        <v>4.428825615319052E-4</v>
      </c>
      <c r="AA75" s="15">
        <f t="shared" si="17"/>
        <v>1.8939912907090306E-4</v>
      </c>
      <c r="AB75" s="15">
        <f t="shared" si="18"/>
        <v>1.8938119475422864E-4</v>
      </c>
      <c r="AC75" s="36"/>
      <c r="AD75" s="30"/>
      <c r="AE75" s="30"/>
      <c r="AF75" s="30"/>
      <c r="AH75" s="30">
        <v>1.2349372760135196E-4</v>
      </c>
      <c r="AI75" s="30">
        <v>1.2348610272178593E-4</v>
      </c>
      <c r="AJ75" s="30">
        <v>3.1637691677767899E-4</v>
      </c>
      <c r="AK75" s="30">
        <f t="shared" si="24"/>
        <v>-6.5905401469551098E-5</v>
      </c>
      <c r="AL75" s="30">
        <f t="shared" si="24"/>
        <v>-6.5895092032442707E-5</v>
      </c>
      <c r="AM75" s="30">
        <f t="shared" si="20"/>
        <v>-1.265056447542262E-4</v>
      </c>
    </row>
    <row r="76" spans="1:39" x14ac:dyDescent="0.25">
      <c r="A76" s="14" t="s">
        <v>109</v>
      </c>
      <c r="B76" s="94">
        <v>5361</v>
      </c>
      <c r="C76" s="51">
        <f t="shared" si="5"/>
        <v>0</v>
      </c>
      <c r="D76" s="75"/>
      <c r="E76" s="76"/>
      <c r="F76" s="77"/>
      <c r="G76" s="69">
        <f t="shared" si="6"/>
        <v>5366.1467013888896</v>
      </c>
      <c r="H76" s="76">
        <v>1</v>
      </c>
      <c r="I76" s="15">
        <f t="shared" si="7"/>
        <v>4.9724607813609451E-4</v>
      </c>
      <c r="J76" s="15">
        <f t="shared" si="8"/>
        <v>4.9712248203382216E-4</v>
      </c>
      <c r="K76" s="3">
        <f t="shared" si="21"/>
        <v>99227.878920027753</v>
      </c>
      <c r="L76" s="3">
        <f t="shared" si="9"/>
        <v>49.328409455672954</v>
      </c>
      <c r="M76" s="3">
        <f t="shared" si="10"/>
        <v>99203.214715299924</v>
      </c>
      <c r="N76" s="3">
        <f t="shared" si="22"/>
        <v>5171337.1663473155</v>
      </c>
      <c r="O76" s="16">
        <f t="shared" si="11"/>
        <v>52.115768498036026</v>
      </c>
      <c r="P76" s="4"/>
      <c r="Q76" s="4">
        <f t="shared" si="12"/>
        <v>5363.041666666667</v>
      </c>
      <c r="R76" s="3">
        <f t="shared" si="13"/>
        <v>5383.375</v>
      </c>
      <c r="S76" s="3">
        <f t="shared" si="14"/>
        <v>5356.833333333333</v>
      </c>
      <c r="T76" s="3">
        <f t="shared" si="15"/>
        <v>5364.7361111111113</v>
      </c>
      <c r="U76" s="3">
        <f t="shared" si="16"/>
        <v>5381.1631944444443</v>
      </c>
      <c r="V76" s="36"/>
      <c r="W76" s="30"/>
      <c r="X76" s="30"/>
      <c r="Y76" s="30"/>
      <c r="Z76" s="36">
        <f t="shared" si="23"/>
        <v>4.9712248203382216E-4</v>
      </c>
      <c r="AA76" s="15">
        <f t="shared" si="17"/>
        <v>1.8635345912946727E-4</v>
      </c>
      <c r="AB76" s="15">
        <f t="shared" si="18"/>
        <v>1.8633609694135444E-4</v>
      </c>
      <c r="AC76" s="36"/>
      <c r="AD76" s="30"/>
      <c r="AE76" s="30"/>
      <c r="AF76" s="30"/>
      <c r="AH76" s="30">
        <v>2.4417144014413745E-4</v>
      </c>
      <c r="AI76" s="30">
        <v>2.4414163393695866E-4</v>
      </c>
      <c r="AJ76" s="30">
        <v>3.5973842041822765E-4</v>
      </c>
      <c r="AK76" s="30">
        <f t="shared" si="24"/>
        <v>5.7817981014670179E-5</v>
      </c>
      <c r="AL76" s="30">
        <f t="shared" si="24"/>
        <v>5.7805536995604226E-5</v>
      </c>
      <c r="AM76" s="30">
        <f t="shared" si="20"/>
        <v>-1.3738406161559451E-4</v>
      </c>
    </row>
    <row r="77" spans="1:39" x14ac:dyDescent="0.25">
      <c r="A77" s="14" t="s">
        <v>110</v>
      </c>
      <c r="B77" s="94">
        <v>5385</v>
      </c>
      <c r="C77" s="64">
        <f t="shared" si="5"/>
        <v>2</v>
      </c>
      <c r="D77" s="78">
        <v>1</v>
      </c>
      <c r="E77" s="79"/>
      <c r="F77" s="80">
        <v>1</v>
      </c>
      <c r="G77" s="70">
        <f t="shared" si="6"/>
        <v>5380.5043402777783</v>
      </c>
      <c r="H77" s="81">
        <v>6</v>
      </c>
      <c r="I77" s="15">
        <f t="shared" si="7"/>
        <v>5.8877043003472481E-4</v>
      </c>
      <c r="J77" s="15">
        <f t="shared" si="8"/>
        <v>5.8859715573447529E-4</v>
      </c>
      <c r="K77" s="3">
        <f t="shared" si="21"/>
        <v>99178.55051057208</v>
      </c>
      <c r="L77" s="3">
        <f t="shared" si="9"/>
        <v>58.376212740389747</v>
      </c>
      <c r="M77" s="3">
        <f t="shared" si="10"/>
        <v>99149.362404201878</v>
      </c>
      <c r="N77" s="3">
        <f t="shared" si="22"/>
        <v>5072133.9516320154</v>
      </c>
      <c r="O77" s="16">
        <f t="shared" si="11"/>
        <v>51.141440619172428</v>
      </c>
      <c r="P77" s="4"/>
      <c r="Q77" s="4">
        <f t="shared" si="12"/>
        <v>5383.375</v>
      </c>
      <c r="R77" s="3">
        <f t="shared" si="13"/>
        <v>5356.833333333333</v>
      </c>
      <c r="S77" s="3">
        <f t="shared" si="14"/>
        <v>5409.416666666667</v>
      </c>
      <c r="T77" s="3">
        <f t="shared" si="15"/>
        <v>5381.1631944444443</v>
      </c>
      <c r="U77" s="3">
        <f t="shared" si="16"/>
        <v>5361.2569444444453</v>
      </c>
      <c r="V77" s="36"/>
      <c r="W77" s="30"/>
      <c r="X77" s="30"/>
      <c r="Y77" s="30"/>
      <c r="Z77" s="36">
        <f t="shared" si="23"/>
        <v>5.8859715573447529E-4</v>
      </c>
      <c r="AA77" s="15">
        <f t="shared" si="17"/>
        <v>1.1151370987817545E-3</v>
      </c>
      <c r="AB77" s="15">
        <f t="shared" si="18"/>
        <v>1.1145156798908443E-3</v>
      </c>
      <c r="AC77" s="36"/>
      <c r="AD77" s="30"/>
      <c r="AE77" s="30"/>
      <c r="AF77" s="30"/>
      <c r="AH77" s="30">
        <v>4.6857632080882569E-4</v>
      </c>
      <c r="AI77" s="30">
        <v>4.6846656463918541E-4</v>
      </c>
      <c r="AJ77" s="30">
        <v>4.1746546956721584E-4</v>
      </c>
      <c r="AK77" s="30">
        <f t="shared" si="24"/>
        <v>-6.4656077797292872E-4</v>
      </c>
      <c r="AL77" s="30">
        <f t="shared" si="24"/>
        <v>-6.460491152516589E-4</v>
      </c>
      <c r="AM77" s="30">
        <f t="shared" si="20"/>
        <v>-1.7113168616725944E-4</v>
      </c>
    </row>
    <row r="78" spans="1:39" x14ac:dyDescent="0.25">
      <c r="A78" s="14" t="s">
        <v>111</v>
      </c>
      <c r="B78" s="94">
        <v>5354</v>
      </c>
      <c r="C78" s="51">
        <f t="shared" si="5"/>
        <v>1</v>
      </c>
      <c r="D78" s="75">
        <v>1</v>
      </c>
      <c r="E78" s="76"/>
      <c r="F78" s="77">
        <v>0</v>
      </c>
      <c r="G78" s="69">
        <f t="shared" si="6"/>
        <v>5368.0060763888887</v>
      </c>
      <c r="H78" s="76">
        <v>3</v>
      </c>
      <c r="I78" s="15">
        <f t="shared" si="7"/>
        <v>6.7301695612643814E-4</v>
      </c>
      <c r="J78" s="15">
        <f t="shared" si="8"/>
        <v>6.7279055640024851E-4</v>
      </c>
      <c r="K78" s="3">
        <f t="shared" si="21"/>
        <v>99120.174297831691</v>
      </c>
      <c r="L78" s="3">
        <f t="shared" si="9"/>
        <v>66.687117216322804</v>
      </c>
      <c r="M78" s="3">
        <f t="shared" si="10"/>
        <v>99086.830739223529</v>
      </c>
      <c r="N78" s="3">
        <f t="shared" si="22"/>
        <v>4972984.5892278133</v>
      </c>
      <c r="O78" s="16">
        <f t="shared" si="11"/>
        <v>50.17126558197144</v>
      </c>
      <c r="P78" s="4"/>
      <c r="Q78" s="4">
        <f t="shared" si="12"/>
        <v>5356.833333333333</v>
      </c>
      <c r="R78" s="3">
        <f t="shared" si="13"/>
        <v>5409.416666666667</v>
      </c>
      <c r="S78" s="3">
        <f t="shared" si="14"/>
        <v>5653.875</v>
      </c>
      <c r="T78" s="3">
        <f t="shared" si="15"/>
        <v>5361.2569444444453</v>
      </c>
      <c r="U78" s="3">
        <f t="shared" si="16"/>
        <v>5430.7465277777774</v>
      </c>
      <c r="V78" s="36"/>
      <c r="W78" s="30"/>
      <c r="X78" s="30"/>
      <c r="Y78" s="30"/>
      <c r="Z78" s="36">
        <f t="shared" si="23"/>
        <v>6.7279055640024851E-4</v>
      </c>
      <c r="AA78" s="15">
        <f t="shared" si="17"/>
        <v>5.5886672952839319E-4</v>
      </c>
      <c r="AB78" s="15">
        <f t="shared" si="18"/>
        <v>5.5871060714350964E-4</v>
      </c>
      <c r="AC78" s="36"/>
      <c r="AD78" s="30"/>
      <c r="AE78" s="30"/>
      <c r="AF78" s="30"/>
      <c r="AH78" s="30">
        <v>4.4464726901532889E-4</v>
      </c>
      <c r="AI78" s="30">
        <v>4.4454843539145798E-4</v>
      </c>
      <c r="AJ78" s="30">
        <v>4.9585458472838008E-4</v>
      </c>
      <c r="AK78" s="30">
        <f t="shared" si="24"/>
        <v>-1.142194605130643E-4</v>
      </c>
      <c r="AL78" s="30">
        <f t="shared" si="24"/>
        <v>-1.1416217175205166E-4</v>
      </c>
      <c r="AM78" s="30">
        <f t="shared" si="20"/>
        <v>-1.7693597167186843E-4</v>
      </c>
    </row>
    <row r="79" spans="1:39" x14ac:dyDescent="0.25">
      <c r="A79" s="14" t="s">
        <v>112</v>
      </c>
      <c r="B79" s="94">
        <v>5388</v>
      </c>
      <c r="C79" s="51">
        <f t="shared" si="5"/>
        <v>1</v>
      </c>
      <c r="D79" s="75"/>
      <c r="E79" s="76">
        <v>1</v>
      </c>
      <c r="F79" s="77">
        <v>0</v>
      </c>
      <c r="G79" s="69">
        <f t="shared" si="6"/>
        <v>5450.0899884259252</v>
      </c>
      <c r="H79" s="76">
        <v>3</v>
      </c>
      <c r="I79" s="15">
        <f t="shared" si="7"/>
        <v>7.352372599256625E-4</v>
      </c>
      <c r="J79" s="15">
        <f t="shared" si="8"/>
        <v>7.3496707233746197E-4</v>
      </c>
      <c r="K79" s="3">
        <f t="shared" si="21"/>
        <v>99053.487180615368</v>
      </c>
      <c r="L79" s="3">
        <f t="shared" si="9"/>
        <v>72.801051477945293</v>
      </c>
      <c r="M79" s="3">
        <f t="shared" si="10"/>
        <v>99017.086654876388</v>
      </c>
      <c r="N79" s="3">
        <f t="shared" si="22"/>
        <v>4873897.7584885899</v>
      </c>
      <c r="O79" s="16">
        <f t="shared" si="11"/>
        <v>49.204706439072297</v>
      </c>
      <c r="P79" s="4"/>
      <c r="Q79" s="4">
        <f t="shared" si="12"/>
        <v>5409.416666666667</v>
      </c>
      <c r="R79" s="3">
        <f t="shared" si="13"/>
        <v>5653.875</v>
      </c>
      <c r="S79" s="3">
        <f t="shared" si="14"/>
        <v>5761.7916666666661</v>
      </c>
      <c r="T79" s="3">
        <f t="shared" si="15"/>
        <v>5430.7465277777774</v>
      </c>
      <c r="U79" s="3">
        <f t="shared" si="16"/>
        <v>5662.8680555555557</v>
      </c>
      <c r="V79" s="36"/>
      <c r="W79" s="30"/>
      <c r="X79" s="30"/>
      <c r="Y79" s="30"/>
      <c r="Z79" s="36">
        <f t="shared" si="23"/>
        <v>7.3496707233746197E-4</v>
      </c>
      <c r="AA79" s="15">
        <f t="shared" si="17"/>
        <v>5.504496267714744E-4</v>
      </c>
      <c r="AB79" s="15">
        <f t="shared" si="18"/>
        <v>5.5029817106003794E-4</v>
      </c>
      <c r="AC79" s="36"/>
      <c r="AD79" s="30"/>
      <c r="AE79" s="30"/>
      <c r="AF79" s="30"/>
      <c r="AH79" s="30">
        <v>5.6012553813623476E-4</v>
      </c>
      <c r="AI79" s="30">
        <v>5.5996871174823109E-4</v>
      </c>
      <c r="AJ79" s="30">
        <v>5.5900149050048685E-4</v>
      </c>
      <c r="AK79" s="30">
        <f t="shared" si="24"/>
        <v>9.6759113647603562E-6</v>
      </c>
      <c r="AL79" s="30">
        <f t="shared" si="24"/>
        <v>9.6705406881931457E-6</v>
      </c>
      <c r="AM79" s="30">
        <f t="shared" si="20"/>
        <v>-1.7596558183697512E-4</v>
      </c>
    </row>
    <row r="80" spans="1:39" x14ac:dyDescent="0.25">
      <c r="A80" s="14" t="s">
        <v>113</v>
      </c>
      <c r="B80" s="94">
        <v>5645</v>
      </c>
      <c r="C80" s="51">
        <f t="shared" ref="C80:C111" si="25">SUM(D80:F80)</f>
        <v>0</v>
      </c>
      <c r="D80" s="75"/>
      <c r="E80" s="76"/>
      <c r="F80" s="77">
        <v>0</v>
      </c>
      <c r="G80" s="69">
        <f t="shared" ref="G80:G111" si="26">T80*11/12+U80/12+D80*23/24+D81/24</f>
        <v>5672.0217013888887</v>
      </c>
      <c r="H80" s="76">
        <v>5</v>
      </c>
      <c r="I80" s="15">
        <f t="shared" ref="I80:I111" si="27">Z80/(1-Z80/2)</f>
        <v>7.7391375447796447E-4</v>
      </c>
      <c r="J80" s="15">
        <f t="shared" ref="J80:J111" si="28">Z80</f>
        <v>7.736143990659148E-4</v>
      </c>
      <c r="K80" s="3">
        <f t="shared" si="21"/>
        <v>98980.686129137423</v>
      </c>
      <c r="L80" s="3">
        <f t="shared" ref="L80:L111" si="29">K80-K81</f>
        <v>76.572884018925834</v>
      </c>
      <c r="M80" s="3">
        <f t="shared" ref="M80:M111" si="30">(+K80+K81)/2</f>
        <v>98942.399687127967</v>
      </c>
      <c r="N80" s="3">
        <f t="shared" ref="N80:N111" si="31">N81+M80</f>
        <v>4774880.6718337135</v>
      </c>
      <c r="O80" s="16">
        <f t="shared" ref="O80:O111" si="32">N80/K80</f>
        <v>48.240529123066047</v>
      </c>
      <c r="P80" s="4"/>
      <c r="Q80" s="4">
        <f t="shared" ref="Q80:Q111" si="33">B80*11/12+B81/12+F80*23/24+F81/24</f>
        <v>5653.875</v>
      </c>
      <c r="R80" s="3">
        <f t="shared" ref="R80:R111" si="34">B81*11/12+B82/12+F81*23/24+F82/24</f>
        <v>5761.7916666666661</v>
      </c>
      <c r="S80" s="3">
        <f t="shared" ref="S80:S111" si="35">B82*11/12+B83/12+F82*23/24+F83/24</f>
        <v>5892.8333333333339</v>
      </c>
      <c r="T80" s="3">
        <f t="shared" ref="T80:T111" si="36">Q80*11/12+R80/12+E80*23/24+E81/24</f>
        <v>5662.8680555555557</v>
      </c>
      <c r="U80" s="3">
        <f t="shared" ref="U80:U111" si="37">R80*11/12+S80/12+E81*23/24+E82/24</f>
        <v>5772.7118055555547</v>
      </c>
      <c r="V80" s="36"/>
      <c r="W80" s="30"/>
      <c r="X80" s="30"/>
      <c r="Y80" s="30"/>
      <c r="Z80" s="36">
        <f t="shared" si="23"/>
        <v>7.736143990659148E-4</v>
      </c>
      <c r="AA80" s="15">
        <f t="shared" ref="AA80:AA111" si="38">H80/G80</f>
        <v>8.8151989947000151E-4</v>
      </c>
      <c r="AB80" s="15">
        <f t="shared" ref="AB80:AB111" si="39">AA80/(1+AA80/2)</f>
        <v>8.8113153198025602E-4</v>
      </c>
      <c r="AC80" s="36"/>
      <c r="AD80" s="30"/>
      <c r="AE80" s="30"/>
      <c r="AF80" s="30"/>
      <c r="AH80" s="30">
        <v>2.251183483504512E-4</v>
      </c>
      <c r="AI80" s="30">
        <v>2.2509301206690034E-4</v>
      </c>
      <c r="AJ80" s="30">
        <v>6.2106554799349809E-4</v>
      </c>
      <c r="AK80" s="30">
        <f t="shared" si="24"/>
        <v>-6.5640155111955031E-4</v>
      </c>
      <c r="AL80" s="30">
        <f t="shared" si="24"/>
        <v>-6.560385199133557E-4</v>
      </c>
      <c r="AM80" s="30">
        <f t="shared" ref="AM80:AM111" si="40">AJ80-Z80</f>
        <v>-1.5254885107241671E-4</v>
      </c>
    </row>
    <row r="81" spans="1:39" x14ac:dyDescent="0.25">
      <c r="A81" s="14" t="s">
        <v>114</v>
      </c>
      <c r="B81" s="94">
        <v>5751</v>
      </c>
      <c r="C81" s="51">
        <f t="shared" si="25"/>
        <v>1</v>
      </c>
      <c r="D81" s="75"/>
      <c r="E81" s="76"/>
      <c r="F81" s="77">
        <v>1</v>
      </c>
      <c r="G81" s="69">
        <f t="shared" si="26"/>
        <v>5784.7387152777765</v>
      </c>
      <c r="H81" s="76">
        <v>5</v>
      </c>
      <c r="I81" s="15">
        <f t="shared" si="27"/>
        <v>9.0698910028717708E-4</v>
      </c>
      <c r="J81" s="15">
        <f t="shared" si="28"/>
        <v>9.0657797211754151E-4</v>
      </c>
      <c r="K81" s="3">
        <f t="shared" ref="K81:K112" si="41">K80*(1-J80)</f>
        <v>98904.113245118497</v>
      </c>
      <c r="L81" s="3">
        <f t="shared" si="29"/>
        <v>89.664290419852477</v>
      </c>
      <c r="M81" s="3">
        <f t="shared" si="30"/>
        <v>98859.281099908578</v>
      </c>
      <c r="N81" s="3">
        <f t="shared" si="31"/>
        <v>4675938.2721465854</v>
      </c>
      <c r="O81" s="16">
        <f t="shared" si="32"/>
        <v>47.277490477650794</v>
      </c>
      <c r="P81" s="4"/>
      <c r="Q81" s="4">
        <f t="shared" si="33"/>
        <v>5761.7916666666661</v>
      </c>
      <c r="R81" s="3">
        <f t="shared" si="34"/>
        <v>5892.8333333333339</v>
      </c>
      <c r="S81" s="3">
        <f t="shared" si="35"/>
        <v>6171.25</v>
      </c>
      <c r="T81" s="3">
        <f t="shared" si="36"/>
        <v>5772.7118055555547</v>
      </c>
      <c r="U81" s="3">
        <f t="shared" si="37"/>
        <v>5916.0347222222226</v>
      </c>
      <c r="V81" s="36"/>
      <c r="W81" s="30"/>
      <c r="X81" s="30"/>
      <c r="Y81" s="30"/>
      <c r="Z81" s="36">
        <f t="shared" si="23"/>
        <v>9.0657797211754151E-4</v>
      </c>
      <c r="AA81" s="15">
        <f t="shared" si="38"/>
        <v>8.64343273931242E-4</v>
      </c>
      <c r="AB81" s="15">
        <f t="shared" si="39"/>
        <v>8.6396989064931116E-4</v>
      </c>
      <c r="AC81" s="36"/>
      <c r="AD81" s="30"/>
      <c r="AE81" s="30"/>
      <c r="AF81" s="30"/>
      <c r="AH81" s="30">
        <v>9.3837675844953147E-4</v>
      </c>
      <c r="AI81" s="30">
        <v>9.3793668945439093E-4</v>
      </c>
      <c r="AJ81" s="30">
        <v>6.6362209385591349E-4</v>
      </c>
      <c r="AK81" s="30">
        <f t="shared" si="24"/>
        <v>7.4033484518289464E-5</v>
      </c>
      <c r="AL81" s="30">
        <f t="shared" si="24"/>
        <v>7.396679880507977E-5</v>
      </c>
      <c r="AM81" s="30">
        <f t="shared" si="40"/>
        <v>-2.4295587826162802E-4</v>
      </c>
    </row>
    <row r="82" spans="1:39" x14ac:dyDescent="0.25">
      <c r="A82" s="14" t="s">
        <v>115</v>
      </c>
      <c r="B82" s="94">
        <v>5869</v>
      </c>
      <c r="C82" s="64">
        <f t="shared" si="25"/>
        <v>2</v>
      </c>
      <c r="D82" s="78">
        <v>2</v>
      </c>
      <c r="E82" s="79"/>
      <c r="F82" s="77">
        <v>0</v>
      </c>
      <c r="G82" s="70">
        <f t="shared" si="26"/>
        <v>5940.5862268518531</v>
      </c>
      <c r="H82" s="81">
        <v>6</v>
      </c>
      <c r="I82" s="15">
        <f t="shared" si="27"/>
        <v>1.0682450099986907E-3</v>
      </c>
      <c r="J82" s="15">
        <f t="shared" si="28"/>
        <v>1.0676747408915612E-3</v>
      </c>
      <c r="K82" s="3">
        <f t="shared" si="41"/>
        <v>98814.448954698644</v>
      </c>
      <c r="L82" s="3">
        <f t="shared" si="29"/>
        <v>105.50169118405029</v>
      </c>
      <c r="M82" s="3">
        <f t="shared" si="30"/>
        <v>98761.698109106626</v>
      </c>
      <c r="N82" s="3">
        <f t="shared" si="31"/>
        <v>4577078.9910466764</v>
      </c>
      <c r="O82" s="16">
        <f t="shared" si="32"/>
        <v>46.319936400647563</v>
      </c>
      <c r="P82" s="4"/>
      <c r="Q82" s="4">
        <f t="shared" si="33"/>
        <v>5892.8333333333339</v>
      </c>
      <c r="R82" s="3">
        <f t="shared" si="34"/>
        <v>6171.25</v>
      </c>
      <c r="S82" s="3">
        <f t="shared" si="35"/>
        <v>6350.083333333333</v>
      </c>
      <c r="T82" s="3">
        <f t="shared" si="36"/>
        <v>5916.0347222222226</v>
      </c>
      <c r="U82" s="3">
        <f t="shared" si="37"/>
        <v>6186.1527777777783</v>
      </c>
      <c r="V82" s="36"/>
      <c r="W82" s="30"/>
      <c r="X82" s="30"/>
      <c r="Y82" s="30"/>
      <c r="Z82" s="36">
        <f t="shared" si="23"/>
        <v>1.0676747408915612E-3</v>
      </c>
      <c r="AA82" s="15">
        <f t="shared" si="38"/>
        <v>1.0100013316664933E-3</v>
      </c>
      <c r="AB82" s="15">
        <f t="shared" si="39"/>
        <v>1.0094915377677675E-3</v>
      </c>
      <c r="AC82" s="36"/>
      <c r="AD82" s="30"/>
      <c r="AE82" s="30"/>
      <c r="AF82" s="30"/>
      <c r="AH82" s="30">
        <v>7.1935899974843846E-4</v>
      </c>
      <c r="AI82" s="30">
        <v>7.1910035409271898E-4</v>
      </c>
      <c r="AJ82" s="30">
        <v>7.0191102673761011E-4</v>
      </c>
      <c r="AK82" s="30">
        <f t="shared" si="24"/>
        <v>-2.9064233191805481E-4</v>
      </c>
      <c r="AL82" s="30">
        <f t="shared" si="24"/>
        <v>-2.9039118367504856E-4</v>
      </c>
      <c r="AM82" s="30">
        <f t="shared" si="40"/>
        <v>-3.6576371415395111E-4</v>
      </c>
    </row>
    <row r="83" spans="1:39" x14ac:dyDescent="0.25">
      <c r="A83" s="14" t="s">
        <v>116</v>
      </c>
      <c r="B83" s="94">
        <v>6155</v>
      </c>
      <c r="C83" s="51">
        <f t="shared" si="25"/>
        <v>3</v>
      </c>
      <c r="D83" s="75">
        <v>3</v>
      </c>
      <c r="E83" s="76"/>
      <c r="F83" s="98">
        <v>0</v>
      </c>
      <c r="G83" s="69">
        <f t="shared" si="26"/>
        <v>6202.9505208333339</v>
      </c>
      <c r="H83" s="76">
        <v>7</v>
      </c>
      <c r="I83" s="15">
        <f t="shared" si="27"/>
        <v>1.070761073949527E-3</v>
      </c>
      <c r="J83" s="15">
        <f t="shared" si="28"/>
        <v>1.0701881160612861E-3</v>
      </c>
      <c r="K83" s="3">
        <f t="shared" si="41"/>
        <v>98708.947263514594</v>
      </c>
      <c r="L83" s="3">
        <f t="shared" si="29"/>
        <v>105.63714231034101</v>
      </c>
      <c r="M83" s="3">
        <f t="shared" si="30"/>
        <v>98656.128692359431</v>
      </c>
      <c r="N83" s="3">
        <f t="shared" si="31"/>
        <v>4478317.2929375693</v>
      </c>
      <c r="O83" s="16">
        <f t="shared" si="32"/>
        <v>45.36890947668806</v>
      </c>
      <c r="P83" s="4"/>
      <c r="Q83" s="4">
        <f t="shared" si="33"/>
        <v>6171.25</v>
      </c>
      <c r="R83" s="3">
        <f t="shared" si="34"/>
        <v>6350.083333333333</v>
      </c>
      <c r="S83" s="3">
        <f t="shared" si="35"/>
        <v>6381.291666666667</v>
      </c>
      <c r="T83" s="3">
        <f t="shared" si="36"/>
        <v>6186.1527777777783</v>
      </c>
      <c r="U83" s="3">
        <f t="shared" si="37"/>
        <v>6352.7256944444443</v>
      </c>
      <c r="V83" s="36"/>
      <c r="W83" s="30"/>
      <c r="X83" s="30"/>
      <c r="Y83" s="30"/>
      <c r="Z83" s="36">
        <f t="shared" si="23"/>
        <v>1.0701881160612861E-3</v>
      </c>
      <c r="AA83" s="15">
        <f t="shared" si="38"/>
        <v>1.128495217959531E-3</v>
      </c>
      <c r="AB83" s="15">
        <f t="shared" si="39"/>
        <v>1.127858826313517E-3</v>
      </c>
      <c r="AC83" s="36"/>
      <c r="AD83" s="30"/>
      <c r="AE83" s="30"/>
      <c r="AF83" s="30"/>
      <c r="AH83" s="30">
        <v>4.9488182505543724E-4</v>
      </c>
      <c r="AI83" s="30">
        <v>4.9475940133768856E-4</v>
      </c>
      <c r="AJ83" s="30">
        <v>7.8568664210418564E-4</v>
      </c>
      <c r="AK83" s="30">
        <f t="shared" si="24"/>
        <v>-6.336133929040938E-4</v>
      </c>
      <c r="AL83" s="30">
        <f t="shared" si="24"/>
        <v>-6.3309942497582843E-4</v>
      </c>
      <c r="AM83" s="30">
        <f t="shared" si="40"/>
        <v>-2.845014739571005E-4</v>
      </c>
    </row>
    <row r="84" spans="1:39" x14ac:dyDescent="0.25">
      <c r="A84" s="14" t="s">
        <v>117</v>
      </c>
      <c r="B84" s="94">
        <v>6350</v>
      </c>
      <c r="C84" s="51">
        <f t="shared" si="25"/>
        <v>1</v>
      </c>
      <c r="D84" s="75">
        <v>1</v>
      </c>
      <c r="E84" s="76"/>
      <c r="F84" s="77">
        <v>0</v>
      </c>
      <c r="G84" s="69">
        <f t="shared" si="26"/>
        <v>6358.5732060185182</v>
      </c>
      <c r="H84" s="76">
        <v>8</v>
      </c>
      <c r="I84" s="15">
        <f t="shared" si="27"/>
        <v>8.9297139574090326E-4</v>
      </c>
      <c r="J84" s="15">
        <f t="shared" si="28"/>
        <v>8.9257287471803456E-4</v>
      </c>
      <c r="K84" s="3">
        <f t="shared" si="41"/>
        <v>98603.310121204253</v>
      </c>
      <c r="L84" s="3">
        <f t="shared" si="29"/>
        <v>88.010639971587807</v>
      </c>
      <c r="M84" s="3">
        <f t="shared" si="30"/>
        <v>98559.304801218459</v>
      </c>
      <c r="N84" s="3">
        <f t="shared" si="31"/>
        <v>4379661.1642452097</v>
      </c>
      <c r="O84" s="16">
        <f t="shared" si="32"/>
        <v>44.41697909392375</v>
      </c>
      <c r="P84" s="4"/>
      <c r="Q84" s="4">
        <f t="shared" si="33"/>
        <v>6350.083333333333</v>
      </c>
      <c r="R84" s="3">
        <f t="shared" si="34"/>
        <v>6381.291666666667</v>
      </c>
      <c r="S84" s="3">
        <f t="shared" si="35"/>
        <v>6725.0416666666661</v>
      </c>
      <c r="T84" s="3">
        <f t="shared" si="36"/>
        <v>6352.7256944444443</v>
      </c>
      <c r="U84" s="3">
        <f t="shared" si="37"/>
        <v>6410.8958333333339</v>
      </c>
      <c r="V84" s="36"/>
      <c r="W84" s="30"/>
      <c r="X84" s="30"/>
      <c r="Y84" s="30"/>
      <c r="Z84" s="36">
        <f t="shared" si="23"/>
        <v>8.9257287471803456E-4</v>
      </c>
      <c r="AA84" s="15">
        <f t="shared" si="38"/>
        <v>1.2581438855540483E-3</v>
      </c>
      <c r="AB84" s="15">
        <f t="shared" si="39"/>
        <v>1.2573529201098384E-3</v>
      </c>
      <c r="AC84" s="36"/>
      <c r="AD84" s="30"/>
      <c r="AE84" s="30"/>
      <c r="AF84" s="30"/>
      <c r="AH84" s="30">
        <v>8.160232931834167E-4</v>
      </c>
      <c r="AI84" s="30">
        <v>8.1569048196676022E-4</v>
      </c>
      <c r="AJ84" s="30">
        <v>9.0840110385827493E-4</v>
      </c>
      <c r="AK84" s="30">
        <f t="shared" si="24"/>
        <v>-4.4212059237063155E-4</v>
      </c>
      <c r="AL84" s="30">
        <f t="shared" si="24"/>
        <v>-4.4166243814307813E-4</v>
      </c>
      <c r="AM84" s="30">
        <f t="shared" si="40"/>
        <v>1.5828229140240377E-5</v>
      </c>
    </row>
    <row r="85" spans="1:39" x14ac:dyDescent="0.25">
      <c r="A85" s="14" t="s">
        <v>118</v>
      </c>
      <c r="B85" s="94">
        <v>6351</v>
      </c>
      <c r="C85" s="51">
        <f t="shared" si="25"/>
        <v>2</v>
      </c>
      <c r="D85" s="75">
        <v>1</v>
      </c>
      <c r="E85" s="76">
        <v>1</v>
      </c>
      <c r="F85" s="77">
        <v>0</v>
      </c>
      <c r="G85" s="69">
        <f t="shared" si="26"/>
        <v>6438.9068287037044</v>
      </c>
      <c r="H85" s="76">
        <v>3</v>
      </c>
      <c r="I85" s="15">
        <f t="shared" si="27"/>
        <v>7.0339009140069748E-4</v>
      </c>
      <c r="J85" s="15">
        <f t="shared" si="28"/>
        <v>7.0314279956167178E-4</v>
      </c>
      <c r="K85" s="3">
        <f t="shared" si="41"/>
        <v>98515.299481232665</v>
      </c>
      <c r="L85" s="3">
        <f t="shared" si="29"/>
        <v>69.270323476885096</v>
      </c>
      <c r="M85" s="3">
        <f t="shared" si="30"/>
        <v>98480.664319494215</v>
      </c>
      <c r="N85" s="3">
        <f t="shared" si="31"/>
        <v>4281101.8594439914</v>
      </c>
      <c r="O85" s="16">
        <f t="shared" si="32"/>
        <v>43.456213217517032</v>
      </c>
      <c r="P85" s="4"/>
      <c r="Q85" s="4">
        <f t="shared" si="33"/>
        <v>6381.291666666667</v>
      </c>
      <c r="R85" s="3">
        <f t="shared" si="34"/>
        <v>6725.0416666666661</v>
      </c>
      <c r="S85" s="3">
        <f t="shared" si="35"/>
        <v>6850.3750000000009</v>
      </c>
      <c r="T85" s="3">
        <f t="shared" si="36"/>
        <v>6410.8958333333339</v>
      </c>
      <c r="U85" s="3">
        <f t="shared" si="37"/>
        <v>6735.5277777777774</v>
      </c>
      <c r="V85" s="36"/>
      <c r="W85" s="30"/>
      <c r="X85" s="30"/>
      <c r="Y85" s="30"/>
      <c r="Z85" s="36">
        <f t="shared" si="23"/>
        <v>7.0314279956167178E-4</v>
      </c>
      <c r="AA85" s="15">
        <f t="shared" si="38"/>
        <v>4.6591759747577631E-4</v>
      </c>
      <c r="AB85" s="15">
        <f t="shared" si="39"/>
        <v>4.6580908315132412E-4</v>
      </c>
      <c r="AC85" s="36"/>
      <c r="AD85" s="30"/>
      <c r="AE85" s="30"/>
      <c r="AF85" s="30"/>
      <c r="AH85" s="30">
        <v>8.5090491373951427E-4</v>
      </c>
      <c r="AI85" s="30">
        <v>8.5054304811002241E-4</v>
      </c>
      <c r="AJ85" s="30">
        <v>1.0334468449680575E-3</v>
      </c>
      <c r="AK85" s="30">
        <f t="shared" si="24"/>
        <v>3.8498731626373796E-4</v>
      </c>
      <c r="AL85" s="30">
        <f t="shared" si="24"/>
        <v>3.8473396495869829E-4</v>
      </c>
      <c r="AM85" s="30">
        <f t="shared" si="40"/>
        <v>3.303040454063857E-4</v>
      </c>
    </row>
    <row r="86" spans="1:39" x14ac:dyDescent="0.25">
      <c r="A86" s="14" t="s">
        <v>119</v>
      </c>
      <c r="B86" s="94">
        <v>6714</v>
      </c>
      <c r="C86" s="51">
        <f t="shared" si="25"/>
        <v>1</v>
      </c>
      <c r="D86" s="75">
        <v>0</v>
      </c>
      <c r="E86" s="76">
        <v>0</v>
      </c>
      <c r="F86" s="77">
        <v>1</v>
      </c>
      <c r="G86" s="69">
        <f t="shared" si="26"/>
        <v>6746.50636574074</v>
      </c>
      <c r="H86" s="76">
        <v>3</v>
      </c>
      <c r="I86" s="15">
        <f t="shared" si="27"/>
        <v>6.9284380566300794E-4</v>
      </c>
      <c r="J86" s="15">
        <f t="shared" si="28"/>
        <v>6.92603872511584E-4</v>
      </c>
      <c r="K86" s="3">
        <f t="shared" si="41"/>
        <v>98446.02915775578</v>
      </c>
      <c r="L86" s="3">
        <f t="shared" si="29"/>
        <v>68.184101028047735</v>
      </c>
      <c r="M86" s="3">
        <f t="shared" si="30"/>
        <v>98411.937107241756</v>
      </c>
      <c r="N86" s="3">
        <f t="shared" si="31"/>
        <v>4182621.1951244972</v>
      </c>
      <c r="O86" s="16">
        <f t="shared" si="32"/>
        <v>42.486438822453835</v>
      </c>
      <c r="P86" s="4"/>
      <c r="Q86" s="4">
        <f t="shared" si="33"/>
        <v>6725.0416666666661</v>
      </c>
      <c r="R86" s="3">
        <f t="shared" si="34"/>
        <v>6850.3750000000009</v>
      </c>
      <c r="S86" s="3">
        <f t="shared" si="35"/>
        <v>7028.6249999999991</v>
      </c>
      <c r="T86" s="3">
        <f t="shared" si="36"/>
        <v>6735.5277777777774</v>
      </c>
      <c r="U86" s="3">
        <f t="shared" si="37"/>
        <v>6866.2708333333339</v>
      </c>
      <c r="V86" s="36"/>
      <c r="W86" s="30"/>
      <c r="X86" s="30"/>
      <c r="Y86" s="30"/>
      <c r="Z86" s="36">
        <f t="shared" si="23"/>
        <v>6.92603872511584E-4</v>
      </c>
      <c r="AA86" s="15">
        <f t="shared" si="38"/>
        <v>4.4467459709728025E-4</v>
      </c>
      <c r="AB86" s="15">
        <f t="shared" si="39"/>
        <v>4.4457575132573026E-4</v>
      </c>
      <c r="AC86" s="36"/>
      <c r="AD86" s="30"/>
      <c r="AE86" s="30"/>
      <c r="AF86" s="30"/>
      <c r="AH86" s="30">
        <v>1.1711966681623672E-3</v>
      </c>
      <c r="AI86" s="30">
        <v>1.1705112187426483E-3</v>
      </c>
      <c r="AJ86" s="30">
        <v>1.0686447176977063E-3</v>
      </c>
      <c r="AK86" s="30">
        <f t="shared" si="24"/>
        <v>7.2652207106508704E-4</v>
      </c>
      <c r="AL86" s="30">
        <f t="shared" si="24"/>
        <v>7.2593546741691803E-4</v>
      </c>
      <c r="AM86" s="30">
        <f t="shared" si="40"/>
        <v>3.7604084518612227E-4</v>
      </c>
    </row>
    <row r="87" spans="1:39" x14ac:dyDescent="0.25">
      <c r="A87" s="14" t="s">
        <v>120</v>
      </c>
      <c r="B87" s="94">
        <v>6835</v>
      </c>
      <c r="C87" s="64">
        <f t="shared" si="25"/>
        <v>3</v>
      </c>
      <c r="D87" s="78">
        <v>2</v>
      </c>
      <c r="E87" s="79">
        <v>1</v>
      </c>
      <c r="F87" s="77">
        <v>0</v>
      </c>
      <c r="G87" s="70">
        <f t="shared" si="26"/>
        <v>6882.62644675926</v>
      </c>
      <c r="H87" s="81">
        <v>5</v>
      </c>
      <c r="I87" s="15">
        <f t="shared" si="27"/>
        <v>9.082664452815997E-4</v>
      </c>
      <c r="J87" s="15">
        <f t="shared" si="28"/>
        <v>9.0785415854689093E-4</v>
      </c>
      <c r="K87" s="3">
        <f t="shared" si="41"/>
        <v>98377.845056727732</v>
      </c>
      <c r="L87" s="3">
        <f t="shared" si="29"/>
        <v>89.312735743631492</v>
      </c>
      <c r="M87" s="3">
        <f t="shared" si="30"/>
        <v>98333.188688855909</v>
      </c>
      <c r="N87" s="3">
        <f t="shared" si="31"/>
        <v>4084209.2580172555</v>
      </c>
      <c r="O87" s="16">
        <f t="shared" si="32"/>
        <v>41.515538947434486</v>
      </c>
      <c r="P87" s="4"/>
      <c r="Q87" s="4">
        <f t="shared" si="33"/>
        <v>6850.3750000000009</v>
      </c>
      <c r="R87" s="3">
        <f t="shared" si="34"/>
        <v>7028.6249999999991</v>
      </c>
      <c r="S87" s="3">
        <f t="shared" si="35"/>
        <v>7136.5833333333339</v>
      </c>
      <c r="T87" s="3">
        <f t="shared" si="36"/>
        <v>6866.2708333333339</v>
      </c>
      <c r="U87" s="3">
        <f t="shared" si="37"/>
        <v>7039.5381944444443</v>
      </c>
      <c r="V87" s="36"/>
      <c r="W87" s="30"/>
      <c r="X87" s="30"/>
      <c r="Y87" s="30"/>
      <c r="Z87" s="36">
        <f t="shared" si="23"/>
        <v>9.0785415854689093E-4</v>
      </c>
      <c r="AA87" s="15">
        <f t="shared" si="38"/>
        <v>7.2646685661028286E-4</v>
      </c>
      <c r="AB87" s="15">
        <f t="shared" si="39"/>
        <v>7.262030753775676E-4</v>
      </c>
      <c r="AC87" s="36"/>
      <c r="AD87" s="30"/>
      <c r="AE87" s="30"/>
      <c r="AF87" s="30"/>
      <c r="AH87" s="30">
        <v>1.138332726693283E-3</v>
      </c>
      <c r="AI87" s="30">
        <v>1.1376851945484685E-3</v>
      </c>
      <c r="AJ87" s="30">
        <v>1.0357726207687328E-3</v>
      </c>
      <c r="AK87" s="30">
        <f t="shared" si="24"/>
        <v>4.1186587008300009E-4</v>
      </c>
      <c r="AL87" s="30">
        <f t="shared" si="24"/>
        <v>4.1148211917090092E-4</v>
      </c>
      <c r="AM87" s="30">
        <f t="shared" si="40"/>
        <v>1.2791846222184183E-4</v>
      </c>
    </row>
    <row r="88" spans="1:39" x14ac:dyDescent="0.25">
      <c r="A88" s="14" t="s">
        <v>121</v>
      </c>
      <c r="B88" s="94">
        <v>7019</v>
      </c>
      <c r="C88" s="51">
        <f t="shared" si="25"/>
        <v>3</v>
      </c>
      <c r="D88" s="75">
        <v>0</v>
      </c>
      <c r="E88" s="76">
        <v>2</v>
      </c>
      <c r="F88" s="98">
        <v>1</v>
      </c>
      <c r="G88" s="69">
        <f t="shared" si="26"/>
        <v>7048.7803819444443</v>
      </c>
      <c r="H88" s="76">
        <v>12</v>
      </c>
      <c r="I88" s="15">
        <f t="shared" si="27"/>
        <v>1.2242439148759698E-3</v>
      </c>
      <c r="J88" s="15">
        <f t="shared" si="28"/>
        <v>1.2234949867297772E-3</v>
      </c>
      <c r="K88" s="3">
        <f t="shared" si="41"/>
        <v>98288.532320984101</v>
      </c>
      <c r="L88" s="3">
        <f t="shared" si="29"/>
        <v>120.25552654775674</v>
      </c>
      <c r="M88" s="3">
        <f t="shared" si="30"/>
        <v>98228.404557710222</v>
      </c>
      <c r="N88" s="3">
        <f t="shared" si="31"/>
        <v>3985876.0693283994</v>
      </c>
      <c r="O88" s="16">
        <f t="shared" si="32"/>
        <v>40.552808910724117</v>
      </c>
      <c r="P88" s="4"/>
      <c r="Q88" s="4">
        <f t="shared" si="33"/>
        <v>7028.6249999999991</v>
      </c>
      <c r="R88" s="3">
        <f t="shared" si="34"/>
        <v>7136.5833333333339</v>
      </c>
      <c r="S88" s="3">
        <f t="shared" si="35"/>
        <v>7296.9166666666661</v>
      </c>
      <c r="T88" s="3">
        <f t="shared" si="36"/>
        <v>7039.5381944444443</v>
      </c>
      <c r="U88" s="3">
        <f t="shared" si="37"/>
        <v>7149.9444444444443</v>
      </c>
      <c r="V88" s="36"/>
      <c r="W88" s="30"/>
      <c r="X88" s="30"/>
      <c r="Y88" s="30"/>
      <c r="Z88" s="36">
        <f t="shared" si="23"/>
        <v>1.2234949867297772E-3</v>
      </c>
      <c r="AA88" s="15">
        <f t="shared" si="38"/>
        <v>1.7024221708961424E-3</v>
      </c>
      <c r="AB88" s="15">
        <f t="shared" si="39"/>
        <v>1.7009742827306198E-3</v>
      </c>
      <c r="AC88" s="36"/>
      <c r="AD88" s="30"/>
      <c r="AE88" s="30"/>
      <c r="AF88" s="30"/>
      <c r="AH88" s="30">
        <v>9.1447448449109186E-4</v>
      </c>
      <c r="AI88" s="30">
        <v>9.1405654379774924E-4</v>
      </c>
      <c r="AJ88" s="30">
        <v>1.0106337417883861E-3</v>
      </c>
      <c r="AK88" s="30">
        <f t="shared" ref="AK88:AL107" si="42">AH88-AA88</f>
        <v>-7.8794768640505052E-4</v>
      </c>
      <c r="AL88" s="30">
        <f t="shared" si="42"/>
        <v>-7.8691773893287055E-4</v>
      </c>
      <c r="AM88" s="30">
        <f t="shared" si="40"/>
        <v>-2.1286124494139112E-4</v>
      </c>
    </row>
    <row r="89" spans="1:39" x14ac:dyDescent="0.25">
      <c r="A89" s="14" t="s">
        <v>122</v>
      </c>
      <c r="B89" s="94">
        <v>7122</v>
      </c>
      <c r="C89" s="51">
        <f t="shared" si="25"/>
        <v>3</v>
      </c>
      <c r="D89" s="75">
        <v>1</v>
      </c>
      <c r="E89" s="76">
        <v>0</v>
      </c>
      <c r="F89" s="77">
        <v>2</v>
      </c>
      <c r="G89" s="69">
        <f t="shared" si="26"/>
        <v>7165.0321180555557</v>
      </c>
      <c r="H89" s="76">
        <v>11</v>
      </c>
      <c r="I89" s="15">
        <f t="shared" si="27"/>
        <v>1.5406301000046776E-3</v>
      </c>
      <c r="J89" s="15">
        <f t="shared" si="28"/>
        <v>1.5394442429357048E-3</v>
      </c>
      <c r="K89" s="3">
        <f t="shared" si="41"/>
        <v>98168.276794436344</v>
      </c>
      <c r="L89" s="3">
        <f t="shared" si="29"/>
        <v>151.12458855011209</v>
      </c>
      <c r="M89" s="3">
        <f t="shared" si="30"/>
        <v>98092.714500161295</v>
      </c>
      <c r="N89" s="3">
        <f t="shared" si="31"/>
        <v>3887647.6647706893</v>
      </c>
      <c r="O89" s="16">
        <f t="shared" si="32"/>
        <v>39.601873351728436</v>
      </c>
      <c r="P89" s="4"/>
      <c r="Q89" s="4">
        <f t="shared" si="33"/>
        <v>7136.5833333333339</v>
      </c>
      <c r="R89" s="3">
        <f t="shared" si="34"/>
        <v>7296.9166666666661</v>
      </c>
      <c r="S89" s="3">
        <f t="shared" si="35"/>
        <v>7561.875</v>
      </c>
      <c r="T89" s="3">
        <f t="shared" si="36"/>
        <v>7149.9444444444443</v>
      </c>
      <c r="U89" s="3">
        <f t="shared" si="37"/>
        <v>7318.9965277777774</v>
      </c>
      <c r="V89" s="36"/>
      <c r="W89" s="30"/>
      <c r="X89" s="30"/>
      <c r="Y89" s="30"/>
      <c r="Z89" s="36">
        <f t="shared" si="23"/>
        <v>1.5394442429357048E-3</v>
      </c>
      <c r="AA89" s="15">
        <f t="shared" si="38"/>
        <v>1.5352338717757453E-3</v>
      </c>
      <c r="AB89" s="15">
        <f t="shared" si="39"/>
        <v>1.5340563041760541E-3</v>
      </c>
      <c r="AC89" s="36"/>
      <c r="AD89" s="30"/>
      <c r="AE89" s="30"/>
      <c r="AF89" s="30"/>
      <c r="AH89" s="30">
        <v>1.0259332534237405E-3</v>
      </c>
      <c r="AI89" s="30">
        <v>1.0254072537237919E-3</v>
      </c>
      <c r="AJ89" s="30">
        <v>1.1063690866053573E-3</v>
      </c>
      <c r="AK89" s="30">
        <f t="shared" si="42"/>
        <v>-5.0930061835200487E-4</v>
      </c>
      <c r="AL89" s="30">
        <f t="shared" si="42"/>
        <v>-5.0864905045226228E-4</v>
      </c>
      <c r="AM89" s="30">
        <f t="shared" si="40"/>
        <v>-4.3307515633034754E-4</v>
      </c>
    </row>
    <row r="90" spans="1:39" x14ac:dyDescent="0.25">
      <c r="A90" s="14" t="s">
        <v>123</v>
      </c>
      <c r="B90" s="94">
        <v>7274</v>
      </c>
      <c r="C90" s="51">
        <f t="shared" si="25"/>
        <v>1</v>
      </c>
      <c r="D90" s="75">
        <v>1</v>
      </c>
      <c r="E90" s="76">
        <v>0</v>
      </c>
      <c r="F90" s="77">
        <v>0</v>
      </c>
      <c r="G90" s="69">
        <f t="shared" si="26"/>
        <v>7341.3961226851843</v>
      </c>
      <c r="H90" s="76">
        <v>10</v>
      </c>
      <c r="I90" s="15">
        <f t="shared" si="27"/>
        <v>1.6441832178934474E-3</v>
      </c>
      <c r="J90" s="15">
        <f t="shared" si="28"/>
        <v>1.6428326589496213E-3</v>
      </c>
      <c r="K90" s="3">
        <f t="shared" si="41"/>
        <v>98017.152205886232</v>
      </c>
      <c r="L90" s="3">
        <f t="shared" si="29"/>
        <v>161.02577878106968</v>
      </c>
      <c r="M90" s="3">
        <f t="shared" si="30"/>
        <v>97936.639316495697</v>
      </c>
      <c r="N90" s="3">
        <f t="shared" si="31"/>
        <v>3789554.950270528</v>
      </c>
      <c r="O90" s="16">
        <f t="shared" si="32"/>
        <v>38.662161315506509</v>
      </c>
      <c r="P90" s="4"/>
      <c r="Q90" s="4">
        <f t="shared" si="33"/>
        <v>7296.9166666666661</v>
      </c>
      <c r="R90" s="3">
        <f t="shared" si="34"/>
        <v>7561.875</v>
      </c>
      <c r="S90" s="3">
        <f t="shared" si="35"/>
        <v>7734.375</v>
      </c>
      <c r="T90" s="3">
        <f t="shared" si="36"/>
        <v>7318.9965277777774</v>
      </c>
      <c r="U90" s="3">
        <f t="shared" si="37"/>
        <v>7576.291666666667</v>
      </c>
      <c r="V90" s="36"/>
      <c r="W90" s="30"/>
      <c r="X90" s="30"/>
      <c r="Y90" s="30"/>
      <c r="Z90" s="36">
        <f t="shared" si="23"/>
        <v>1.6428326589496213E-3</v>
      </c>
      <c r="AA90" s="15">
        <f t="shared" si="38"/>
        <v>1.3621387312284692E-3</v>
      </c>
      <c r="AB90" s="15">
        <f t="shared" si="39"/>
        <v>1.3612116516723979E-3</v>
      </c>
      <c r="AC90" s="36"/>
      <c r="AD90" s="30"/>
      <c r="AE90" s="30"/>
      <c r="AF90" s="30"/>
      <c r="AH90" s="30">
        <v>1.0997595633682989E-3</v>
      </c>
      <c r="AI90" s="30">
        <v>1.0991551601687883E-3</v>
      </c>
      <c r="AJ90" s="30">
        <v>1.2715451221216381E-3</v>
      </c>
      <c r="AK90" s="30">
        <f t="shared" si="42"/>
        <v>-2.6237916786017029E-4</v>
      </c>
      <c r="AL90" s="30">
        <f t="shared" si="42"/>
        <v>-2.6205649150360961E-4</v>
      </c>
      <c r="AM90" s="30">
        <f t="shared" si="40"/>
        <v>-3.712875368279832E-4</v>
      </c>
    </row>
    <row r="91" spans="1:39" x14ac:dyDescent="0.25">
      <c r="A91" s="14" t="s">
        <v>124</v>
      </c>
      <c r="B91" s="94">
        <v>7549</v>
      </c>
      <c r="C91" s="51">
        <f t="shared" si="25"/>
        <v>0</v>
      </c>
      <c r="D91" s="75">
        <v>0</v>
      </c>
      <c r="E91" s="76">
        <v>0</v>
      </c>
      <c r="F91" s="77">
        <v>0</v>
      </c>
      <c r="G91" s="69">
        <f t="shared" si="26"/>
        <v>7592.0645254629635</v>
      </c>
      <c r="H91" s="76">
        <v>13</v>
      </c>
      <c r="I91" s="15">
        <f t="shared" si="27"/>
        <v>1.6038367452548105E-3</v>
      </c>
      <c r="J91" s="15">
        <f t="shared" si="28"/>
        <v>1.6025516296599024E-3</v>
      </c>
      <c r="K91" s="3">
        <f t="shared" si="41"/>
        <v>97856.126427105162</v>
      </c>
      <c r="L91" s="3">
        <f t="shared" si="29"/>
        <v>156.81949487797101</v>
      </c>
      <c r="M91" s="3">
        <f t="shared" si="30"/>
        <v>97777.716679666177</v>
      </c>
      <c r="N91" s="3">
        <f t="shared" si="31"/>
        <v>3691618.3109540325</v>
      </c>
      <c r="O91" s="16">
        <f t="shared" si="32"/>
        <v>37.724958525759625</v>
      </c>
      <c r="P91" s="4"/>
      <c r="Q91" s="4">
        <f t="shared" si="33"/>
        <v>7561.875</v>
      </c>
      <c r="R91" s="3">
        <f t="shared" si="34"/>
        <v>7734.375</v>
      </c>
      <c r="S91" s="3">
        <f t="shared" si="35"/>
        <v>8091.166666666667</v>
      </c>
      <c r="T91" s="3">
        <f t="shared" si="36"/>
        <v>7576.291666666667</v>
      </c>
      <c r="U91" s="3">
        <f t="shared" si="37"/>
        <v>7765.0659722222217</v>
      </c>
      <c r="V91" s="36"/>
      <c r="W91" s="30"/>
      <c r="X91" s="30"/>
      <c r="Y91" s="30"/>
      <c r="Z91" s="36">
        <f t="shared" si="23"/>
        <v>1.6025516296599024E-3</v>
      </c>
      <c r="AA91" s="15">
        <f t="shared" si="38"/>
        <v>1.7123142139268449E-3</v>
      </c>
      <c r="AB91" s="15">
        <f t="shared" si="39"/>
        <v>1.7108494580044299E-3</v>
      </c>
      <c r="AC91" s="36"/>
      <c r="AD91" s="30"/>
      <c r="AE91" s="30"/>
      <c r="AF91" s="30"/>
      <c r="AH91" s="30">
        <v>1.1531634370749687E-3</v>
      </c>
      <c r="AI91" s="30">
        <v>1.1524989272628748E-3</v>
      </c>
      <c r="AJ91" s="30">
        <v>1.3767880162744281E-3</v>
      </c>
      <c r="AK91" s="30">
        <f t="shared" si="42"/>
        <v>-5.5915077685187624E-4</v>
      </c>
      <c r="AL91" s="30">
        <f t="shared" si="42"/>
        <v>-5.5835053074155508E-4</v>
      </c>
      <c r="AM91" s="30">
        <f t="shared" si="40"/>
        <v>-2.2576361338547428E-4</v>
      </c>
    </row>
    <row r="92" spans="1:39" x14ac:dyDescent="0.25">
      <c r="A92" s="14" t="s">
        <v>125</v>
      </c>
      <c r="B92" s="94">
        <v>7702</v>
      </c>
      <c r="C92" s="64">
        <f t="shared" si="25"/>
        <v>5</v>
      </c>
      <c r="D92" s="78">
        <v>1</v>
      </c>
      <c r="E92" s="79">
        <v>1</v>
      </c>
      <c r="F92" s="80">
        <v>3</v>
      </c>
      <c r="G92" s="70">
        <f t="shared" si="26"/>
        <v>7796.2977430555547</v>
      </c>
      <c r="H92" s="81">
        <v>16</v>
      </c>
      <c r="I92" s="15">
        <f t="shared" si="27"/>
        <v>1.5296223183808421E-3</v>
      </c>
      <c r="J92" s="15">
        <f t="shared" si="28"/>
        <v>1.5284533402099476E-3</v>
      </c>
      <c r="K92" s="3">
        <f t="shared" si="41"/>
        <v>97699.306932227191</v>
      </c>
      <c r="L92" s="3">
        <f t="shared" si="29"/>
        <v>149.32883201674849</v>
      </c>
      <c r="M92" s="3">
        <f t="shared" si="30"/>
        <v>97624.642516218824</v>
      </c>
      <c r="N92" s="3">
        <f t="shared" si="31"/>
        <v>3593840.5942743663</v>
      </c>
      <c r="O92" s="16">
        <f t="shared" si="32"/>
        <v>36.784709197245064</v>
      </c>
      <c r="P92" s="4"/>
      <c r="Q92" s="4">
        <f t="shared" si="33"/>
        <v>7734.375</v>
      </c>
      <c r="R92" s="3">
        <f t="shared" si="34"/>
        <v>8091.166666666667</v>
      </c>
      <c r="S92" s="3">
        <f t="shared" si="35"/>
        <v>8535.8333333333321</v>
      </c>
      <c r="T92" s="3">
        <f t="shared" si="36"/>
        <v>7765.0659722222217</v>
      </c>
      <c r="U92" s="3">
        <f t="shared" si="37"/>
        <v>8128.3472222222226</v>
      </c>
      <c r="V92" s="36"/>
      <c r="W92" s="30"/>
      <c r="X92" s="30"/>
      <c r="Y92" s="30"/>
      <c r="Z92" s="36">
        <f t="shared" si="23"/>
        <v>1.5284533402099476E-3</v>
      </c>
      <c r="AA92" s="15">
        <f t="shared" si="38"/>
        <v>2.0522561512291882E-3</v>
      </c>
      <c r="AB92" s="15">
        <f t="shared" si="39"/>
        <v>2.0501524322591577E-3</v>
      </c>
      <c r="AC92" s="36"/>
      <c r="AD92" s="30"/>
      <c r="AE92" s="30"/>
      <c r="AF92" s="30"/>
      <c r="AH92" s="30">
        <v>1.4593846824289972E-3</v>
      </c>
      <c r="AI92" s="30">
        <v>1.4583205570874549E-3</v>
      </c>
      <c r="AJ92" s="30">
        <v>1.4310840669427749E-3</v>
      </c>
      <c r="AK92" s="30">
        <f t="shared" si="42"/>
        <v>-5.9287146880019096E-4</v>
      </c>
      <c r="AL92" s="30">
        <f t="shared" si="42"/>
        <v>-5.9183187517170281E-4</v>
      </c>
      <c r="AM92" s="30">
        <f t="shared" si="40"/>
        <v>-9.7369273267172707E-5</v>
      </c>
    </row>
    <row r="93" spans="1:39" x14ac:dyDescent="0.25">
      <c r="A93" s="14" t="s">
        <v>126</v>
      </c>
      <c r="B93" s="94">
        <v>8056</v>
      </c>
      <c r="C93" s="51">
        <f t="shared" si="25"/>
        <v>0</v>
      </c>
      <c r="D93" s="75">
        <v>0</v>
      </c>
      <c r="E93" s="76">
        <v>0</v>
      </c>
      <c r="F93" s="77">
        <v>0</v>
      </c>
      <c r="G93" s="69">
        <f t="shared" si="26"/>
        <v>8166.9560185185192</v>
      </c>
      <c r="H93" s="76">
        <v>6</v>
      </c>
      <c r="I93" s="15">
        <f t="shared" si="27"/>
        <v>1.5720910627898042E-3</v>
      </c>
      <c r="J93" s="15">
        <f t="shared" si="28"/>
        <v>1.5708562982161278E-3</v>
      </c>
      <c r="K93" s="3">
        <f t="shared" si="41"/>
        <v>97549.978100210443</v>
      </c>
      <c r="L93" s="3">
        <f t="shared" si="29"/>
        <v>153.23699748957006</v>
      </c>
      <c r="M93" s="3">
        <f t="shared" si="30"/>
        <v>97473.359601465665</v>
      </c>
      <c r="N93" s="3">
        <f t="shared" si="31"/>
        <v>3496215.9517581477</v>
      </c>
      <c r="O93" s="16">
        <f t="shared" si="32"/>
        <v>35.840253579212288</v>
      </c>
      <c r="P93" s="4"/>
      <c r="Q93" s="4">
        <f t="shared" si="33"/>
        <v>8091.166666666667</v>
      </c>
      <c r="R93" s="3">
        <f t="shared" si="34"/>
        <v>8535.8333333333321</v>
      </c>
      <c r="S93" s="3">
        <f t="shared" si="35"/>
        <v>9170.1666666666661</v>
      </c>
      <c r="T93" s="3">
        <f t="shared" si="36"/>
        <v>8128.3472222222226</v>
      </c>
      <c r="U93" s="3">
        <f t="shared" si="37"/>
        <v>8591.6527777777774</v>
      </c>
      <c r="V93" s="36"/>
      <c r="W93" s="30"/>
      <c r="X93" s="30"/>
      <c r="Y93" s="30"/>
      <c r="Z93" s="36">
        <f t="shared" si="23"/>
        <v>1.5708562982161278E-3</v>
      </c>
      <c r="AA93" s="15">
        <f t="shared" si="38"/>
        <v>7.3466784765279002E-4</v>
      </c>
      <c r="AB93" s="15">
        <f t="shared" si="39"/>
        <v>7.3439807832502836E-4</v>
      </c>
      <c r="AC93" s="36"/>
      <c r="AD93" s="30"/>
      <c r="AE93" s="30"/>
      <c r="AF93" s="30"/>
      <c r="AH93" s="30">
        <v>1.8748943503987465E-3</v>
      </c>
      <c r="AI93" s="30">
        <v>1.8731383821136765E-3</v>
      </c>
      <c r="AJ93" s="30">
        <v>1.5860846889767569E-3</v>
      </c>
      <c r="AK93" s="30">
        <f t="shared" si="42"/>
        <v>1.1402265027459565E-3</v>
      </c>
      <c r="AL93" s="30">
        <f t="shared" si="42"/>
        <v>1.1387403037886482E-3</v>
      </c>
      <c r="AM93" s="30">
        <f t="shared" si="40"/>
        <v>1.5228390760629092E-5</v>
      </c>
    </row>
    <row r="94" spans="1:39" x14ac:dyDescent="0.25">
      <c r="A94" s="14" t="s">
        <v>127</v>
      </c>
      <c r="B94" s="94">
        <v>8477</v>
      </c>
      <c r="C94" s="51">
        <f t="shared" si="25"/>
        <v>5</v>
      </c>
      <c r="D94" s="75">
        <v>0</v>
      </c>
      <c r="E94" s="76">
        <v>3</v>
      </c>
      <c r="F94" s="77">
        <v>2</v>
      </c>
      <c r="G94" s="69">
        <f t="shared" si="26"/>
        <v>8641.2676504629635</v>
      </c>
      <c r="H94" s="76">
        <v>18</v>
      </c>
      <c r="I94" s="15">
        <f t="shared" si="27"/>
        <v>1.7336257210422566E-3</v>
      </c>
      <c r="J94" s="15">
        <f t="shared" si="28"/>
        <v>1.7321242934286915E-3</v>
      </c>
      <c r="K94" s="3">
        <f t="shared" si="41"/>
        <v>97396.741102720873</v>
      </c>
      <c r="L94" s="3">
        <f t="shared" si="29"/>
        <v>168.70326136480435</v>
      </c>
      <c r="M94" s="3">
        <f t="shared" si="30"/>
        <v>97312.389472038471</v>
      </c>
      <c r="N94" s="3">
        <f t="shared" si="31"/>
        <v>3398742.5921566822</v>
      </c>
      <c r="O94" s="16">
        <f t="shared" si="32"/>
        <v>34.895855381569177</v>
      </c>
      <c r="P94" s="4"/>
      <c r="Q94" s="4">
        <f t="shared" si="33"/>
        <v>8535.8333333333321</v>
      </c>
      <c r="R94" s="3">
        <f t="shared" si="34"/>
        <v>9170.1666666666661</v>
      </c>
      <c r="S94" s="3">
        <f t="shared" si="35"/>
        <v>9348.5416666666661</v>
      </c>
      <c r="T94" s="3">
        <f t="shared" si="36"/>
        <v>8591.6527777777774</v>
      </c>
      <c r="U94" s="3">
        <f t="shared" si="37"/>
        <v>9187.03125</v>
      </c>
      <c r="V94" s="36"/>
      <c r="W94" s="30"/>
      <c r="X94" s="30"/>
      <c r="Y94" s="30"/>
      <c r="Z94" s="36">
        <f t="shared" si="23"/>
        <v>1.7321242934286915E-3</v>
      </c>
      <c r="AA94" s="15">
        <f t="shared" si="38"/>
        <v>2.0830277139993036E-3</v>
      </c>
      <c r="AB94" s="15">
        <f t="shared" si="39"/>
        <v>2.0808604689863714E-3</v>
      </c>
      <c r="AC94" s="36"/>
      <c r="AD94" s="30"/>
      <c r="AE94" s="30"/>
      <c r="AF94" s="30"/>
      <c r="AH94" s="30">
        <v>1.0270330695634124E-3</v>
      </c>
      <c r="AI94" s="30">
        <v>1.0265059417892521E-3</v>
      </c>
      <c r="AJ94" s="30">
        <v>1.8806872640528415E-3</v>
      </c>
      <c r="AK94" s="30">
        <f t="shared" si="42"/>
        <v>-1.0559946444358911E-3</v>
      </c>
      <c r="AL94" s="30">
        <f t="shared" si="42"/>
        <v>-1.0543545271971193E-3</v>
      </c>
      <c r="AM94" s="30">
        <f t="shared" si="40"/>
        <v>1.4856297062414993E-4</v>
      </c>
    </row>
    <row r="95" spans="1:39" x14ac:dyDescent="0.25">
      <c r="A95" s="14" t="s">
        <v>128</v>
      </c>
      <c r="B95" s="94">
        <v>9160</v>
      </c>
      <c r="C95" s="51">
        <f t="shared" si="25"/>
        <v>2</v>
      </c>
      <c r="D95" s="75">
        <v>0</v>
      </c>
      <c r="E95" s="76">
        <v>2</v>
      </c>
      <c r="F95" s="77">
        <v>0</v>
      </c>
      <c r="G95" s="69">
        <f t="shared" si="26"/>
        <v>9205.7711226851861</v>
      </c>
      <c r="H95" s="76">
        <v>17</v>
      </c>
      <c r="I95" s="15">
        <f t="shared" si="27"/>
        <v>1.9964198600919804E-3</v>
      </c>
      <c r="J95" s="15">
        <f t="shared" si="28"/>
        <v>1.9944290012581527E-3</v>
      </c>
      <c r="K95" s="3">
        <f t="shared" si="41"/>
        <v>97228.037841356068</v>
      </c>
      <c r="L95" s="3">
        <f t="shared" si="29"/>
        <v>193.91441840621701</v>
      </c>
      <c r="M95" s="3">
        <f t="shared" si="30"/>
        <v>97131.080632152967</v>
      </c>
      <c r="N95" s="3">
        <f t="shared" si="31"/>
        <v>3301430.2026846437</v>
      </c>
      <c r="O95" s="16">
        <f t="shared" si="32"/>
        <v>33.955536653650086</v>
      </c>
      <c r="P95" s="4"/>
      <c r="Q95" s="4">
        <f t="shared" si="33"/>
        <v>9170.1666666666661</v>
      </c>
      <c r="R95" s="3">
        <f t="shared" si="34"/>
        <v>9348.5416666666661</v>
      </c>
      <c r="S95" s="3">
        <f t="shared" si="35"/>
        <v>10071.958333333334</v>
      </c>
      <c r="T95" s="3">
        <f t="shared" si="36"/>
        <v>9187.03125</v>
      </c>
      <c r="U95" s="3">
        <f t="shared" si="37"/>
        <v>9410.9097222222208</v>
      </c>
      <c r="V95" s="36"/>
      <c r="W95" s="30"/>
      <c r="X95" s="30"/>
      <c r="Y95" s="30"/>
      <c r="Z95" s="36">
        <f t="shared" si="23"/>
        <v>1.9944290012581527E-3</v>
      </c>
      <c r="AA95" s="15">
        <f t="shared" si="38"/>
        <v>1.8466676798109829E-3</v>
      </c>
      <c r="AB95" s="15">
        <f t="shared" si="39"/>
        <v>1.844964161966826E-3</v>
      </c>
      <c r="AC95" s="36"/>
      <c r="AD95" s="30"/>
      <c r="AE95" s="30"/>
      <c r="AF95" s="30"/>
      <c r="AH95" s="30">
        <v>1.7131481880972316E-3</v>
      </c>
      <c r="AI95" s="30">
        <v>1.7116820056339564E-3</v>
      </c>
      <c r="AJ95" s="30">
        <v>2.1961910299250049E-3</v>
      </c>
      <c r="AK95" s="30">
        <f t="shared" si="42"/>
        <v>-1.3351949171375123E-4</v>
      </c>
      <c r="AL95" s="30">
        <f t="shared" si="42"/>
        <v>-1.3328215633286958E-4</v>
      </c>
      <c r="AM95" s="30">
        <f t="shared" si="40"/>
        <v>2.0176202866685217E-4</v>
      </c>
    </row>
    <row r="96" spans="1:39" x14ac:dyDescent="0.25">
      <c r="A96" s="14" t="s">
        <v>129</v>
      </c>
      <c r="B96" s="94">
        <v>9281</v>
      </c>
      <c r="C96" s="51">
        <f t="shared" si="25"/>
        <v>6</v>
      </c>
      <c r="D96" s="75">
        <v>2</v>
      </c>
      <c r="E96" s="76">
        <v>2</v>
      </c>
      <c r="F96" s="77">
        <v>2</v>
      </c>
      <c r="G96" s="69">
        <f t="shared" si="26"/>
        <v>9468.5561342592573</v>
      </c>
      <c r="H96" s="76">
        <v>25</v>
      </c>
      <c r="I96" s="15">
        <f t="shared" si="27"/>
        <v>2.2875086695506187E-3</v>
      </c>
      <c r="J96" s="15">
        <f t="shared" si="28"/>
        <v>2.2848953106345726E-3</v>
      </c>
      <c r="K96" s="3">
        <f t="shared" si="41"/>
        <v>97034.123422949851</v>
      </c>
      <c r="L96" s="3">
        <f t="shared" si="29"/>
        <v>221.71281358064152</v>
      </c>
      <c r="M96" s="3">
        <f t="shared" si="30"/>
        <v>96923.267016159531</v>
      </c>
      <c r="N96" s="3">
        <f t="shared" si="31"/>
        <v>3204299.1220524907</v>
      </c>
      <c r="O96" s="16">
        <f t="shared" si="32"/>
        <v>33.022394689811065</v>
      </c>
      <c r="P96" s="4"/>
      <c r="Q96" s="4">
        <f t="shared" si="33"/>
        <v>9348.5416666666661</v>
      </c>
      <c r="R96" s="3">
        <f t="shared" si="34"/>
        <v>10071.958333333334</v>
      </c>
      <c r="S96" s="3">
        <f t="shared" si="35"/>
        <v>10097.958333333332</v>
      </c>
      <c r="T96" s="3">
        <f t="shared" si="36"/>
        <v>9410.9097222222208</v>
      </c>
      <c r="U96" s="3">
        <f t="shared" si="37"/>
        <v>10078.166666666668</v>
      </c>
      <c r="V96" s="36"/>
      <c r="W96" s="30"/>
      <c r="X96" s="30"/>
      <c r="Y96" s="30"/>
      <c r="Z96" s="36">
        <f t="shared" si="23"/>
        <v>2.2848953106345726E-3</v>
      </c>
      <c r="AA96" s="15">
        <f t="shared" si="38"/>
        <v>2.6403180849870725E-3</v>
      </c>
      <c r="AB96" s="15">
        <f t="shared" si="39"/>
        <v>2.6368370407241783E-3</v>
      </c>
      <c r="AC96" s="36"/>
      <c r="AD96" s="30"/>
      <c r="AE96" s="30"/>
      <c r="AF96" s="30"/>
      <c r="AH96" s="30">
        <v>2.4636169775145524E-3</v>
      </c>
      <c r="AI96" s="30">
        <v>2.4605860067840784E-3</v>
      </c>
      <c r="AJ96" s="30">
        <v>2.4000980431783908E-3</v>
      </c>
      <c r="AK96" s="30">
        <f t="shared" si="42"/>
        <v>-1.7670110747252006E-4</v>
      </c>
      <c r="AL96" s="30">
        <f t="shared" si="42"/>
        <v>-1.7625103394009996E-4</v>
      </c>
      <c r="AM96" s="30">
        <f t="shared" si="40"/>
        <v>1.1520273254381815E-4</v>
      </c>
    </row>
    <row r="97" spans="1:39" x14ac:dyDescent="0.25">
      <c r="A97" s="14" t="s">
        <v>130</v>
      </c>
      <c r="B97" s="94">
        <v>10068</v>
      </c>
      <c r="C97" s="64">
        <f t="shared" si="25"/>
        <v>8</v>
      </c>
      <c r="D97" s="78">
        <v>3</v>
      </c>
      <c r="E97" s="79">
        <v>4</v>
      </c>
      <c r="F97" s="77">
        <v>1</v>
      </c>
      <c r="G97" s="70">
        <f t="shared" si="26"/>
        <v>10082.268229166668</v>
      </c>
      <c r="H97" s="81">
        <v>23</v>
      </c>
      <c r="I97" s="15">
        <f t="shared" si="27"/>
        <v>2.4762418473873275E-3</v>
      </c>
      <c r="J97" s="15">
        <f t="shared" si="28"/>
        <v>2.4731797517885826E-3</v>
      </c>
      <c r="K97" s="3">
        <f t="shared" si="41"/>
        <v>96812.41060936921</v>
      </c>
      <c r="L97" s="3">
        <f t="shared" si="29"/>
        <v>239.43449364093249</v>
      </c>
      <c r="M97" s="3">
        <f t="shared" si="30"/>
        <v>96692.693362548744</v>
      </c>
      <c r="N97" s="3">
        <f t="shared" si="31"/>
        <v>3107375.8550363313</v>
      </c>
      <c r="O97" s="16">
        <f t="shared" si="32"/>
        <v>32.096875136952832</v>
      </c>
      <c r="P97" s="4"/>
      <c r="Q97" s="4">
        <f t="shared" si="33"/>
        <v>10071.958333333334</v>
      </c>
      <c r="R97" s="3">
        <f t="shared" si="34"/>
        <v>10097.958333333332</v>
      </c>
      <c r="S97" s="3">
        <f t="shared" si="35"/>
        <v>9967.0833333333339</v>
      </c>
      <c r="T97" s="3">
        <f t="shared" si="36"/>
        <v>10078.166666666668</v>
      </c>
      <c r="U97" s="3">
        <f t="shared" si="37"/>
        <v>10091.885416666664</v>
      </c>
      <c r="V97" s="36"/>
      <c r="W97" s="30"/>
      <c r="X97" s="30"/>
      <c r="Y97" s="30"/>
      <c r="Z97" s="36">
        <f t="shared" si="23"/>
        <v>2.4731797517885826E-3</v>
      </c>
      <c r="AA97" s="15">
        <f t="shared" si="38"/>
        <v>2.2812327025246207E-3</v>
      </c>
      <c r="AB97" s="15">
        <f t="shared" si="39"/>
        <v>2.2786336557183715E-3</v>
      </c>
      <c r="AC97" s="36"/>
      <c r="AD97" s="30"/>
      <c r="AE97" s="30"/>
      <c r="AF97" s="30"/>
      <c r="AH97" s="30">
        <v>2.8020374336309955E-3</v>
      </c>
      <c r="AI97" s="30">
        <v>2.7981172190352835E-3</v>
      </c>
      <c r="AJ97" s="30">
        <v>2.3966329769512305E-3</v>
      </c>
      <c r="AK97" s="30">
        <f t="shared" si="42"/>
        <v>5.208047311063748E-4</v>
      </c>
      <c r="AL97" s="30">
        <f t="shared" si="42"/>
        <v>5.1948356331691205E-4</v>
      </c>
      <c r="AM97" s="30">
        <f t="shared" si="40"/>
        <v>-7.6546774837352085E-5</v>
      </c>
    </row>
    <row r="98" spans="1:39" x14ac:dyDescent="0.25">
      <c r="A98" s="14" t="s">
        <v>131</v>
      </c>
      <c r="B98" s="94">
        <v>10104</v>
      </c>
      <c r="C98" s="51">
        <f t="shared" si="25"/>
        <v>7</v>
      </c>
      <c r="D98" s="75">
        <v>2</v>
      </c>
      <c r="E98" s="76">
        <v>5</v>
      </c>
      <c r="F98" s="98">
        <v>0</v>
      </c>
      <c r="G98" s="69">
        <f t="shared" si="26"/>
        <v>10078.320891203701</v>
      </c>
      <c r="H98" s="76">
        <v>26</v>
      </c>
      <c r="I98" s="15">
        <f t="shared" si="27"/>
        <v>2.600026982608679E-3</v>
      </c>
      <c r="J98" s="15">
        <f t="shared" si="28"/>
        <v>2.5966513008853151E-3</v>
      </c>
      <c r="K98" s="3">
        <f t="shared" si="41"/>
        <v>96572.976115728277</v>
      </c>
      <c r="L98" s="3">
        <f t="shared" si="29"/>
        <v>250.76634406126686</v>
      </c>
      <c r="M98" s="3">
        <f t="shared" si="30"/>
        <v>96447.592943697644</v>
      </c>
      <c r="N98" s="3">
        <f t="shared" si="31"/>
        <v>3010683.1616737824</v>
      </c>
      <c r="O98" s="16">
        <f t="shared" si="32"/>
        <v>31.175213633945884</v>
      </c>
      <c r="P98" s="4"/>
      <c r="Q98" s="4">
        <f t="shared" si="33"/>
        <v>10097.958333333332</v>
      </c>
      <c r="R98" s="3">
        <f t="shared" si="34"/>
        <v>9967.0833333333339</v>
      </c>
      <c r="S98" s="3">
        <f t="shared" si="35"/>
        <v>9203.4166666666679</v>
      </c>
      <c r="T98" s="3">
        <f t="shared" si="36"/>
        <v>10091.885416666664</v>
      </c>
      <c r="U98" s="3">
        <f t="shared" si="37"/>
        <v>9904.6111111111131</v>
      </c>
      <c r="V98" s="36"/>
      <c r="W98" s="30"/>
      <c r="X98" s="30"/>
      <c r="Y98" s="30"/>
      <c r="Z98" s="36">
        <f t="shared" si="23"/>
        <v>2.5966513008853151E-3</v>
      </c>
      <c r="AA98" s="15">
        <f t="shared" si="38"/>
        <v>2.5797948170803576E-3</v>
      </c>
      <c r="AB98" s="15">
        <f t="shared" si="39"/>
        <v>2.5764714332554236E-3</v>
      </c>
      <c r="AC98" s="36"/>
      <c r="AD98" s="30"/>
      <c r="AE98" s="30"/>
      <c r="AF98" s="30"/>
      <c r="AH98" s="30">
        <v>2.2099438521025771E-3</v>
      </c>
      <c r="AI98" s="30">
        <v>2.2075046214692249E-3</v>
      </c>
      <c r="AJ98" s="30">
        <v>2.3521527286872613E-3</v>
      </c>
      <c r="AK98" s="30">
        <f t="shared" si="42"/>
        <v>-3.6985096497778053E-4</v>
      </c>
      <c r="AL98" s="30">
        <f t="shared" si="42"/>
        <v>-3.6896681178619868E-4</v>
      </c>
      <c r="AM98" s="30">
        <f t="shared" si="40"/>
        <v>-2.4449857219805381E-4</v>
      </c>
    </row>
    <row r="99" spans="1:39" x14ac:dyDescent="0.25">
      <c r="A99" s="14" t="s">
        <v>132</v>
      </c>
      <c r="B99" s="94">
        <v>10031</v>
      </c>
      <c r="C99" s="51">
        <f t="shared" si="25"/>
        <v>5</v>
      </c>
      <c r="D99" s="75">
        <v>3</v>
      </c>
      <c r="E99" s="76">
        <v>1</v>
      </c>
      <c r="F99" s="77">
        <v>1</v>
      </c>
      <c r="G99" s="69">
        <f t="shared" si="26"/>
        <v>9845.6001157407427</v>
      </c>
      <c r="H99" s="76">
        <v>28</v>
      </c>
      <c r="I99" s="15">
        <f t="shared" si="27"/>
        <v>2.805714398875937E-3</v>
      </c>
      <c r="J99" s="15">
        <f t="shared" si="28"/>
        <v>2.8017838961659309E-3</v>
      </c>
      <c r="K99" s="3">
        <f t="shared" si="41"/>
        <v>96322.209771667011</v>
      </c>
      <c r="L99" s="3">
        <f t="shared" si="29"/>
        <v>269.87401618137665</v>
      </c>
      <c r="M99" s="3">
        <f t="shared" si="30"/>
        <v>96187.272763576329</v>
      </c>
      <c r="N99" s="3">
        <f t="shared" si="31"/>
        <v>2914235.5687300847</v>
      </c>
      <c r="O99" s="16">
        <f t="shared" si="32"/>
        <v>30.255073836432075</v>
      </c>
      <c r="P99" s="4"/>
      <c r="Q99" s="4">
        <f t="shared" si="33"/>
        <v>9967.0833333333339</v>
      </c>
      <c r="R99" s="3">
        <f t="shared" si="34"/>
        <v>9203.4166666666679</v>
      </c>
      <c r="S99" s="3">
        <f t="shared" si="35"/>
        <v>8641.6666666666661</v>
      </c>
      <c r="T99" s="3">
        <f t="shared" si="36"/>
        <v>9904.6111111111131</v>
      </c>
      <c r="U99" s="3">
        <f t="shared" si="37"/>
        <v>9161.4791666666679</v>
      </c>
      <c r="V99" s="36"/>
      <c r="W99" s="30"/>
      <c r="X99" s="30"/>
      <c r="Y99" s="30"/>
      <c r="Z99" s="36">
        <f t="shared" si="23"/>
        <v>2.8017838961659309E-3</v>
      </c>
      <c r="AA99" s="15">
        <f t="shared" si="38"/>
        <v>2.8439099365039967E-3</v>
      </c>
      <c r="AB99" s="15">
        <f t="shared" si="39"/>
        <v>2.8398717667360881E-3</v>
      </c>
      <c r="AC99" s="36"/>
      <c r="AD99" s="30"/>
      <c r="AE99" s="30"/>
      <c r="AF99" s="30"/>
      <c r="AH99" s="30">
        <v>2.1116541936730235E-3</v>
      </c>
      <c r="AI99" s="30">
        <v>2.1094270034839463E-3</v>
      </c>
      <c r="AJ99" s="30">
        <v>2.5765739035193223E-3</v>
      </c>
      <c r="AK99" s="30">
        <f t="shared" si="42"/>
        <v>-7.3225574283097318E-4</v>
      </c>
      <c r="AL99" s="30">
        <f t="shared" si="42"/>
        <v>-7.3044476325214184E-4</v>
      </c>
      <c r="AM99" s="30">
        <f t="shared" si="40"/>
        <v>-2.2520999264660866E-4</v>
      </c>
    </row>
    <row r="100" spans="1:39" x14ac:dyDescent="0.25">
      <c r="A100" s="14" t="s">
        <v>133</v>
      </c>
      <c r="B100" s="94">
        <v>9252</v>
      </c>
      <c r="C100" s="51">
        <f t="shared" si="25"/>
        <v>7</v>
      </c>
      <c r="D100" s="75">
        <v>1</v>
      </c>
      <c r="E100" s="76">
        <v>5</v>
      </c>
      <c r="F100" s="77">
        <v>1</v>
      </c>
      <c r="G100" s="69">
        <f t="shared" si="26"/>
        <v>9117.8211805555566</v>
      </c>
      <c r="H100" s="76">
        <v>27</v>
      </c>
      <c r="I100" s="15">
        <f t="shared" si="27"/>
        <v>3.0876633019999498E-3</v>
      </c>
      <c r="J100" s="15">
        <f t="shared" si="28"/>
        <v>3.0829038175094899E-3</v>
      </c>
      <c r="K100" s="3">
        <f t="shared" si="41"/>
        <v>96052.335755485634</v>
      </c>
      <c r="L100" s="3">
        <f t="shared" si="29"/>
        <v>296.12011258129496</v>
      </c>
      <c r="M100" s="3">
        <f t="shared" si="30"/>
        <v>95904.275699194986</v>
      </c>
      <c r="N100" s="3">
        <f t="shared" si="31"/>
        <v>2818048.2959665083</v>
      </c>
      <c r="O100" s="16">
        <f t="shared" si="32"/>
        <v>29.338675356528924</v>
      </c>
      <c r="P100" s="4"/>
      <c r="Q100" s="4">
        <f t="shared" si="33"/>
        <v>9203.4166666666679</v>
      </c>
      <c r="R100" s="3">
        <f t="shared" si="34"/>
        <v>8641.6666666666661</v>
      </c>
      <c r="S100" s="3">
        <f t="shared" si="35"/>
        <v>8423.6666666666679</v>
      </c>
      <c r="T100" s="3">
        <f t="shared" si="36"/>
        <v>9161.4791666666679</v>
      </c>
      <c r="U100" s="3">
        <f t="shared" si="37"/>
        <v>8625.5833333333321</v>
      </c>
      <c r="V100" s="36"/>
      <c r="W100" s="30"/>
      <c r="X100" s="30"/>
      <c r="Y100" s="30"/>
      <c r="Z100" s="36">
        <f t="shared" si="23"/>
        <v>3.0829038175094899E-3</v>
      </c>
      <c r="AA100" s="15">
        <f t="shared" si="38"/>
        <v>2.9612337712412633E-3</v>
      </c>
      <c r="AB100" s="15">
        <f t="shared" si="39"/>
        <v>2.9568558006145278E-3</v>
      </c>
      <c r="AC100" s="36"/>
      <c r="AD100" s="30"/>
      <c r="AE100" s="30"/>
      <c r="AF100" s="30"/>
      <c r="AH100" s="30">
        <v>2.5853678205641027E-3</v>
      </c>
      <c r="AI100" s="30">
        <v>2.5820300718343778E-3</v>
      </c>
      <c r="AJ100" s="30">
        <v>2.9693060217488741E-3</v>
      </c>
      <c r="AK100" s="30">
        <f t="shared" si="42"/>
        <v>-3.7586595067716066E-4</v>
      </c>
      <c r="AL100" s="30">
        <f t="shared" si="42"/>
        <v>-3.7482572878015001E-4</v>
      </c>
      <c r="AM100" s="30">
        <f t="shared" si="40"/>
        <v>-1.1359779576061583E-4</v>
      </c>
    </row>
    <row r="101" spans="1:39" x14ac:dyDescent="0.25">
      <c r="A101" s="14" t="s">
        <v>134</v>
      </c>
      <c r="B101" s="94">
        <v>8655</v>
      </c>
      <c r="C101" s="51">
        <f t="shared" si="25"/>
        <v>8</v>
      </c>
      <c r="D101" s="75">
        <v>1</v>
      </c>
      <c r="E101" s="76">
        <v>2</v>
      </c>
      <c r="F101" s="77">
        <v>5</v>
      </c>
      <c r="G101" s="69">
        <f t="shared" si="26"/>
        <v>8609.0135995370365</v>
      </c>
      <c r="H101" s="76">
        <v>31</v>
      </c>
      <c r="I101" s="15">
        <f t="shared" si="27"/>
        <v>3.3700165211123126E-3</v>
      </c>
      <c r="J101" s="15">
        <f t="shared" si="28"/>
        <v>3.3643475676694073E-3</v>
      </c>
      <c r="K101" s="3">
        <f t="shared" si="41"/>
        <v>95756.215642904339</v>
      </c>
      <c r="L101" s="3">
        <f t="shared" si="29"/>
        <v>322.15719118743436</v>
      </c>
      <c r="M101" s="3">
        <f t="shared" si="30"/>
        <v>95595.137047310622</v>
      </c>
      <c r="N101" s="3">
        <f t="shared" si="31"/>
        <v>2722144.0202673133</v>
      </c>
      <c r="O101" s="16">
        <f t="shared" si="32"/>
        <v>28.427857157793053</v>
      </c>
      <c r="P101" s="4"/>
      <c r="Q101" s="4">
        <f t="shared" si="33"/>
        <v>8641.6666666666661</v>
      </c>
      <c r="R101" s="3">
        <f t="shared" si="34"/>
        <v>8423.6666666666679</v>
      </c>
      <c r="S101" s="3">
        <f t="shared" si="35"/>
        <v>8256.625</v>
      </c>
      <c r="T101" s="3">
        <f t="shared" si="36"/>
        <v>8625.5833333333321</v>
      </c>
      <c r="U101" s="3">
        <f t="shared" si="37"/>
        <v>8413.7465277777792</v>
      </c>
      <c r="V101" s="36"/>
      <c r="W101" s="30"/>
      <c r="X101" s="30"/>
      <c r="Y101" s="30"/>
      <c r="Z101" s="36">
        <f t="shared" si="23"/>
        <v>3.3643475676694073E-3</v>
      </c>
      <c r="AA101" s="15">
        <f t="shared" si="38"/>
        <v>3.6008771088091992E-3</v>
      </c>
      <c r="AB101" s="15">
        <f t="shared" si="39"/>
        <v>3.5944056023825017E-3</v>
      </c>
      <c r="AC101" s="36"/>
      <c r="AD101" s="30"/>
      <c r="AE101" s="30"/>
      <c r="AF101" s="30"/>
      <c r="AH101" s="30">
        <v>2.7431773162810125E-3</v>
      </c>
      <c r="AI101" s="30">
        <v>2.7394199589354531E-3</v>
      </c>
      <c r="AJ101" s="30">
        <v>3.2738584357847266E-3</v>
      </c>
      <c r="AK101" s="30">
        <f t="shared" si="42"/>
        <v>-8.576997925281867E-4</v>
      </c>
      <c r="AL101" s="30">
        <f t="shared" si="42"/>
        <v>-8.5498564344704863E-4</v>
      </c>
      <c r="AM101" s="30">
        <f t="shared" si="40"/>
        <v>-9.0489131884680715E-5</v>
      </c>
    </row>
    <row r="102" spans="1:39" x14ac:dyDescent="0.25">
      <c r="A102" s="14" t="s">
        <v>135</v>
      </c>
      <c r="B102" s="94">
        <v>8436</v>
      </c>
      <c r="C102" s="64">
        <f t="shared" si="25"/>
        <v>10</v>
      </c>
      <c r="D102" s="78">
        <v>3</v>
      </c>
      <c r="E102" s="79">
        <v>4</v>
      </c>
      <c r="F102" s="80">
        <v>3</v>
      </c>
      <c r="G102" s="70">
        <f t="shared" si="26"/>
        <v>8402.7664930555566</v>
      </c>
      <c r="H102" s="81">
        <v>30</v>
      </c>
      <c r="I102" s="15">
        <f t="shared" si="27"/>
        <v>3.6469620175815479E-3</v>
      </c>
      <c r="J102" s="15">
        <f t="shared" si="28"/>
        <v>3.6403239559819689E-3</v>
      </c>
      <c r="K102" s="3">
        <f t="shared" si="41"/>
        <v>95434.058451716905</v>
      </c>
      <c r="L102" s="3">
        <f t="shared" si="29"/>
        <v>347.41088919837784</v>
      </c>
      <c r="M102" s="3">
        <f t="shared" si="30"/>
        <v>95260.353007117723</v>
      </c>
      <c r="N102" s="3">
        <f t="shared" si="31"/>
        <v>2626548.8832200025</v>
      </c>
      <c r="O102" s="16">
        <f t="shared" si="32"/>
        <v>27.522133353983435</v>
      </c>
      <c r="P102" s="4"/>
      <c r="Q102" s="4">
        <f t="shared" si="33"/>
        <v>8423.6666666666679</v>
      </c>
      <c r="R102" s="3">
        <f t="shared" si="34"/>
        <v>8256.625</v>
      </c>
      <c r="S102" s="3">
        <f t="shared" si="35"/>
        <v>8076.458333333333</v>
      </c>
      <c r="T102" s="3">
        <f t="shared" si="36"/>
        <v>8413.7465277777792</v>
      </c>
      <c r="U102" s="3">
        <f t="shared" si="37"/>
        <v>8245.4861111111113</v>
      </c>
      <c r="V102" s="36"/>
      <c r="W102" s="30"/>
      <c r="X102" s="30"/>
      <c r="Y102" s="30"/>
      <c r="Z102" s="36">
        <f t="shared" si="23"/>
        <v>3.6403239559819689E-3</v>
      </c>
      <c r="AA102" s="15">
        <f t="shared" si="38"/>
        <v>3.5702527286451931E-3</v>
      </c>
      <c r="AB102" s="15">
        <f t="shared" si="39"/>
        <v>3.5638907333375475E-3</v>
      </c>
      <c r="AC102" s="36"/>
      <c r="AD102" s="30"/>
      <c r="AE102" s="30"/>
      <c r="AF102" s="30"/>
      <c r="AH102" s="30">
        <v>3.7924099477837847E-3</v>
      </c>
      <c r="AI102" s="30">
        <v>3.7852323713339245E-3</v>
      </c>
      <c r="AJ102" s="30">
        <v>3.4155322902578392E-3</v>
      </c>
      <c r="AK102" s="30">
        <f t="shared" si="42"/>
        <v>2.2215721913859156E-4</v>
      </c>
      <c r="AL102" s="30">
        <f t="shared" si="42"/>
        <v>2.2134163799637698E-4</v>
      </c>
      <c r="AM102" s="30">
        <f t="shared" si="40"/>
        <v>-2.247916657241297E-4</v>
      </c>
    </row>
    <row r="103" spans="1:39" x14ac:dyDescent="0.25">
      <c r="A103" s="14" t="s">
        <v>136</v>
      </c>
      <c r="B103" s="94">
        <v>8251</v>
      </c>
      <c r="C103" s="51">
        <f t="shared" si="25"/>
        <v>13</v>
      </c>
      <c r="D103" s="75">
        <v>4</v>
      </c>
      <c r="E103" s="76">
        <v>4</v>
      </c>
      <c r="F103" s="77">
        <v>5</v>
      </c>
      <c r="G103" s="69">
        <f t="shared" si="26"/>
        <v>8222.2482638888905</v>
      </c>
      <c r="H103" s="76">
        <v>35</v>
      </c>
      <c r="I103" s="15">
        <f t="shared" si="27"/>
        <v>4.1062317720731104E-3</v>
      </c>
      <c r="J103" s="15">
        <f t="shared" si="28"/>
        <v>4.0978184758622234E-3</v>
      </c>
      <c r="K103" s="3">
        <f t="shared" si="41"/>
        <v>95086.647562518527</v>
      </c>
      <c r="L103" s="3">
        <f t="shared" si="29"/>
        <v>389.64782118948642</v>
      </c>
      <c r="M103" s="3">
        <f t="shared" si="30"/>
        <v>94891.823651923783</v>
      </c>
      <c r="N103" s="3">
        <f t="shared" si="31"/>
        <v>2531288.5302128848</v>
      </c>
      <c r="O103" s="16">
        <f t="shared" si="32"/>
        <v>26.620862077912545</v>
      </c>
      <c r="P103" s="4"/>
      <c r="Q103" s="4">
        <f t="shared" si="33"/>
        <v>8256.625</v>
      </c>
      <c r="R103" s="3">
        <f t="shared" si="34"/>
        <v>8076.458333333333</v>
      </c>
      <c r="S103" s="3">
        <f t="shared" si="35"/>
        <v>6182.041666666667</v>
      </c>
      <c r="T103" s="3">
        <f t="shared" si="36"/>
        <v>8245.4861111111113</v>
      </c>
      <c r="U103" s="3">
        <f t="shared" si="37"/>
        <v>7919.6319444444425</v>
      </c>
      <c r="V103" s="36"/>
      <c r="W103" s="30"/>
      <c r="X103" s="30"/>
      <c r="Y103" s="30"/>
      <c r="Z103" s="36">
        <f t="shared" si="23"/>
        <v>4.0978184758622234E-3</v>
      </c>
      <c r="AA103" s="15">
        <f t="shared" si="38"/>
        <v>4.2567432746729045E-3</v>
      </c>
      <c r="AB103" s="15">
        <f t="shared" si="39"/>
        <v>4.2477025849672195E-3</v>
      </c>
      <c r="AC103" s="36"/>
      <c r="AD103" s="30"/>
      <c r="AE103" s="30"/>
      <c r="AF103" s="30"/>
      <c r="AH103" s="30">
        <v>3.6336451023795133E-3</v>
      </c>
      <c r="AI103" s="30">
        <v>3.6270553863591618E-3</v>
      </c>
      <c r="AJ103" s="30">
        <v>3.4973401299505584E-3</v>
      </c>
      <c r="AK103" s="30">
        <f t="shared" si="42"/>
        <v>-6.2309817229339124E-4</v>
      </c>
      <c r="AL103" s="30">
        <f t="shared" si="42"/>
        <v>-6.2064719860805773E-4</v>
      </c>
      <c r="AM103" s="30">
        <f t="shared" si="40"/>
        <v>-6.0047834591166497E-4</v>
      </c>
    </row>
    <row r="104" spans="1:39" x14ac:dyDescent="0.25">
      <c r="A104" s="14" t="s">
        <v>137</v>
      </c>
      <c r="B104" s="94">
        <v>8259</v>
      </c>
      <c r="C104" s="51">
        <f t="shared" si="25"/>
        <v>7</v>
      </c>
      <c r="D104" s="75">
        <v>2</v>
      </c>
      <c r="E104" s="76">
        <v>1</v>
      </c>
      <c r="F104" s="77">
        <v>4</v>
      </c>
      <c r="G104" s="69">
        <f t="shared" si="26"/>
        <v>7789.1310763888869</v>
      </c>
      <c r="H104" s="76">
        <v>32</v>
      </c>
      <c r="I104" s="15">
        <f t="shared" si="27"/>
        <v>4.8468535921255568E-3</v>
      </c>
      <c r="J104" s="15">
        <f t="shared" si="28"/>
        <v>4.8351359939951015E-3</v>
      </c>
      <c r="K104" s="3">
        <f t="shared" si="41"/>
        <v>94696.99974132904</v>
      </c>
      <c r="L104" s="3">
        <f t="shared" si="29"/>
        <v>457.87287197264959</v>
      </c>
      <c r="M104" s="3">
        <f t="shared" si="30"/>
        <v>94468.063305342715</v>
      </c>
      <c r="N104" s="3">
        <f t="shared" si="31"/>
        <v>2436396.706560961</v>
      </c>
      <c r="O104" s="16">
        <f t="shared" si="32"/>
        <v>25.728341058493253</v>
      </c>
      <c r="P104" s="4"/>
      <c r="Q104" s="4">
        <f t="shared" si="33"/>
        <v>8076.458333333333</v>
      </c>
      <c r="R104" s="3">
        <f t="shared" si="34"/>
        <v>6182.041666666667</v>
      </c>
      <c r="S104" s="3">
        <f t="shared" si="35"/>
        <v>7902</v>
      </c>
      <c r="T104" s="3">
        <f t="shared" si="36"/>
        <v>7919.6319444444425</v>
      </c>
      <c r="U104" s="3">
        <f t="shared" si="37"/>
        <v>6327.6215277777783</v>
      </c>
      <c r="V104" s="36"/>
      <c r="W104" s="30"/>
      <c r="X104" s="30"/>
      <c r="Y104" s="30"/>
      <c r="Z104" s="36">
        <f t="shared" si="23"/>
        <v>4.8351359939951015E-3</v>
      </c>
      <c r="AA104" s="15">
        <f t="shared" si="38"/>
        <v>4.1082888047681305E-3</v>
      </c>
      <c r="AB104" s="15">
        <f t="shared" si="39"/>
        <v>4.0998670857434324E-3</v>
      </c>
      <c r="AC104" s="36"/>
      <c r="AD104" s="30"/>
      <c r="AE104" s="30"/>
      <c r="AF104" s="30"/>
      <c r="AH104" s="30">
        <v>2.8833627925274421E-3</v>
      </c>
      <c r="AI104" s="30">
        <v>2.8792118863150405E-3</v>
      </c>
      <c r="AJ104" s="30">
        <v>3.6141789791946221E-3</v>
      </c>
      <c r="AK104" s="30">
        <f t="shared" si="42"/>
        <v>-1.2249260122406884E-3</v>
      </c>
      <c r="AL104" s="30">
        <f t="shared" si="42"/>
        <v>-1.2206551994283919E-3</v>
      </c>
      <c r="AM104" s="30">
        <f t="shared" si="40"/>
        <v>-1.2209570148004794E-3</v>
      </c>
    </row>
    <row r="105" spans="1:39" x14ac:dyDescent="0.25">
      <c r="A105" s="14" t="s">
        <v>138</v>
      </c>
      <c r="B105" s="94">
        <v>6022</v>
      </c>
      <c r="C105" s="51">
        <f t="shared" si="25"/>
        <v>9</v>
      </c>
      <c r="D105" s="75">
        <v>6</v>
      </c>
      <c r="E105" s="76">
        <v>2</v>
      </c>
      <c r="F105" s="77">
        <v>1</v>
      </c>
      <c r="G105" s="69">
        <f t="shared" si="26"/>
        <v>6462.8657407407409</v>
      </c>
      <c r="H105" s="76">
        <v>39</v>
      </c>
      <c r="I105" s="15">
        <f t="shared" si="27"/>
        <v>5.6171166015741734E-3</v>
      </c>
      <c r="J105" s="15">
        <f t="shared" si="28"/>
        <v>5.6013847858380058E-3</v>
      </c>
      <c r="K105" s="3">
        <f t="shared" si="41"/>
        <v>94239.126869356391</v>
      </c>
      <c r="L105" s="3">
        <f t="shared" si="29"/>
        <v>527.86961147667898</v>
      </c>
      <c r="M105" s="3">
        <f t="shared" si="30"/>
        <v>93975.192063618044</v>
      </c>
      <c r="N105" s="3">
        <f t="shared" si="31"/>
        <v>2341928.6432556184</v>
      </c>
      <c r="O105" s="16">
        <f t="shared" si="32"/>
        <v>24.850916185824087</v>
      </c>
      <c r="P105" s="4"/>
      <c r="Q105" s="4">
        <f t="shared" si="33"/>
        <v>6182.041666666667</v>
      </c>
      <c r="R105" s="3">
        <f t="shared" si="34"/>
        <v>7902</v>
      </c>
      <c r="S105" s="3">
        <f t="shared" si="35"/>
        <v>7562.125</v>
      </c>
      <c r="T105" s="3">
        <f t="shared" si="36"/>
        <v>6327.6215277777783</v>
      </c>
      <c r="U105" s="3">
        <f t="shared" si="37"/>
        <v>7881.552083333333</v>
      </c>
      <c r="V105" s="36"/>
      <c r="W105" s="30"/>
      <c r="X105" s="30"/>
      <c r="Y105" s="30"/>
      <c r="Z105" s="36">
        <f t="shared" si="23"/>
        <v>5.6013847858380058E-3</v>
      </c>
      <c r="AA105" s="15">
        <f t="shared" si="38"/>
        <v>6.0344747306370653E-3</v>
      </c>
      <c r="AB105" s="15">
        <f t="shared" si="39"/>
        <v>6.0163220589191041E-3</v>
      </c>
      <c r="AC105" s="36"/>
      <c r="AD105" s="30"/>
      <c r="AE105" s="30"/>
      <c r="AF105" s="30"/>
      <c r="AH105" s="30">
        <v>3.7022783313073108E-3</v>
      </c>
      <c r="AI105" s="30">
        <v>3.6954375621018765E-3</v>
      </c>
      <c r="AJ105" s="30">
        <v>3.9387219918436064E-3</v>
      </c>
      <c r="AK105" s="30">
        <f t="shared" si="42"/>
        <v>-2.3321963993297545E-3</v>
      </c>
      <c r="AL105" s="30">
        <f t="shared" si="42"/>
        <v>-2.3208844968172276E-3</v>
      </c>
      <c r="AM105" s="30">
        <f t="shared" si="40"/>
        <v>-1.6626627939943994E-3</v>
      </c>
    </row>
    <row r="106" spans="1:39" x14ac:dyDescent="0.25">
      <c r="A106" s="14" t="s">
        <v>139</v>
      </c>
      <c r="B106" s="94">
        <v>7929</v>
      </c>
      <c r="C106" s="51">
        <f t="shared" si="25"/>
        <v>12</v>
      </c>
      <c r="D106" s="75">
        <v>0</v>
      </c>
      <c r="E106" s="76">
        <v>8</v>
      </c>
      <c r="F106" s="77">
        <v>4</v>
      </c>
      <c r="G106" s="69">
        <f t="shared" si="26"/>
        <v>7855.3402777777765</v>
      </c>
      <c r="H106" s="76">
        <v>53</v>
      </c>
      <c r="I106" s="15">
        <f t="shared" si="27"/>
        <v>6.2348886415377891E-3</v>
      </c>
      <c r="J106" s="15">
        <f t="shared" si="28"/>
        <v>6.2155121285519645E-3</v>
      </c>
      <c r="K106" s="3">
        <f t="shared" si="41"/>
        <v>93711.257257879712</v>
      </c>
      <c r="L106" s="3">
        <f t="shared" si="29"/>
        <v>582.4634560682025</v>
      </c>
      <c r="M106" s="3">
        <f t="shared" si="30"/>
        <v>93420.025529845618</v>
      </c>
      <c r="N106" s="3">
        <f t="shared" si="31"/>
        <v>2247953.4511920004</v>
      </c>
      <c r="O106" s="16">
        <f t="shared" si="32"/>
        <v>23.98808336341023</v>
      </c>
      <c r="P106" s="4"/>
      <c r="Q106" s="4">
        <f t="shared" si="33"/>
        <v>7902</v>
      </c>
      <c r="R106" s="3">
        <f t="shared" si="34"/>
        <v>7562.125</v>
      </c>
      <c r="S106" s="3">
        <f t="shared" si="35"/>
        <v>7542.75</v>
      </c>
      <c r="T106" s="3">
        <f t="shared" si="36"/>
        <v>7881.552083333333</v>
      </c>
      <c r="U106" s="3">
        <f t="shared" si="37"/>
        <v>7565.510416666667</v>
      </c>
      <c r="V106" s="36"/>
      <c r="W106" s="30"/>
      <c r="X106" s="30"/>
      <c r="Y106" s="30"/>
      <c r="Z106" s="36">
        <f t="shared" si="23"/>
        <v>6.2155121285519645E-3</v>
      </c>
      <c r="AA106" s="15">
        <f t="shared" si="38"/>
        <v>6.7470024373015892E-3</v>
      </c>
      <c r="AB106" s="15">
        <f t="shared" si="39"/>
        <v>6.7243179425278757E-3</v>
      </c>
      <c r="AC106" s="36"/>
      <c r="AD106" s="30"/>
      <c r="AE106" s="30"/>
      <c r="AF106" s="30"/>
      <c r="AH106" s="30">
        <v>4.3408779953282807E-3</v>
      </c>
      <c r="AI106" s="30">
        <v>4.3314767891875511E-3</v>
      </c>
      <c r="AJ106" s="30">
        <v>4.5077007813592949E-3</v>
      </c>
      <c r="AK106" s="30">
        <f t="shared" si="42"/>
        <v>-2.4061244419733086E-3</v>
      </c>
      <c r="AL106" s="30">
        <f t="shared" si="42"/>
        <v>-2.3928411533403245E-3</v>
      </c>
      <c r="AM106" s="30">
        <f t="shared" si="40"/>
        <v>-1.7078113471926696E-3</v>
      </c>
    </row>
    <row r="107" spans="1:39" x14ac:dyDescent="0.25">
      <c r="A107" s="14" t="s">
        <v>140</v>
      </c>
      <c r="B107" s="94">
        <v>7556</v>
      </c>
      <c r="C107" s="64">
        <f t="shared" si="25"/>
        <v>14</v>
      </c>
      <c r="D107" s="78">
        <v>3</v>
      </c>
      <c r="E107" s="79">
        <v>5</v>
      </c>
      <c r="F107" s="80">
        <v>6</v>
      </c>
      <c r="G107" s="70">
        <f t="shared" si="26"/>
        <v>7565.6548032407409</v>
      </c>
      <c r="H107" s="81">
        <v>52</v>
      </c>
      <c r="I107" s="15">
        <f t="shared" si="27"/>
        <v>6.6785226459314733E-3</v>
      </c>
      <c r="J107" s="15">
        <f t="shared" si="28"/>
        <v>6.6562955356948986E-3</v>
      </c>
      <c r="K107" s="3">
        <f t="shared" si="41"/>
        <v>93128.793801811509</v>
      </c>
      <c r="L107" s="3">
        <f t="shared" si="29"/>
        <v>619.89277442764433</v>
      </c>
      <c r="M107" s="3">
        <f t="shared" si="30"/>
        <v>92818.847414597694</v>
      </c>
      <c r="N107" s="3">
        <f t="shared" si="31"/>
        <v>2154533.4256621548</v>
      </c>
      <c r="O107" s="16">
        <f t="shared" si="32"/>
        <v>23.134986911215051</v>
      </c>
      <c r="P107" s="4"/>
      <c r="Q107" s="4">
        <f t="shared" si="33"/>
        <v>7562.125</v>
      </c>
      <c r="R107" s="3">
        <f t="shared" si="34"/>
        <v>7542.75</v>
      </c>
      <c r="S107" s="3">
        <f t="shared" si="35"/>
        <v>7333.1666666666661</v>
      </c>
      <c r="T107" s="3">
        <f t="shared" si="36"/>
        <v>7565.510416666667</v>
      </c>
      <c r="U107" s="3">
        <f t="shared" si="37"/>
        <v>7530.2430555555566</v>
      </c>
      <c r="V107" s="36"/>
      <c r="W107" s="30"/>
      <c r="X107" s="30"/>
      <c r="Y107" s="30"/>
      <c r="Z107" s="36">
        <f t="shared" si="23"/>
        <v>6.6562955356948986E-3</v>
      </c>
      <c r="AA107" s="15">
        <f t="shared" si="38"/>
        <v>6.8731658200590715E-3</v>
      </c>
      <c r="AB107" s="15">
        <f t="shared" si="39"/>
        <v>6.8496265106524779E-3</v>
      </c>
      <c r="AC107" s="36"/>
      <c r="AD107" s="30"/>
      <c r="AE107" s="30"/>
      <c r="AF107" s="30"/>
      <c r="AH107" s="30">
        <v>4.1871517999240142E-3</v>
      </c>
      <c r="AI107" s="30">
        <v>4.1784039940218256E-3</v>
      </c>
      <c r="AJ107" s="30">
        <v>5.1749821717648045E-3</v>
      </c>
      <c r="AK107" s="30">
        <f t="shared" si="42"/>
        <v>-2.6860140201350573E-3</v>
      </c>
      <c r="AL107" s="30">
        <f t="shared" si="42"/>
        <v>-2.6712225166306523E-3</v>
      </c>
      <c r="AM107" s="30">
        <f t="shared" si="40"/>
        <v>-1.4813133639300941E-3</v>
      </c>
    </row>
    <row r="108" spans="1:39" x14ac:dyDescent="0.25">
      <c r="A108" s="14" t="s">
        <v>141</v>
      </c>
      <c r="B108" s="94">
        <v>7559</v>
      </c>
      <c r="C108" s="51">
        <f t="shared" si="25"/>
        <v>13</v>
      </c>
      <c r="D108" s="75">
        <v>5</v>
      </c>
      <c r="E108" s="76">
        <v>5</v>
      </c>
      <c r="F108" s="77">
        <v>3</v>
      </c>
      <c r="G108" s="69">
        <f t="shared" si="26"/>
        <v>7519.2473958333348</v>
      </c>
      <c r="H108" s="76">
        <v>47</v>
      </c>
      <c r="I108" s="15">
        <f t="shared" si="27"/>
        <v>7.348930569690118E-3</v>
      </c>
      <c r="J108" s="15">
        <f t="shared" si="28"/>
        <v>7.3220260391943662E-3</v>
      </c>
      <c r="K108" s="3">
        <f t="shared" si="41"/>
        <v>92508.901027383865</v>
      </c>
      <c r="L108" s="3">
        <f t="shared" si="29"/>
        <v>677.35258217976661</v>
      </c>
      <c r="M108" s="3">
        <f t="shared" si="30"/>
        <v>92170.224736293982</v>
      </c>
      <c r="N108" s="3">
        <f t="shared" si="31"/>
        <v>2061714.5782475572</v>
      </c>
      <c r="O108" s="16">
        <f t="shared" si="32"/>
        <v>22.286661665532726</v>
      </c>
      <c r="P108" s="4"/>
      <c r="Q108" s="4">
        <f t="shared" si="33"/>
        <v>7542.75</v>
      </c>
      <c r="R108" s="3">
        <f t="shared" si="34"/>
        <v>7333.1666666666661</v>
      </c>
      <c r="S108" s="3">
        <f t="shared" si="35"/>
        <v>7357.708333333333</v>
      </c>
      <c r="T108" s="3">
        <f t="shared" si="36"/>
        <v>7530.2430555555566</v>
      </c>
      <c r="U108" s="3">
        <f t="shared" si="37"/>
        <v>7339.2951388888887</v>
      </c>
      <c r="V108" s="36"/>
      <c r="W108" s="30"/>
      <c r="X108" s="30"/>
      <c r="Y108" s="30"/>
      <c r="Z108" s="36">
        <f t="shared" si="23"/>
        <v>7.3220260391943662E-3</v>
      </c>
      <c r="AA108" s="15">
        <f t="shared" si="38"/>
        <v>6.250625564739932E-3</v>
      </c>
      <c r="AB108" s="15">
        <f t="shared" si="39"/>
        <v>6.231151268033067E-3</v>
      </c>
      <c r="AC108" s="36"/>
      <c r="AD108" s="30"/>
      <c r="AE108" s="30"/>
      <c r="AF108" s="30"/>
      <c r="AH108" s="30">
        <v>4.8264742290757166E-3</v>
      </c>
      <c r="AI108" s="30">
        <v>4.8148548426682775E-3</v>
      </c>
      <c r="AJ108" s="30">
        <v>5.7626502876718996E-3</v>
      </c>
      <c r="AK108" s="30">
        <f t="shared" ref="AK108:AL127" si="43">AH108-AA108</f>
        <v>-1.4241513356642154E-3</v>
      </c>
      <c r="AL108" s="30">
        <f t="shared" si="43"/>
        <v>-1.4162964253647894E-3</v>
      </c>
      <c r="AM108" s="30">
        <f t="shared" si="40"/>
        <v>-1.5593757515224667E-3</v>
      </c>
    </row>
    <row r="109" spans="1:39" x14ac:dyDescent="0.25">
      <c r="A109" s="14" t="s">
        <v>142</v>
      </c>
      <c r="B109" s="94">
        <v>7326</v>
      </c>
      <c r="C109" s="51">
        <f t="shared" si="25"/>
        <v>14</v>
      </c>
      <c r="D109" s="75">
        <v>3</v>
      </c>
      <c r="E109" s="76">
        <v>4</v>
      </c>
      <c r="F109" s="77">
        <v>7</v>
      </c>
      <c r="G109" s="69">
        <f t="shared" si="26"/>
        <v>7346.5234375</v>
      </c>
      <c r="H109" s="76">
        <v>63</v>
      </c>
      <c r="I109" s="15">
        <f t="shared" si="27"/>
        <v>8.428736177492499E-3</v>
      </c>
      <c r="J109" s="15">
        <f t="shared" si="28"/>
        <v>8.3933634543930553E-3</v>
      </c>
      <c r="K109" s="3">
        <f t="shared" si="41"/>
        <v>91831.548445204098</v>
      </c>
      <c r="L109" s="3">
        <f t="shared" si="29"/>
        <v>770.7755626802973</v>
      </c>
      <c r="M109" s="3">
        <f t="shared" si="30"/>
        <v>91446.16066386395</v>
      </c>
      <c r="N109" s="3">
        <f t="shared" si="31"/>
        <v>1969544.3535112632</v>
      </c>
      <c r="O109" s="16">
        <f t="shared" si="32"/>
        <v>21.447360812896349</v>
      </c>
      <c r="P109" s="4"/>
      <c r="Q109" s="4">
        <f t="shared" si="33"/>
        <v>7333.1666666666661</v>
      </c>
      <c r="R109" s="3">
        <f t="shared" si="34"/>
        <v>7357.708333333333</v>
      </c>
      <c r="S109" s="3">
        <f t="shared" si="35"/>
        <v>7658.1250000000009</v>
      </c>
      <c r="T109" s="3">
        <f t="shared" si="36"/>
        <v>7339.2951388888887</v>
      </c>
      <c r="U109" s="3">
        <f t="shared" si="37"/>
        <v>7389.0347222222217</v>
      </c>
      <c r="V109" s="36"/>
      <c r="W109" s="30"/>
      <c r="X109" s="30"/>
      <c r="Y109" s="30"/>
      <c r="Z109" s="36">
        <f t="shared" si="23"/>
        <v>8.3933634543930553E-3</v>
      </c>
      <c r="AA109" s="15">
        <f t="shared" si="38"/>
        <v>8.5754847903185497E-3</v>
      </c>
      <c r="AB109" s="15">
        <f t="shared" si="39"/>
        <v>8.5388723055272887E-3</v>
      </c>
      <c r="AC109" s="36"/>
      <c r="AD109" s="30"/>
      <c r="AE109" s="30"/>
      <c r="AF109" s="30"/>
      <c r="AH109" s="30">
        <v>6.4007429740569723E-3</v>
      </c>
      <c r="AI109" s="30">
        <v>6.3803235684305511E-3</v>
      </c>
      <c r="AJ109" s="30">
        <v>6.2573155260132185E-3</v>
      </c>
      <c r="AK109" s="30">
        <f t="shared" si="43"/>
        <v>-2.1747418162615774E-3</v>
      </c>
      <c r="AL109" s="30">
        <f t="shared" si="43"/>
        <v>-2.1585487370967375E-3</v>
      </c>
      <c r="AM109" s="30">
        <f t="shared" si="40"/>
        <v>-2.1360479283798368E-3</v>
      </c>
    </row>
    <row r="110" spans="1:39" x14ac:dyDescent="0.25">
      <c r="A110" s="14" t="s">
        <v>143</v>
      </c>
      <c r="B110" s="94">
        <v>7329</v>
      </c>
      <c r="C110" s="51">
        <f t="shared" si="25"/>
        <v>16</v>
      </c>
      <c r="D110" s="75">
        <v>5</v>
      </c>
      <c r="E110" s="76">
        <v>6</v>
      </c>
      <c r="F110" s="77">
        <v>5</v>
      </c>
      <c r="G110" s="69">
        <f t="shared" si="26"/>
        <v>7420.6056134259261</v>
      </c>
      <c r="H110" s="76">
        <v>72</v>
      </c>
      <c r="I110" s="15">
        <f t="shared" si="27"/>
        <v>9.686488957294204E-3</v>
      </c>
      <c r="J110" s="15">
        <f t="shared" si="28"/>
        <v>9.6398010441120507E-3</v>
      </c>
      <c r="K110" s="3">
        <f t="shared" si="41"/>
        <v>91060.772882523801</v>
      </c>
      <c r="L110" s="3">
        <f t="shared" si="29"/>
        <v>877.80773351060634</v>
      </c>
      <c r="M110" s="3">
        <f t="shared" si="30"/>
        <v>90621.86901576849</v>
      </c>
      <c r="N110" s="3">
        <f t="shared" si="31"/>
        <v>1878098.1928473993</v>
      </c>
      <c r="O110" s="16">
        <f t="shared" si="32"/>
        <v>20.624667827828638</v>
      </c>
      <c r="P110" s="4"/>
      <c r="Q110" s="4">
        <f t="shared" si="33"/>
        <v>7357.708333333333</v>
      </c>
      <c r="R110" s="3">
        <f t="shared" si="34"/>
        <v>7658.1250000000009</v>
      </c>
      <c r="S110" s="3">
        <f t="shared" si="35"/>
        <v>8079.7499999999991</v>
      </c>
      <c r="T110" s="3">
        <f t="shared" si="36"/>
        <v>7389.0347222222217</v>
      </c>
      <c r="U110" s="3">
        <f t="shared" si="37"/>
        <v>7705.8854166666679</v>
      </c>
      <c r="V110" s="36"/>
      <c r="W110" s="30"/>
      <c r="X110" s="30"/>
      <c r="Y110" s="30"/>
      <c r="Z110" s="36">
        <f t="shared" si="23"/>
        <v>9.6398010441120507E-3</v>
      </c>
      <c r="AA110" s="15">
        <f t="shared" si="38"/>
        <v>9.7027121168833039E-3</v>
      </c>
      <c r="AB110" s="15">
        <f t="shared" si="39"/>
        <v>9.6558680628570492E-3</v>
      </c>
      <c r="AC110" s="36"/>
      <c r="AD110" s="30"/>
      <c r="AE110" s="30"/>
      <c r="AF110" s="30"/>
      <c r="AH110" s="30">
        <v>6.231792655633896E-3</v>
      </c>
      <c r="AI110" s="30">
        <v>6.2124353511364893E-3</v>
      </c>
      <c r="AJ110" s="30">
        <v>6.4697268248836721E-3</v>
      </c>
      <c r="AK110" s="30">
        <f t="shared" si="43"/>
        <v>-3.4709194612494079E-3</v>
      </c>
      <c r="AL110" s="30">
        <f t="shared" si="43"/>
        <v>-3.4434327117205598E-3</v>
      </c>
      <c r="AM110" s="30">
        <f t="shared" si="40"/>
        <v>-3.1700742192283787E-3</v>
      </c>
    </row>
    <row r="111" spans="1:39" x14ac:dyDescent="0.25">
      <c r="A111" s="14" t="s">
        <v>144</v>
      </c>
      <c r="B111" s="94">
        <v>7612</v>
      </c>
      <c r="C111" s="51">
        <f t="shared" si="25"/>
        <v>30</v>
      </c>
      <c r="D111" s="75">
        <v>9</v>
      </c>
      <c r="E111" s="76">
        <v>13</v>
      </c>
      <c r="F111" s="77">
        <v>8</v>
      </c>
      <c r="G111" s="69">
        <f t="shared" si="26"/>
        <v>7746.1096643518531</v>
      </c>
      <c r="H111" s="76">
        <v>92</v>
      </c>
      <c r="I111" s="15">
        <f t="shared" si="27"/>
        <v>1.074218943245684E-2</v>
      </c>
      <c r="J111" s="15">
        <f t="shared" si="28"/>
        <v>1.068480035771158E-2</v>
      </c>
      <c r="K111" s="3">
        <f t="shared" si="41"/>
        <v>90182.965149013195</v>
      </c>
      <c r="L111" s="3">
        <f t="shared" si="29"/>
        <v>963.58697828366712</v>
      </c>
      <c r="M111" s="3">
        <f t="shared" si="30"/>
        <v>89701.171659871354</v>
      </c>
      <c r="N111" s="3">
        <f t="shared" si="31"/>
        <v>1787476.3238316309</v>
      </c>
      <c r="O111" s="16">
        <f t="shared" si="32"/>
        <v>19.82055392476957</v>
      </c>
      <c r="P111" s="4"/>
      <c r="Q111" s="4">
        <f t="shared" si="33"/>
        <v>7658.1250000000009</v>
      </c>
      <c r="R111" s="3">
        <f t="shared" si="34"/>
        <v>8079.7499999999991</v>
      </c>
      <c r="S111" s="3">
        <f t="shared" si="35"/>
        <v>8033.666666666667</v>
      </c>
      <c r="T111" s="3">
        <f t="shared" si="36"/>
        <v>7705.8854166666679</v>
      </c>
      <c r="U111" s="3">
        <f t="shared" si="37"/>
        <v>8080.0763888888878</v>
      </c>
      <c r="V111" s="36"/>
      <c r="W111" s="30"/>
      <c r="X111" s="30"/>
      <c r="Y111" s="30"/>
      <c r="Z111" s="36">
        <f t="shared" si="23"/>
        <v>1.068480035771158E-2</v>
      </c>
      <c r="AA111" s="15">
        <f t="shared" si="38"/>
        <v>1.1876929708778915E-2</v>
      </c>
      <c r="AB111" s="15">
        <f t="shared" si="39"/>
        <v>1.1806815350776066E-2</v>
      </c>
      <c r="AC111" s="36"/>
      <c r="AD111" s="30"/>
      <c r="AE111" s="30"/>
      <c r="AF111" s="30"/>
      <c r="AH111" s="30">
        <v>6.6560040006457908E-3</v>
      </c>
      <c r="AI111" s="30">
        <v>6.6339262807135818E-3</v>
      </c>
      <c r="AJ111" s="30">
        <v>6.7249429370549478E-3</v>
      </c>
      <c r="AK111" s="30">
        <f t="shared" si="43"/>
        <v>-5.2209257081331246E-3</v>
      </c>
      <c r="AL111" s="30">
        <f t="shared" si="43"/>
        <v>-5.1728890700624844E-3</v>
      </c>
      <c r="AM111" s="30">
        <f t="shared" si="40"/>
        <v>-3.9598574206566326E-3</v>
      </c>
    </row>
    <row r="112" spans="1:39" x14ac:dyDescent="0.25">
      <c r="A112" s="14" t="s">
        <v>145</v>
      </c>
      <c r="B112" s="94">
        <v>8067</v>
      </c>
      <c r="C112" s="64">
        <f t="shared" ref="C112:C137" si="44">SUM(D112:F112)</f>
        <v>27</v>
      </c>
      <c r="D112" s="78">
        <v>10</v>
      </c>
      <c r="E112" s="79">
        <v>4</v>
      </c>
      <c r="F112" s="80">
        <v>13</v>
      </c>
      <c r="G112" s="70">
        <f t="shared" ref="G112:G137" si="45">T112*11/12+U112/12+D112*23/24+D113/24</f>
        <v>8084.1536458333321</v>
      </c>
      <c r="H112" s="81">
        <v>88</v>
      </c>
      <c r="I112" s="15">
        <f t="shared" ref="I112:I137" si="46">Z112/(1-Z112/2)</f>
        <v>1.1469250217723589E-2</v>
      </c>
      <c r="J112" s="15">
        <f t="shared" ref="J112:J137" si="47">Z112</f>
        <v>1.1403853393714218E-2</v>
      </c>
      <c r="K112" s="3">
        <f t="shared" si="41"/>
        <v>89219.378170729527</v>
      </c>
      <c r="L112" s="3">
        <f t="shared" ref="L112:L136" si="48">K112-K113</f>
        <v>1017.4447085373395</v>
      </c>
      <c r="M112" s="3">
        <f t="shared" ref="M112:M135" si="49">(+K112+K113)/2</f>
        <v>88710.655816460858</v>
      </c>
      <c r="N112" s="3">
        <f t="shared" ref="N112:N136" si="50">N113+M112</f>
        <v>1697775.1521717594</v>
      </c>
      <c r="O112" s="16">
        <f t="shared" ref="O112:O137" si="51">N112/K112</f>
        <v>19.02921973882075</v>
      </c>
      <c r="P112" s="4"/>
      <c r="Q112" s="4">
        <f t="shared" ref="Q112:Q137" si="52">B112*11/12+B113/12+F112*23/24+F113/24</f>
        <v>8079.7499999999991</v>
      </c>
      <c r="R112" s="3">
        <f t="shared" ref="R112:R137" si="53">B113*11/12+B114/12+F113*23/24+F114/24</f>
        <v>8033.666666666667</v>
      </c>
      <c r="S112" s="3">
        <f t="shared" ref="S112:S137" si="54">B114*11/12+B115/12+F114*23/24+F115/24</f>
        <v>7675.2083333333339</v>
      </c>
      <c r="T112" s="3">
        <f t="shared" ref="T112:T137" si="55">Q112*11/12+R112/12+E112*23/24+E113/24</f>
        <v>8080.0763888888878</v>
      </c>
      <c r="U112" s="3">
        <f t="shared" ref="U112:U137" si="56">R112*11/12+S112/12+E113*23/24+E114/24</f>
        <v>8012.0034722222235</v>
      </c>
      <c r="V112" s="36"/>
      <c r="W112" s="30"/>
      <c r="X112" s="30"/>
      <c r="Y112" s="30"/>
      <c r="Z112" s="36">
        <f t="shared" si="23"/>
        <v>1.1403853393714218E-2</v>
      </c>
      <c r="AA112" s="15">
        <f t="shared" ref="AA112:AA137" si="57">H112/G112</f>
        <v>1.0885493256966514E-2</v>
      </c>
      <c r="AB112" s="15">
        <f t="shared" ref="AB112:AB137" si="58">AA112/(1+AA112/2)</f>
        <v>1.0826566995951253E-2</v>
      </c>
      <c r="AC112" s="36"/>
      <c r="AD112" s="30"/>
      <c r="AE112" s="30"/>
      <c r="AF112" s="30"/>
      <c r="AH112" s="30">
        <v>6.4991514483845195E-3</v>
      </c>
      <c r="AI112" s="30">
        <v>6.4781003706810732E-3</v>
      </c>
      <c r="AJ112" s="30">
        <v>7.5832871051992705E-3</v>
      </c>
      <c r="AK112" s="30">
        <f t="shared" si="43"/>
        <v>-4.3863418085819941E-3</v>
      </c>
      <c r="AL112" s="30">
        <f t="shared" si="43"/>
        <v>-4.3484666252701799E-3</v>
      </c>
      <c r="AM112" s="30">
        <f t="shared" ref="AM112:AM137" si="59">AJ112-Z112</f>
        <v>-3.8205662885149472E-3</v>
      </c>
    </row>
    <row r="113" spans="1:39" x14ac:dyDescent="0.25">
      <c r="A113" s="14" t="s">
        <v>146</v>
      </c>
      <c r="B113" s="94">
        <v>8068</v>
      </c>
      <c r="C113" s="51">
        <f t="shared" si="44"/>
        <v>17</v>
      </c>
      <c r="D113" s="75">
        <v>4</v>
      </c>
      <c r="E113" s="76">
        <v>8</v>
      </c>
      <c r="F113" s="77">
        <v>5</v>
      </c>
      <c r="G113" s="69">
        <f t="shared" si="45"/>
        <v>7994.4288194444443</v>
      </c>
      <c r="H113" s="76">
        <v>91</v>
      </c>
      <c r="I113" s="15">
        <f t="shared" si="46"/>
        <v>1.2033905981147418E-2</v>
      </c>
      <c r="J113" s="15">
        <f t="shared" si="47"/>
        <v>1.1961931601027577E-2</v>
      </c>
      <c r="K113" s="3">
        <f t="shared" ref="K113:K137" si="60">K112*(1-J112)</f>
        <v>88201.933462192188</v>
      </c>
      <c r="L113" s="3">
        <f t="shared" si="48"/>
        <v>1055.0654951531324</v>
      </c>
      <c r="M113" s="3">
        <f t="shared" si="49"/>
        <v>87674.400714615622</v>
      </c>
      <c r="N113" s="3">
        <f t="shared" si="50"/>
        <v>1609064.4963552984</v>
      </c>
      <c r="O113" s="16">
        <f t="shared" si="51"/>
        <v>18.242961726513908</v>
      </c>
      <c r="P113" s="4"/>
      <c r="Q113" s="4">
        <f t="shared" si="52"/>
        <v>8033.666666666667</v>
      </c>
      <c r="R113" s="3">
        <f t="shared" si="53"/>
        <v>7675.2083333333339</v>
      </c>
      <c r="S113" s="3">
        <f t="shared" si="54"/>
        <v>8449</v>
      </c>
      <c r="T113" s="3">
        <f t="shared" si="55"/>
        <v>8012.0034722222235</v>
      </c>
      <c r="U113" s="3">
        <f t="shared" si="56"/>
        <v>7752.6076388888887</v>
      </c>
      <c r="V113" s="36"/>
      <c r="W113" s="30"/>
      <c r="X113" s="30"/>
      <c r="Y113" s="30"/>
      <c r="Z113" s="36">
        <f t="shared" si="23"/>
        <v>1.1961931601027577E-2</v>
      </c>
      <c r="AA113" s="15">
        <f t="shared" si="57"/>
        <v>1.1382927042725718E-2</v>
      </c>
      <c r="AB113" s="15">
        <f t="shared" si="58"/>
        <v>1.1318508166380515E-2</v>
      </c>
      <c r="AC113" s="36"/>
      <c r="AD113" s="30"/>
      <c r="AE113" s="30"/>
      <c r="AF113" s="30"/>
      <c r="AH113" s="30">
        <v>7.7217650095385273E-3</v>
      </c>
      <c r="AI113" s="30">
        <v>7.6920668432379543E-3</v>
      </c>
      <c r="AJ113" s="30">
        <v>8.9972865945691979E-3</v>
      </c>
      <c r="AK113" s="30">
        <f t="shared" si="43"/>
        <v>-3.6611620331871908E-3</v>
      </c>
      <c r="AL113" s="30">
        <f t="shared" si="43"/>
        <v>-3.6264413231425607E-3</v>
      </c>
      <c r="AM113" s="30">
        <f t="shared" si="59"/>
        <v>-2.9646450064583791E-3</v>
      </c>
    </row>
    <row r="114" spans="1:39" x14ac:dyDescent="0.25">
      <c r="A114" s="14" t="s">
        <v>147</v>
      </c>
      <c r="B114" s="94">
        <v>7593</v>
      </c>
      <c r="C114" s="51">
        <f t="shared" si="44"/>
        <v>29</v>
      </c>
      <c r="D114" s="75">
        <v>5</v>
      </c>
      <c r="E114" s="76">
        <v>13</v>
      </c>
      <c r="F114" s="77">
        <v>11</v>
      </c>
      <c r="G114" s="69">
        <f t="shared" si="45"/>
        <v>7816.497395833333</v>
      </c>
      <c r="H114" s="76">
        <v>106</v>
      </c>
      <c r="I114" s="15">
        <f t="shared" si="46"/>
        <v>1.26793335623046E-2</v>
      </c>
      <c r="J114" s="15">
        <f t="shared" si="47"/>
        <v>1.25994572020204E-2</v>
      </c>
      <c r="K114" s="3">
        <f t="shared" si="60"/>
        <v>87146.867967039056</v>
      </c>
      <c r="L114" s="3">
        <f t="shared" si="48"/>
        <v>1098.00323324083</v>
      </c>
      <c r="M114" s="3">
        <f t="shared" si="49"/>
        <v>86597.866350418641</v>
      </c>
      <c r="N114" s="3">
        <f t="shared" si="50"/>
        <v>1521390.0956406828</v>
      </c>
      <c r="O114" s="16">
        <f t="shared" si="51"/>
        <v>17.457771359219787</v>
      </c>
      <c r="P114" s="4"/>
      <c r="Q114" s="4">
        <f t="shared" si="52"/>
        <v>7675.2083333333339</v>
      </c>
      <c r="R114" s="3">
        <f t="shared" si="53"/>
        <v>8449</v>
      </c>
      <c r="S114" s="3">
        <f t="shared" si="54"/>
        <v>8403.9166666666679</v>
      </c>
      <c r="T114" s="3">
        <f t="shared" si="55"/>
        <v>7752.6076388888887</v>
      </c>
      <c r="U114" s="3">
        <f t="shared" si="56"/>
        <v>8456.2847222222226</v>
      </c>
      <c r="V114" s="36"/>
      <c r="W114" s="30"/>
      <c r="X114" s="30"/>
      <c r="Y114" s="30"/>
      <c r="Z114" s="36">
        <f t="shared" si="23"/>
        <v>1.25994572020204E-2</v>
      </c>
      <c r="AA114" s="15">
        <f t="shared" si="57"/>
        <v>1.3561061256990173E-2</v>
      </c>
      <c r="AB114" s="15">
        <f t="shared" si="58"/>
        <v>1.3469729344611495E-2</v>
      </c>
      <c r="AC114" s="36"/>
      <c r="AD114" s="30"/>
      <c r="AE114" s="30"/>
      <c r="AF114" s="30"/>
      <c r="AH114" s="30">
        <v>7.7203327817376806E-3</v>
      </c>
      <c r="AI114" s="30">
        <v>7.6906456100297605E-3</v>
      </c>
      <c r="AJ114" s="30">
        <v>1.0508601207268991E-2</v>
      </c>
      <c r="AK114" s="30">
        <f t="shared" si="43"/>
        <v>-5.8407284752524926E-3</v>
      </c>
      <c r="AL114" s="30">
        <f t="shared" si="43"/>
        <v>-5.7790837345817348E-3</v>
      </c>
      <c r="AM114" s="30">
        <f t="shared" si="59"/>
        <v>-2.0908559947514088E-3</v>
      </c>
    </row>
    <row r="115" spans="1:39" x14ac:dyDescent="0.25">
      <c r="A115" s="14" t="s">
        <v>148</v>
      </c>
      <c r="B115" s="94">
        <v>8451</v>
      </c>
      <c r="C115" s="51">
        <f t="shared" si="44"/>
        <v>26</v>
      </c>
      <c r="D115" s="75">
        <v>11</v>
      </c>
      <c r="E115" s="76">
        <v>11</v>
      </c>
      <c r="F115" s="77">
        <v>4</v>
      </c>
      <c r="G115" s="69">
        <f t="shared" si="45"/>
        <v>8465.8541666666661</v>
      </c>
      <c r="H115" s="76">
        <v>118</v>
      </c>
      <c r="I115" s="15">
        <f t="shared" si="46"/>
        <v>1.3883331660767752E-2</v>
      </c>
      <c r="J115" s="15">
        <f t="shared" si="47"/>
        <v>1.3787622592137682E-2</v>
      </c>
      <c r="K115" s="3">
        <f t="shared" si="60"/>
        <v>86048.864733798226</v>
      </c>
      <c r="L115" s="3">
        <f t="shared" si="48"/>
        <v>1186.4092714315193</v>
      </c>
      <c r="M115" s="3">
        <f t="shared" si="49"/>
        <v>85455.660098082473</v>
      </c>
      <c r="N115" s="3">
        <f t="shared" si="50"/>
        <v>1434792.2292902642</v>
      </c>
      <c r="O115" s="16">
        <f t="shared" si="51"/>
        <v>16.674156407861442</v>
      </c>
      <c r="P115" s="4"/>
      <c r="Q115" s="4">
        <f t="shared" si="52"/>
        <v>8449</v>
      </c>
      <c r="R115" s="3">
        <f t="shared" si="53"/>
        <v>8403.9166666666679</v>
      </c>
      <c r="S115" s="3">
        <f t="shared" si="54"/>
        <v>8640.8333333333339</v>
      </c>
      <c r="T115" s="3">
        <f t="shared" si="55"/>
        <v>8456.2847222222226</v>
      </c>
      <c r="U115" s="3">
        <f t="shared" si="56"/>
        <v>8435.6180555555566</v>
      </c>
      <c r="V115" s="36"/>
      <c r="W115" s="30"/>
      <c r="X115" s="30"/>
      <c r="Y115" s="30"/>
      <c r="Z115" s="36">
        <f t="shared" si="23"/>
        <v>1.3787622592137682E-2</v>
      </c>
      <c r="AA115" s="15">
        <f t="shared" si="57"/>
        <v>1.3938345461301651E-2</v>
      </c>
      <c r="AB115" s="15">
        <f t="shared" si="58"/>
        <v>1.3841879015525681E-2</v>
      </c>
      <c r="AC115" s="36"/>
      <c r="AD115" s="30"/>
      <c r="AE115" s="30"/>
      <c r="AF115" s="30"/>
      <c r="AH115" s="30">
        <v>1.1938787094228957E-2</v>
      </c>
      <c r="AI115" s="30">
        <v>1.1867942673814365E-2</v>
      </c>
      <c r="AJ115" s="30">
        <v>1.1816986008135733E-2</v>
      </c>
      <c r="AK115" s="30">
        <f t="shared" si="43"/>
        <v>-1.9995583670726937E-3</v>
      </c>
      <c r="AL115" s="30">
        <f t="shared" si="43"/>
        <v>-1.9739363417113163E-3</v>
      </c>
      <c r="AM115" s="30">
        <f t="shared" si="59"/>
        <v>-1.9706365840019488E-3</v>
      </c>
    </row>
    <row r="116" spans="1:39" x14ac:dyDescent="0.25">
      <c r="A116" s="14" t="s">
        <v>149</v>
      </c>
      <c r="B116" s="94">
        <v>8376</v>
      </c>
      <c r="C116" s="51">
        <f t="shared" si="44"/>
        <v>40</v>
      </c>
      <c r="D116" s="75">
        <v>18</v>
      </c>
      <c r="E116" s="76">
        <v>12</v>
      </c>
      <c r="F116" s="77">
        <v>10</v>
      </c>
      <c r="G116" s="69">
        <f t="shared" si="45"/>
        <v>8475.207175925927</v>
      </c>
      <c r="H116" s="76">
        <v>128</v>
      </c>
      <c r="I116" s="15">
        <f t="shared" si="46"/>
        <v>1.5938921384363019E-2</v>
      </c>
      <c r="J116" s="15">
        <f t="shared" si="47"/>
        <v>1.58129010906914E-2</v>
      </c>
      <c r="K116" s="3">
        <f t="shared" si="60"/>
        <v>84862.455462366706</v>
      </c>
      <c r="L116" s="3">
        <f t="shared" si="48"/>
        <v>1341.9216145396058</v>
      </c>
      <c r="M116" s="3">
        <f t="shared" si="49"/>
        <v>84191.494655096903</v>
      </c>
      <c r="N116" s="3">
        <f t="shared" si="50"/>
        <v>1349336.5691921818</v>
      </c>
      <c r="O116" s="16">
        <f t="shared" si="51"/>
        <v>15.900277240864915</v>
      </c>
      <c r="P116" s="4"/>
      <c r="Q116" s="4">
        <f t="shared" si="52"/>
        <v>8403.9166666666679</v>
      </c>
      <c r="R116" s="3">
        <f t="shared" si="53"/>
        <v>8640.8333333333339</v>
      </c>
      <c r="S116" s="3">
        <f t="shared" si="54"/>
        <v>9157.5833333333339</v>
      </c>
      <c r="T116" s="3">
        <f t="shared" si="55"/>
        <v>8435.6180555555566</v>
      </c>
      <c r="U116" s="3">
        <f t="shared" si="56"/>
        <v>8695.1875</v>
      </c>
      <c r="V116" s="36"/>
      <c r="W116" s="30"/>
      <c r="X116" s="30"/>
      <c r="Y116" s="30"/>
      <c r="Z116" s="36">
        <f t="shared" ref="Z116:Z129" si="61">IF((-99*AB112-24*AB113+288*AB114+648*AB115+805*AB116+648*AB117+288*AB118-24*AB119-99*AB120)/2431&lt;0,0,(-99*AB112-24*AB113+288*AB114+648*AB115+805*AB116+648*AB117+288*AB118-24*AB119-99*AB120)/2431)</f>
        <v>1.58129010906914E-2</v>
      </c>
      <c r="AA116" s="15">
        <f t="shared" si="57"/>
        <v>1.5102875639853115E-2</v>
      </c>
      <c r="AB116" s="15">
        <f t="shared" si="58"/>
        <v>1.4989681988377409E-2</v>
      </c>
      <c r="AC116" s="36"/>
      <c r="AD116" s="30"/>
      <c r="AE116" s="30"/>
      <c r="AF116" s="30"/>
      <c r="AH116" s="30">
        <v>1.25963768120504E-2</v>
      </c>
      <c r="AI116" s="30">
        <v>1.251753899309214E-2</v>
      </c>
      <c r="AJ116" s="30">
        <v>1.3054658098298099E-2</v>
      </c>
      <c r="AK116" s="30">
        <f t="shared" si="43"/>
        <v>-2.5064988278027146E-3</v>
      </c>
      <c r="AL116" s="30">
        <f t="shared" si="43"/>
        <v>-2.4721429952852692E-3</v>
      </c>
      <c r="AM116" s="30">
        <f t="shared" si="59"/>
        <v>-2.7582429923933005E-3</v>
      </c>
    </row>
    <row r="117" spans="1:39" x14ac:dyDescent="0.25">
      <c r="A117" s="14" t="s">
        <v>150</v>
      </c>
      <c r="B117" s="94">
        <v>8593</v>
      </c>
      <c r="C117" s="64">
        <f t="shared" si="44"/>
        <v>34</v>
      </c>
      <c r="D117" s="78">
        <v>17</v>
      </c>
      <c r="E117" s="79">
        <v>11</v>
      </c>
      <c r="F117" s="80">
        <v>6</v>
      </c>
      <c r="G117" s="70">
        <f t="shared" si="45"/>
        <v>8756.5199652777774</v>
      </c>
      <c r="H117" s="81">
        <v>154</v>
      </c>
      <c r="I117" s="15">
        <f t="shared" si="46"/>
        <v>1.8616901397548683E-2</v>
      </c>
      <c r="J117" s="15">
        <f t="shared" si="47"/>
        <v>1.8445205115105941E-2</v>
      </c>
      <c r="K117" s="3">
        <f t="shared" si="60"/>
        <v>83520.533847827101</v>
      </c>
      <c r="L117" s="3">
        <f t="shared" si="48"/>
        <v>1540.5533781463164</v>
      </c>
      <c r="M117" s="3">
        <f t="shared" si="49"/>
        <v>82750.257158753942</v>
      </c>
      <c r="N117" s="3">
        <f t="shared" si="50"/>
        <v>1265145.0745370849</v>
      </c>
      <c r="O117" s="16">
        <f t="shared" si="51"/>
        <v>15.147712978489293</v>
      </c>
      <c r="P117" s="4"/>
      <c r="Q117" s="4">
        <f t="shared" si="52"/>
        <v>8640.8333333333339</v>
      </c>
      <c r="R117" s="3">
        <f t="shared" si="53"/>
        <v>9157.5833333333339</v>
      </c>
      <c r="S117" s="3">
        <f t="shared" si="54"/>
        <v>9750.7083333333339</v>
      </c>
      <c r="T117" s="3">
        <f t="shared" si="55"/>
        <v>8695.1875</v>
      </c>
      <c r="U117" s="3">
        <f t="shared" si="56"/>
        <v>9225.1770833333321</v>
      </c>
      <c r="V117" s="36"/>
      <c r="W117" s="30"/>
      <c r="X117" s="30"/>
      <c r="Y117" s="30"/>
      <c r="Z117" s="36">
        <f t="shared" si="61"/>
        <v>1.8445205115105941E-2</v>
      </c>
      <c r="AA117" s="15">
        <f t="shared" si="57"/>
        <v>1.7586895320361982E-2</v>
      </c>
      <c r="AB117" s="15">
        <f t="shared" si="58"/>
        <v>1.7433593924656664E-2</v>
      </c>
      <c r="AC117" s="36"/>
      <c r="AD117" s="30"/>
      <c r="AE117" s="30"/>
      <c r="AF117" s="30"/>
      <c r="AH117" s="30">
        <v>1.2050527217402707E-2</v>
      </c>
      <c r="AI117" s="30">
        <v>1.1978354474097801E-2</v>
      </c>
      <c r="AJ117" s="30">
        <v>1.4466058949873944E-2</v>
      </c>
      <c r="AK117" s="30">
        <f t="shared" si="43"/>
        <v>-5.5363681029592746E-3</v>
      </c>
      <c r="AL117" s="30">
        <f t="shared" si="43"/>
        <v>-5.4552394505588634E-3</v>
      </c>
      <c r="AM117" s="30">
        <f t="shared" si="59"/>
        <v>-3.9791461652319976E-3</v>
      </c>
    </row>
    <row r="118" spans="1:39" x14ac:dyDescent="0.25">
      <c r="A118" s="14" t="s">
        <v>151</v>
      </c>
      <c r="B118" s="94">
        <v>9090</v>
      </c>
      <c r="C118" s="51">
        <f t="shared" si="44"/>
        <v>55</v>
      </c>
      <c r="D118" s="75">
        <v>21</v>
      </c>
      <c r="E118" s="76">
        <v>18</v>
      </c>
      <c r="F118" s="77">
        <v>16</v>
      </c>
      <c r="G118" s="69">
        <f t="shared" si="45"/>
        <v>9294.2598379629617</v>
      </c>
      <c r="H118" s="76">
        <v>218</v>
      </c>
      <c r="I118" s="15">
        <f t="shared" si="46"/>
        <v>2.1472879754697267E-2</v>
      </c>
      <c r="J118" s="15">
        <f t="shared" si="47"/>
        <v>2.1244786382989187E-2</v>
      </c>
      <c r="K118" s="3">
        <f t="shared" si="60"/>
        <v>81979.980469680784</v>
      </c>
      <c r="L118" s="3">
        <f t="shared" si="48"/>
        <v>1741.6471727600001</v>
      </c>
      <c r="M118" s="3">
        <f t="shared" si="49"/>
        <v>81109.156883300777</v>
      </c>
      <c r="N118" s="3">
        <f t="shared" si="50"/>
        <v>1182394.817378331</v>
      </c>
      <c r="O118" s="16">
        <f t="shared" si="51"/>
        <v>14.422970225220096</v>
      </c>
      <c r="P118" s="4"/>
      <c r="Q118" s="4">
        <f t="shared" si="52"/>
        <v>9157.5833333333339</v>
      </c>
      <c r="R118" s="3">
        <f t="shared" si="53"/>
        <v>9750.7083333333339</v>
      </c>
      <c r="S118" s="3">
        <f t="shared" si="54"/>
        <v>10094.25</v>
      </c>
      <c r="T118" s="3">
        <f t="shared" si="55"/>
        <v>9225.1770833333321</v>
      </c>
      <c r="U118" s="3">
        <f t="shared" si="56"/>
        <v>9801.6701388888905</v>
      </c>
      <c r="V118" s="36"/>
      <c r="W118" s="30"/>
      <c r="X118" s="30"/>
      <c r="Y118" s="30"/>
      <c r="Z118" s="36">
        <f t="shared" si="61"/>
        <v>2.1244786382989187E-2</v>
      </c>
      <c r="AA118" s="15">
        <f t="shared" si="57"/>
        <v>2.345533735882506E-2</v>
      </c>
      <c r="AB118" s="15">
        <f t="shared" si="58"/>
        <v>2.3183449543730313E-2</v>
      </c>
      <c r="AC118" s="36"/>
      <c r="AD118" s="30"/>
      <c r="AE118" s="30"/>
      <c r="AF118" s="30"/>
      <c r="AH118" s="30">
        <v>1.4267427204930497E-2</v>
      </c>
      <c r="AI118" s="30">
        <v>1.4166368390048872E-2</v>
      </c>
      <c r="AJ118" s="30">
        <v>1.6015230859481984E-2</v>
      </c>
      <c r="AK118" s="30">
        <f t="shared" si="43"/>
        <v>-9.1879101538945625E-3</v>
      </c>
      <c r="AL118" s="30">
        <f t="shared" si="43"/>
        <v>-9.0170811536814405E-3</v>
      </c>
      <c r="AM118" s="30">
        <f t="shared" si="59"/>
        <v>-5.2295555235072032E-3</v>
      </c>
    </row>
    <row r="119" spans="1:39" x14ac:dyDescent="0.25">
      <c r="A119" s="14" t="s">
        <v>152</v>
      </c>
      <c r="B119" s="94">
        <v>9709</v>
      </c>
      <c r="C119" s="51">
        <f t="shared" si="44"/>
        <v>60</v>
      </c>
      <c r="D119" s="75">
        <v>22</v>
      </c>
      <c r="E119" s="76">
        <v>22</v>
      </c>
      <c r="F119" s="77">
        <v>16</v>
      </c>
      <c r="G119" s="69">
        <f t="shared" si="45"/>
        <v>9855.6383101851879</v>
      </c>
      <c r="H119" s="76">
        <v>238</v>
      </c>
      <c r="I119" s="15">
        <f t="shared" si="46"/>
        <v>2.4245860645086839E-2</v>
      </c>
      <c r="J119" s="15">
        <f t="shared" si="47"/>
        <v>2.3955450389173742E-2</v>
      </c>
      <c r="K119" s="3">
        <f t="shared" si="60"/>
        <v>80238.333296920784</v>
      </c>
      <c r="L119" s="3">
        <f t="shared" si="48"/>
        <v>1922.1454126043827</v>
      </c>
      <c r="M119" s="3">
        <f t="shared" si="49"/>
        <v>79277.260590618593</v>
      </c>
      <c r="N119" s="3">
        <f t="shared" si="50"/>
        <v>1101285.6604950302</v>
      </c>
      <c r="O119" s="16">
        <f t="shared" si="51"/>
        <v>13.725181160228475</v>
      </c>
      <c r="P119" s="4"/>
      <c r="Q119" s="4">
        <f t="shared" si="52"/>
        <v>9750.7083333333339</v>
      </c>
      <c r="R119" s="3">
        <f t="shared" si="53"/>
        <v>10094.25</v>
      </c>
      <c r="S119" s="3">
        <f t="shared" si="54"/>
        <v>10836.708333333332</v>
      </c>
      <c r="T119" s="3">
        <f t="shared" si="55"/>
        <v>9801.6701388888905</v>
      </c>
      <c r="U119" s="3">
        <f t="shared" si="56"/>
        <v>10185.788194444443</v>
      </c>
      <c r="V119" s="36"/>
      <c r="W119" s="30"/>
      <c r="X119" s="30"/>
      <c r="Y119" s="30"/>
      <c r="Z119" s="36">
        <f t="shared" si="61"/>
        <v>2.3955450389173742E-2</v>
      </c>
      <c r="AA119" s="15">
        <f t="shared" si="57"/>
        <v>2.4148613464644073E-2</v>
      </c>
      <c r="AB119" s="15">
        <f t="shared" si="58"/>
        <v>2.3860514296240309E-2</v>
      </c>
      <c r="AC119" s="36"/>
      <c r="AD119" s="30"/>
      <c r="AE119" s="30"/>
      <c r="AF119" s="30"/>
      <c r="AH119" s="30">
        <v>1.6447729552037649E-2</v>
      </c>
      <c r="AI119" s="30">
        <v>1.6313568966840098E-2</v>
      </c>
      <c r="AJ119" s="30">
        <v>1.7906348302926166E-2</v>
      </c>
      <c r="AK119" s="30">
        <f t="shared" si="43"/>
        <v>-7.7008839126064231E-3</v>
      </c>
      <c r="AL119" s="30">
        <f t="shared" si="43"/>
        <v>-7.5469453294002113E-3</v>
      </c>
      <c r="AM119" s="30">
        <f t="shared" si="59"/>
        <v>-6.0491020862475757E-3</v>
      </c>
    </row>
    <row r="120" spans="1:39" x14ac:dyDescent="0.25">
      <c r="A120" s="14" t="s">
        <v>153</v>
      </c>
      <c r="B120" s="94">
        <v>10018</v>
      </c>
      <c r="C120" s="51">
        <f t="shared" si="44"/>
        <v>66</v>
      </c>
      <c r="D120" s="75">
        <v>21</v>
      </c>
      <c r="E120" s="76">
        <v>30</v>
      </c>
      <c r="F120" s="77">
        <v>15</v>
      </c>
      <c r="G120" s="69">
        <f t="shared" si="45"/>
        <v>10267.364004629628</v>
      </c>
      <c r="H120" s="76">
        <v>266</v>
      </c>
      <c r="I120" s="15">
        <f t="shared" si="46"/>
        <v>2.638260177053673E-2</v>
      </c>
      <c r="J120" s="15">
        <f t="shared" si="47"/>
        <v>2.6039112009237673E-2</v>
      </c>
      <c r="K120" s="3">
        <f t="shared" si="60"/>
        <v>78316.187884316401</v>
      </c>
      <c r="L120" s="3">
        <f t="shared" si="48"/>
        <v>2039.2839884562127</v>
      </c>
      <c r="M120" s="3">
        <f t="shared" si="49"/>
        <v>77296.545890088295</v>
      </c>
      <c r="N120" s="3">
        <f t="shared" si="50"/>
        <v>1022008.3999044118</v>
      </c>
      <c r="O120" s="16">
        <f t="shared" si="51"/>
        <v>13.049772052414712</v>
      </c>
      <c r="P120" s="4"/>
      <c r="Q120" s="4">
        <f t="shared" si="52"/>
        <v>10094.25</v>
      </c>
      <c r="R120" s="3">
        <f t="shared" si="53"/>
        <v>10836.708333333332</v>
      </c>
      <c r="S120" s="3">
        <f t="shared" si="54"/>
        <v>11462.083333333334</v>
      </c>
      <c r="T120" s="3">
        <f t="shared" si="55"/>
        <v>10185.788194444443</v>
      </c>
      <c r="U120" s="3">
        <f t="shared" si="56"/>
        <v>10911.197916666666</v>
      </c>
      <c r="V120" s="36"/>
      <c r="W120" s="30"/>
      <c r="X120" s="30"/>
      <c r="Y120" s="30"/>
      <c r="Z120" s="36">
        <f t="shared" si="61"/>
        <v>2.6039112009237673E-2</v>
      </c>
      <c r="AA120" s="15">
        <f t="shared" si="57"/>
        <v>2.5907331217638597E-2</v>
      </c>
      <c r="AB120" s="15">
        <f t="shared" si="58"/>
        <v>2.557602790456108E-2</v>
      </c>
      <c r="AC120" s="36"/>
      <c r="AD120" s="30"/>
      <c r="AE120" s="30"/>
      <c r="AF120" s="30"/>
      <c r="AH120" s="30">
        <v>1.9164515453559041E-2</v>
      </c>
      <c r="AI120" s="30">
        <v>1.8982619104965969E-2</v>
      </c>
      <c r="AJ120" s="30">
        <v>2.0132642992549323E-2</v>
      </c>
      <c r="AK120" s="30">
        <f t="shared" si="43"/>
        <v>-6.7428157640795558E-3</v>
      </c>
      <c r="AL120" s="30">
        <f t="shared" si="43"/>
        <v>-6.5934087995951109E-3</v>
      </c>
      <c r="AM120" s="30">
        <f t="shared" si="59"/>
        <v>-5.9064690166883496E-3</v>
      </c>
    </row>
    <row r="121" spans="1:39" x14ac:dyDescent="0.25">
      <c r="A121" s="14" t="s">
        <v>154</v>
      </c>
      <c r="B121" s="94">
        <v>10749</v>
      </c>
      <c r="C121" s="51">
        <f t="shared" si="44"/>
        <v>69</v>
      </c>
      <c r="D121" s="75">
        <v>24</v>
      </c>
      <c r="E121" s="76">
        <v>22</v>
      </c>
      <c r="F121" s="77">
        <v>23</v>
      </c>
      <c r="G121" s="69">
        <f t="shared" si="45"/>
        <v>10977.03096064815</v>
      </c>
      <c r="H121" s="76">
        <v>307</v>
      </c>
      <c r="I121" s="15">
        <f t="shared" si="46"/>
        <v>2.8473726338878382E-2</v>
      </c>
      <c r="J121" s="15">
        <f t="shared" si="47"/>
        <v>2.8074040071763333E-2</v>
      </c>
      <c r="K121" s="3">
        <f t="shared" si="60"/>
        <v>76276.903895860189</v>
      </c>
      <c r="L121" s="3">
        <f t="shared" si="48"/>
        <v>2141.4008565224212</v>
      </c>
      <c r="M121" s="3">
        <f t="shared" si="49"/>
        <v>75206.203467598971</v>
      </c>
      <c r="N121" s="3">
        <f t="shared" si="50"/>
        <v>944711.85401432344</v>
      </c>
      <c r="O121" s="16">
        <f t="shared" si="51"/>
        <v>12.385293657227168</v>
      </c>
      <c r="P121" s="4"/>
      <c r="Q121" s="4">
        <f t="shared" si="52"/>
        <v>10836.708333333332</v>
      </c>
      <c r="R121" s="3">
        <f t="shared" si="53"/>
        <v>11462.083333333334</v>
      </c>
      <c r="S121" s="3">
        <f t="shared" si="54"/>
        <v>10456.416666666668</v>
      </c>
      <c r="T121" s="3">
        <f t="shared" si="55"/>
        <v>10911.197916666666</v>
      </c>
      <c r="U121" s="3">
        <f t="shared" si="56"/>
        <v>11409.194444444445</v>
      </c>
      <c r="V121" s="36"/>
      <c r="W121" s="30"/>
      <c r="X121" s="30"/>
      <c r="Y121" s="30"/>
      <c r="Z121" s="36">
        <f t="shared" si="61"/>
        <v>2.8074040071763333E-2</v>
      </c>
      <c r="AA121" s="15">
        <f t="shared" si="57"/>
        <v>2.7967489670073124E-2</v>
      </c>
      <c r="AB121" s="15">
        <f t="shared" si="58"/>
        <v>2.7581792915845126E-2</v>
      </c>
      <c r="AC121" s="36"/>
      <c r="AD121" s="30"/>
      <c r="AE121" s="30"/>
      <c r="AF121" s="30"/>
      <c r="AH121" s="30">
        <v>1.9506349416367398E-2</v>
      </c>
      <c r="AI121" s="30">
        <v>1.9317938190196518E-2</v>
      </c>
      <c r="AJ121" s="30">
        <v>2.2682253203998162E-2</v>
      </c>
      <c r="AK121" s="30">
        <f t="shared" si="43"/>
        <v>-8.4611402537057255E-3</v>
      </c>
      <c r="AL121" s="30">
        <f t="shared" si="43"/>
        <v>-8.2638547256486082E-3</v>
      </c>
      <c r="AM121" s="30">
        <f t="shared" si="59"/>
        <v>-5.3917868677651713E-3</v>
      </c>
    </row>
    <row r="122" spans="1:39" x14ac:dyDescent="0.25">
      <c r="A122" s="14" t="s">
        <v>155</v>
      </c>
      <c r="B122" s="94">
        <v>11522</v>
      </c>
      <c r="C122" s="64">
        <f t="shared" si="44"/>
        <v>93</v>
      </c>
      <c r="D122" s="78">
        <v>32</v>
      </c>
      <c r="E122" s="79">
        <v>31</v>
      </c>
      <c r="F122" s="80">
        <v>30</v>
      </c>
      <c r="G122" s="70">
        <f t="shared" si="45"/>
        <v>11360.618923611113</v>
      </c>
      <c r="H122" s="81">
        <v>365</v>
      </c>
      <c r="I122" s="15">
        <f t="shared" si="46"/>
        <v>3.0468242467408733E-2</v>
      </c>
      <c r="J122" s="15">
        <f t="shared" si="47"/>
        <v>3.0011050485954871E-2</v>
      </c>
      <c r="K122" s="3">
        <f t="shared" si="60"/>
        <v>74135.503039337767</v>
      </c>
      <c r="L122" s="3">
        <f t="shared" si="48"/>
        <v>2224.8843245152239</v>
      </c>
      <c r="M122" s="3">
        <f t="shared" si="49"/>
        <v>73023.060877080163</v>
      </c>
      <c r="N122" s="3">
        <f t="shared" si="50"/>
        <v>869505.65054672444</v>
      </c>
      <c r="O122" s="16">
        <f t="shared" si="51"/>
        <v>11.728599859710233</v>
      </c>
      <c r="P122" s="4"/>
      <c r="Q122" s="4">
        <f t="shared" si="52"/>
        <v>11462.083333333334</v>
      </c>
      <c r="R122" s="3">
        <f t="shared" si="53"/>
        <v>10456.416666666668</v>
      </c>
      <c r="S122" s="3">
        <f t="shared" si="54"/>
        <v>9948.8749999999982</v>
      </c>
      <c r="T122" s="3">
        <f t="shared" si="55"/>
        <v>11409.194444444445</v>
      </c>
      <c r="U122" s="3">
        <f t="shared" si="56"/>
        <v>10443.288194444443</v>
      </c>
      <c r="V122" s="36"/>
      <c r="W122" s="30"/>
      <c r="X122" s="30"/>
      <c r="Y122" s="30"/>
      <c r="Z122" s="36">
        <f t="shared" si="61"/>
        <v>3.0011050485954871E-2</v>
      </c>
      <c r="AA122" s="15">
        <f t="shared" si="57"/>
        <v>3.2128531240618381E-2</v>
      </c>
      <c r="AB122" s="15">
        <f t="shared" si="58"/>
        <v>3.1620570004992597E-2</v>
      </c>
      <c r="AC122" s="36"/>
      <c r="AD122" s="30"/>
      <c r="AE122" s="30"/>
      <c r="AF122" s="30"/>
      <c r="AH122" s="30">
        <v>2.1773005618821815E-2</v>
      </c>
      <c r="AI122" s="30">
        <v>2.1538526390758254E-2</v>
      </c>
      <c r="AJ122" s="30">
        <v>2.5731768628277848E-2</v>
      </c>
      <c r="AK122" s="30">
        <f t="shared" si="43"/>
        <v>-1.0355525621796566E-2</v>
      </c>
      <c r="AL122" s="30">
        <f t="shared" si="43"/>
        <v>-1.0082043614234343E-2</v>
      </c>
      <c r="AM122" s="30">
        <f t="shared" si="59"/>
        <v>-4.2792818576770225E-3</v>
      </c>
    </row>
    <row r="123" spans="1:39" x14ac:dyDescent="0.25">
      <c r="A123" s="14" t="s">
        <v>156</v>
      </c>
      <c r="B123" s="94">
        <v>10444</v>
      </c>
      <c r="C123" s="51">
        <f t="shared" si="44"/>
        <v>87</v>
      </c>
      <c r="D123" s="75">
        <v>30</v>
      </c>
      <c r="E123" s="76">
        <v>29</v>
      </c>
      <c r="F123" s="77">
        <v>28</v>
      </c>
      <c r="G123" s="69">
        <f t="shared" si="45"/>
        <v>10408.880787037035</v>
      </c>
      <c r="H123" s="76">
        <v>325</v>
      </c>
      <c r="I123" s="15">
        <f t="shared" si="46"/>
        <v>3.3272255413782897E-2</v>
      </c>
      <c r="J123" s="15">
        <f t="shared" si="47"/>
        <v>3.2727791691636296E-2</v>
      </c>
      <c r="K123" s="3">
        <f t="shared" si="60"/>
        <v>71910.618714822544</v>
      </c>
      <c r="L123" s="3">
        <f t="shared" si="48"/>
        <v>2353.4757497153914</v>
      </c>
      <c r="M123" s="3">
        <f t="shared" si="49"/>
        <v>70733.880839964841</v>
      </c>
      <c r="N123" s="3">
        <f t="shared" si="50"/>
        <v>796482.58966964425</v>
      </c>
      <c r="O123" s="16">
        <f t="shared" si="51"/>
        <v>11.076008020849773</v>
      </c>
      <c r="P123" s="4"/>
      <c r="Q123" s="4">
        <f t="shared" si="52"/>
        <v>10456.416666666668</v>
      </c>
      <c r="R123" s="3">
        <f t="shared" si="53"/>
        <v>9948.8749999999982</v>
      </c>
      <c r="S123" s="3">
        <f t="shared" si="54"/>
        <v>6205.6666666666661</v>
      </c>
      <c r="T123" s="3">
        <f t="shared" si="55"/>
        <v>10443.288194444443</v>
      </c>
      <c r="U123" s="3">
        <f t="shared" si="56"/>
        <v>9669.8993055555547</v>
      </c>
      <c r="V123" s="36"/>
      <c r="W123" s="30"/>
      <c r="X123" s="30"/>
      <c r="Y123" s="30"/>
      <c r="Z123" s="36">
        <f t="shared" si="61"/>
        <v>3.2727791691636296E-2</v>
      </c>
      <c r="AA123" s="15">
        <f t="shared" si="57"/>
        <v>3.122333771030859E-2</v>
      </c>
      <c r="AB123" s="15">
        <f t="shared" si="58"/>
        <v>3.0743382207793084E-2</v>
      </c>
      <c r="AC123" s="36"/>
      <c r="AD123" s="30"/>
      <c r="AE123" s="30"/>
      <c r="AF123" s="30"/>
      <c r="AH123" s="30">
        <v>2.7660163176809704E-2</v>
      </c>
      <c r="AI123" s="30">
        <v>2.7282839283554804E-2</v>
      </c>
      <c r="AJ123" s="30">
        <v>2.9371638687231673E-2</v>
      </c>
      <c r="AK123" s="30">
        <f t="shared" si="43"/>
        <v>-3.5631745334988862E-3</v>
      </c>
      <c r="AL123" s="30">
        <f t="shared" si="43"/>
        <v>-3.4605429242382801E-3</v>
      </c>
      <c r="AM123" s="30">
        <f t="shared" si="59"/>
        <v>-3.3561530044046231E-3</v>
      </c>
    </row>
    <row r="124" spans="1:39" x14ac:dyDescent="0.25">
      <c r="A124" s="14" t="s">
        <v>157</v>
      </c>
      <c r="B124" s="94">
        <v>10255</v>
      </c>
      <c r="C124" s="51">
        <f t="shared" si="44"/>
        <v>96</v>
      </c>
      <c r="D124" s="75">
        <v>31</v>
      </c>
      <c r="E124" s="76">
        <v>33</v>
      </c>
      <c r="F124" s="77">
        <v>32</v>
      </c>
      <c r="G124" s="69">
        <f t="shared" si="45"/>
        <v>9413.6620370370383</v>
      </c>
      <c r="H124" s="76">
        <v>365</v>
      </c>
      <c r="I124" s="15">
        <f t="shared" si="46"/>
        <v>3.6594513388415469E-2</v>
      </c>
      <c r="J124" s="15">
        <f t="shared" si="47"/>
        <v>3.5936965505745946E-2</v>
      </c>
      <c r="K124" s="3">
        <f t="shared" si="60"/>
        <v>69557.142965107152</v>
      </c>
      <c r="L124" s="3">
        <f t="shared" si="48"/>
        <v>2499.6726474152965</v>
      </c>
      <c r="M124" s="3">
        <f t="shared" si="49"/>
        <v>68307.306641399511</v>
      </c>
      <c r="N124" s="3">
        <f t="shared" si="50"/>
        <v>725748.70882967941</v>
      </c>
      <c r="O124" s="16">
        <f t="shared" si="51"/>
        <v>10.433848744962773</v>
      </c>
      <c r="P124" s="4"/>
      <c r="Q124" s="4">
        <f t="shared" si="52"/>
        <v>9948.8749999999982</v>
      </c>
      <c r="R124" s="3">
        <f t="shared" si="53"/>
        <v>6205.6666666666661</v>
      </c>
      <c r="S124" s="3">
        <f t="shared" si="54"/>
        <v>6120.291666666667</v>
      </c>
      <c r="T124" s="3">
        <f t="shared" si="55"/>
        <v>9669.8993055555547</v>
      </c>
      <c r="U124" s="3">
        <f t="shared" si="56"/>
        <v>6230.052083333333</v>
      </c>
      <c r="V124" s="36"/>
      <c r="W124" s="30"/>
      <c r="X124" s="30"/>
      <c r="Y124" s="30"/>
      <c r="Z124" s="36">
        <f t="shared" si="61"/>
        <v>3.5936965505745946E-2</v>
      </c>
      <c r="AA124" s="15">
        <f t="shared" si="57"/>
        <v>3.8773433607871929E-2</v>
      </c>
      <c r="AB124" s="15">
        <f t="shared" si="58"/>
        <v>3.8036039678285734E-2</v>
      </c>
      <c r="AC124" s="36"/>
      <c r="AD124" s="30"/>
      <c r="AE124" s="30"/>
      <c r="AF124" s="30"/>
      <c r="AH124" s="30">
        <v>3.0159110479255083E-2</v>
      </c>
      <c r="AI124" s="30">
        <v>2.9711080598146311E-2</v>
      </c>
      <c r="AJ124" s="30">
        <v>3.3538727867382996E-2</v>
      </c>
      <c r="AK124" s="30">
        <f t="shared" si="43"/>
        <v>-8.6143231286168465E-3</v>
      </c>
      <c r="AL124" s="30">
        <f t="shared" si="43"/>
        <v>-8.3249590801394227E-3</v>
      </c>
      <c r="AM124" s="30">
        <f t="shared" si="59"/>
        <v>-2.3982376383629503E-3</v>
      </c>
    </row>
    <row r="125" spans="1:39" x14ac:dyDescent="0.25">
      <c r="A125" s="14" t="s">
        <v>158</v>
      </c>
      <c r="B125" s="94">
        <v>6206</v>
      </c>
      <c r="C125" s="51">
        <f t="shared" si="44"/>
        <v>64</v>
      </c>
      <c r="D125" s="75">
        <v>17</v>
      </c>
      <c r="E125" s="76">
        <v>32</v>
      </c>
      <c r="F125" s="77">
        <v>15</v>
      </c>
      <c r="G125" s="69">
        <f t="shared" si="45"/>
        <v>6245.24855324074</v>
      </c>
      <c r="H125" s="76">
        <v>228</v>
      </c>
      <c r="I125" s="15">
        <f t="shared" si="46"/>
        <v>4.0659782870603831E-2</v>
      </c>
      <c r="J125" s="15">
        <f t="shared" si="47"/>
        <v>3.9849643935656494E-2</v>
      </c>
      <c r="K125" s="3">
        <f t="shared" si="60"/>
        <v>67057.470317691856</v>
      </c>
      <c r="L125" s="3">
        <f t="shared" si="48"/>
        <v>2672.216315385871</v>
      </c>
      <c r="M125" s="3">
        <f t="shared" si="49"/>
        <v>65721.362159998913</v>
      </c>
      <c r="N125" s="3">
        <f t="shared" si="50"/>
        <v>657441.4021882799</v>
      </c>
      <c r="O125" s="16">
        <f t="shared" si="51"/>
        <v>9.8041485769382852</v>
      </c>
      <c r="P125" s="4"/>
      <c r="Q125" s="4">
        <f t="shared" si="52"/>
        <v>6205.6666666666661</v>
      </c>
      <c r="R125" s="3">
        <f t="shared" si="53"/>
        <v>6120.291666666667</v>
      </c>
      <c r="S125" s="3">
        <f t="shared" si="54"/>
        <v>6937.708333333333</v>
      </c>
      <c r="T125" s="3">
        <f t="shared" si="55"/>
        <v>6230.052083333333</v>
      </c>
      <c r="U125" s="3">
        <f t="shared" si="56"/>
        <v>6208.9097222222235</v>
      </c>
      <c r="V125" s="36"/>
      <c r="W125" s="30"/>
      <c r="X125" s="30"/>
      <c r="Y125" s="30"/>
      <c r="Z125" s="36">
        <f t="shared" si="61"/>
        <v>3.9849643935656494E-2</v>
      </c>
      <c r="AA125" s="15">
        <f t="shared" si="57"/>
        <v>3.6507754344170633E-2</v>
      </c>
      <c r="AB125" s="15">
        <f t="shared" si="58"/>
        <v>3.5853292742238987E-2</v>
      </c>
      <c r="AC125" s="36"/>
      <c r="AD125" s="30"/>
      <c r="AE125" s="30"/>
      <c r="AF125" s="30"/>
      <c r="AH125" s="30">
        <v>3.2677207054311999E-2</v>
      </c>
      <c r="AI125" s="30">
        <v>3.2151890069812623E-2</v>
      </c>
      <c r="AJ125" s="30">
        <v>3.8508017985185349E-2</v>
      </c>
      <c r="AK125" s="30">
        <f t="shared" si="43"/>
        <v>-3.8305472898586337E-3</v>
      </c>
      <c r="AL125" s="30">
        <f t="shared" si="43"/>
        <v>-3.7014026724263641E-3</v>
      </c>
      <c r="AM125" s="30">
        <f t="shared" si="59"/>
        <v>-1.3416259504711453E-3</v>
      </c>
    </row>
    <row r="126" spans="1:39" x14ac:dyDescent="0.25">
      <c r="A126" s="14" t="s">
        <v>159</v>
      </c>
      <c r="B126" s="94">
        <v>6016</v>
      </c>
      <c r="C126" s="51">
        <f t="shared" si="44"/>
        <v>63</v>
      </c>
      <c r="D126" s="75">
        <v>16</v>
      </c>
      <c r="E126" s="76">
        <v>20</v>
      </c>
      <c r="F126" s="77">
        <v>27</v>
      </c>
      <c r="G126" s="69">
        <f t="shared" si="45"/>
        <v>6286.4296875</v>
      </c>
      <c r="H126" s="76">
        <v>318</v>
      </c>
      <c r="I126" s="15">
        <f t="shared" si="46"/>
        <v>4.5113556629607331E-2</v>
      </c>
      <c r="J126" s="15">
        <f t="shared" si="47"/>
        <v>4.4118387933387404E-2</v>
      </c>
      <c r="K126" s="3">
        <f t="shared" si="60"/>
        <v>64385.254002305985</v>
      </c>
      <c r="L126" s="3">
        <f t="shared" si="48"/>
        <v>2840.5736132634192</v>
      </c>
      <c r="M126" s="3">
        <f t="shared" si="49"/>
        <v>62964.967195674275</v>
      </c>
      <c r="N126" s="3">
        <f t="shared" si="50"/>
        <v>591720.04002828093</v>
      </c>
      <c r="O126" s="16">
        <f t="shared" si="51"/>
        <v>9.1903037302157458</v>
      </c>
      <c r="P126" s="4"/>
      <c r="Q126" s="4">
        <f t="shared" si="52"/>
        <v>6120.291666666667</v>
      </c>
      <c r="R126" s="3">
        <f t="shared" si="53"/>
        <v>6937.708333333333</v>
      </c>
      <c r="S126" s="3">
        <f t="shared" si="54"/>
        <v>6610.0000000000009</v>
      </c>
      <c r="T126" s="3">
        <f t="shared" si="55"/>
        <v>6208.9097222222235</v>
      </c>
      <c r="U126" s="3">
        <f t="shared" si="56"/>
        <v>6942.1493055555547</v>
      </c>
      <c r="V126" s="36"/>
      <c r="W126" s="30"/>
      <c r="X126" s="30"/>
      <c r="Y126" s="30"/>
      <c r="Z126" s="36">
        <f t="shared" si="61"/>
        <v>4.4118387933387404E-2</v>
      </c>
      <c r="AA126" s="15">
        <f t="shared" si="57"/>
        <v>5.0585151796466346E-2</v>
      </c>
      <c r="AB126" s="15">
        <f t="shared" si="58"/>
        <v>4.9337284776640421E-2</v>
      </c>
      <c r="AC126" s="36"/>
      <c r="AD126" s="30"/>
      <c r="AE126" s="30"/>
      <c r="AF126" s="30"/>
      <c r="AH126" s="30">
        <v>3.9695818682711291E-2</v>
      </c>
      <c r="AI126" s="30">
        <v>3.8923273087207569E-2</v>
      </c>
      <c r="AJ126" s="30">
        <v>4.4752097441713788E-2</v>
      </c>
      <c r="AK126" s="30">
        <f t="shared" si="43"/>
        <v>-1.0889333113755055E-2</v>
      </c>
      <c r="AL126" s="30">
        <f t="shared" si="43"/>
        <v>-1.0414011689432852E-2</v>
      </c>
      <c r="AM126" s="30">
        <f t="shared" si="59"/>
        <v>6.3370950832638412E-4</v>
      </c>
    </row>
    <row r="127" spans="1:39" x14ac:dyDescent="0.25">
      <c r="A127" s="14" t="s">
        <v>160</v>
      </c>
      <c r="B127" s="94">
        <v>6948</v>
      </c>
      <c r="C127" s="64">
        <f t="shared" si="44"/>
        <v>76</v>
      </c>
      <c r="D127" s="78">
        <v>26</v>
      </c>
      <c r="E127" s="79">
        <v>32</v>
      </c>
      <c r="F127" s="80">
        <v>18</v>
      </c>
      <c r="G127" s="70">
        <f t="shared" si="45"/>
        <v>6941.3940972222208</v>
      </c>
      <c r="H127" s="81">
        <v>318</v>
      </c>
      <c r="I127" s="15">
        <f t="shared" si="46"/>
        <v>4.9252457478202977E-2</v>
      </c>
      <c r="J127" s="15">
        <f t="shared" si="47"/>
        <v>4.8068706516338877E-2</v>
      </c>
      <c r="K127" s="3">
        <f t="shared" si="60"/>
        <v>61544.680389042565</v>
      </c>
      <c r="L127" s="3">
        <f t="shared" si="48"/>
        <v>2958.3731792627659</v>
      </c>
      <c r="M127" s="3">
        <f t="shared" si="49"/>
        <v>60065.493799411182</v>
      </c>
      <c r="N127" s="3">
        <f t="shared" si="50"/>
        <v>528755.07283260662</v>
      </c>
      <c r="O127" s="16">
        <f t="shared" si="51"/>
        <v>8.5914017180719053</v>
      </c>
      <c r="P127" s="4"/>
      <c r="Q127" s="4">
        <f t="shared" si="52"/>
        <v>6937.708333333333</v>
      </c>
      <c r="R127" s="3">
        <f t="shared" si="53"/>
        <v>6610.0000000000009</v>
      </c>
      <c r="S127" s="3">
        <f t="shared" si="54"/>
        <v>6352.5416666666661</v>
      </c>
      <c r="T127" s="3">
        <f t="shared" si="55"/>
        <v>6942.1493055555547</v>
      </c>
      <c r="U127" s="3">
        <f t="shared" si="56"/>
        <v>6615.0868055555575</v>
      </c>
      <c r="V127" s="36"/>
      <c r="W127" s="30"/>
      <c r="X127" s="30"/>
      <c r="Y127" s="30"/>
      <c r="Z127" s="36">
        <f t="shared" si="61"/>
        <v>4.8068706516338877E-2</v>
      </c>
      <c r="AA127" s="15">
        <f t="shared" si="57"/>
        <v>4.5812122975016786E-2</v>
      </c>
      <c r="AB127" s="15">
        <f t="shared" si="58"/>
        <v>4.4786246459813599E-2</v>
      </c>
      <c r="AC127" s="36"/>
      <c r="AD127" s="30"/>
      <c r="AE127" s="30"/>
      <c r="AF127" s="30"/>
      <c r="AH127" s="30">
        <v>4.5845826311176778E-2</v>
      </c>
      <c r="AI127" s="30">
        <v>4.4818456720016345E-2</v>
      </c>
      <c r="AJ127" s="30">
        <v>5.1552783664868602E-2</v>
      </c>
      <c r="AK127" s="30">
        <f t="shared" si="43"/>
        <v>3.3703336159991715E-5</v>
      </c>
      <c r="AL127" s="30">
        <f t="shared" si="43"/>
        <v>3.2210260202746033E-5</v>
      </c>
      <c r="AM127" s="30">
        <f t="shared" si="59"/>
        <v>3.4840771485297253E-3</v>
      </c>
    </row>
    <row r="128" spans="1:39" x14ac:dyDescent="0.25">
      <c r="A128" s="14" t="s">
        <v>161</v>
      </c>
      <c r="B128" s="94">
        <v>6603</v>
      </c>
      <c r="C128" s="51">
        <f t="shared" si="44"/>
        <v>93</v>
      </c>
      <c r="D128" s="75">
        <v>38</v>
      </c>
      <c r="E128" s="76">
        <v>26</v>
      </c>
      <c r="F128" s="77">
        <v>29</v>
      </c>
      <c r="G128" s="69">
        <f t="shared" si="45"/>
        <v>6632.2097800925958</v>
      </c>
      <c r="H128" s="76">
        <v>376</v>
      </c>
      <c r="I128" s="15">
        <f t="shared" si="46"/>
        <v>5.3678072907021056E-2</v>
      </c>
      <c r="J128" s="15">
        <f t="shared" si="47"/>
        <v>5.2275060648662136E-2</v>
      </c>
      <c r="K128" s="3">
        <f t="shared" si="60"/>
        <v>58586.307209779799</v>
      </c>
      <c r="L128" s="3">
        <f t="shared" si="48"/>
        <v>3062.6027625723946</v>
      </c>
      <c r="M128" s="3">
        <f t="shared" si="49"/>
        <v>57055.005828493602</v>
      </c>
      <c r="N128" s="3">
        <f t="shared" si="50"/>
        <v>468689.57903319539</v>
      </c>
      <c r="O128" s="16">
        <f t="shared" si="51"/>
        <v>7.9999850025529025</v>
      </c>
      <c r="P128" s="4"/>
      <c r="Q128" s="4">
        <f t="shared" si="52"/>
        <v>6610.0000000000009</v>
      </c>
      <c r="R128" s="3">
        <f t="shared" si="53"/>
        <v>6352.5416666666661</v>
      </c>
      <c r="S128" s="3">
        <f t="shared" si="54"/>
        <v>6099.2916666666661</v>
      </c>
      <c r="T128" s="3">
        <f t="shared" si="55"/>
        <v>6615.0868055555575</v>
      </c>
      <c r="U128" s="3">
        <f t="shared" si="56"/>
        <v>6370.0625</v>
      </c>
      <c r="V128" s="36"/>
      <c r="W128" s="30"/>
      <c r="X128" s="30"/>
      <c r="Y128" s="30"/>
      <c r="Z128" s="36">
        <f t="shared" si="61"/>
        <v>5.2275060648662136E-2</v>
      </c>
      <c r="AA128" s="15">
        <f t="shared" si="57"/>
        <v>5.6693019742621961E-2</v>
      </c>
      <c r="AB128" s="15">
        <f t="shared" si="58"/>
        <v>5.5130269027427944E-2</v>
      </c>
      <c r="AC128" s="36"/>
      <c r="AD128" s="30"/>
      <c r="AE128" s="30"/>
      <c r="AF128" s="30"/>
      <c r="AH128" s="30">
        <v>5.2059254339990396E-2</v>
      </c>
      <c r="AI128" s="30">
        <v>5.0738548830778635E-2</v>
      </c>
      <c r="AJ128" s="30">
        <v>5.8111594597720549E-2</v>
      </c>
      <c r="AK128" s="30">
        <f t="shared" ref="AK128:AL137" si="62">AH128-AA128</f>
        <v>-4.633765402631565E-3</v>
      </c>
      <c r="AL128" s="30">
        <f t="shared" si="62"/>
        <v>-4.3917201966493097E-3</v>
      </c>
      <c r="AM128" s="30">
        <f t="shared" si="59"/>
        <v>5.8365339490584131E-3</v>
      </c>
    </row>
    <row r="129" spans="1:39" x14ac:dyDescent="0.25">
      <c r="A129" s="14" t="s">
        <v>162</v>
      </c>
      <c r="B129" s="94">
        <v>6341</v>
      </c>
      <c r="C129" s="51">
        <f t="shared" si="44"/>
        <v>91</v>
      </c>
      <c r="D129" s="75">
        <v>27</v>
      </c>
      <c r="E129" s="76">
        <v>39</v>
      </c>
      <c r="F129" s="77">
        <v>25</v>
      </c>
      <c r="G129" s="69">
        <f t="shared" si="45"/>
        <v>6368.598958333333</v>
      </c>
      <c r="H129" s="76">
        <v>367</v>
      </c>
      <c r="I129" s="15">
        <f t="shared" si="46"/>
        <v>6.0062701746385318E-2</v>
      </c>
      <c r="J129" s="15">
        <f t="shared" si="47"/>
        <v>5.8311527795215277E-2</v>
      </c>
      <c r="K129" s="3">
        <f t="shared" si="60"/>
        <v>55523.704447207405</v>
      </c>
      <c r="L129" s="3">
        <f t="shared" si="48"/>
        <v>3237.6720351666518</v>
      </c>
      <c r="M129" s="3">
        <f t="shared" si="49"/>
        <v>53904.868429624083</v>
      </c>
      <c r="N129" s="3">
        <f t="shared" si="50"/>
        <v>411634.57320470177</v>
      </c>
      <c r="O129" s="16">
        <f t="shared" si="51"/>
        <v>7.4136727241621418</v>
      </c>
      <c r="P129" s="4"/>
      <c r="Q129" s="4">
        <f t="shared" si="52"/>
        <v>6352.5416666666661</v>
      </c>
      <c r="R129" s="3">
        <f t="shared" si="53"/>
        <v>6099.2916666666661</v>
      </c>
      <c r="S129" s="3">
        <f t="shared" si="54"/>
        <v>4829.2916666666679</v>
      </c>
      <c r="T129" s="3">
        <f t="shared" si="55"/>
        <v>6370.0625</v>
      </c>
      <c r="U129" s="3">
        <f t="shared" si="56"/>
        <v>6023.5</v>
      </c>
      <c r="V129" s="36"/>
      <c r="W129" s="30"/>
      <c r="X129" s="30"/>
      <c r="Y129" s="30"/>
      <c r="Z129" s="36">
        <f t="shared" si="61"/>
        <v>5.8311527795215277E-2</v>
      </c>
      <c r="AA129" s="15">
        <f t="shared" si="57"/>
        <v>5.7626489342648787E-2</v>
      </c>
      <c r="AB129" s="15">
        <f t="shared" si="58"/>
        <v>5.6012585025631903E-2</v>
      </c>
      <c r="AC129" s="36"/>
      <c r="AD129" s="30"/>
      <c r="AE129" s="30"/>
      <c r="AF129" s="30"/>
      <c r="AH129" s="30">
        <v>6.1885008555833031E-2</v>
      </c>
      <c r="AI129" s="30">
        <v>6.0027604157399612E-2</v>
      </c>
      <c r="AJ129" s="30">
        <v>6.5020530086176212E-2</v>
      </c>
      <c r="AK129" s="30">
        <f t="shared" si="62"/>
        <v>4.2585192131842434E-3</v>
      </c>
      <c r="AL129" s="30">
        <f t="shared" si="62"/>
        <v>4.0150191317677095E-3</v>
      </c>
      <c r="AM129" s="30">
        <f t="shared" si="59"/>
        <v>6.7090022909609345E-3</v>
      </c>
    </row>
    <row r="130" spans="1:39" x14ac:dyDescent="0.25">
      <c r="A130" s="14" t="s">
        <v>163</v>
      </c>
      <c r="B130" s="94">
        <v>6177</v>
      </c>
      <c r="C130" s="51">
        <f t="shared" si="44"/>
        <v>97</v>
      </c>
      <c r="D130" s="75">
        <v>37</v>
      </c>
      <c r="E130" s="76">
        <v>30</v>
      </c>
      <c r="F130" s="77">
        <v>30</v>
      </c>
      <c r="G130" s="69">
        <f t="shared" si="45"/>
        <v>5956.8686342592591</v>
      </c>
      <c r="H130" s="76">
        <v>394</v>
      </c>
      <c r="I130" s="15">
        <f t="shared" si="46"/>
        <v>6.8519004370954512E-2</v>
      </c>
      <c r="J130" s="15">
        <f t="shared" si="47"/>
        <v>6.6249335129305656E-2</v>
      </c>
      <c r="K130" s="3">
        <f t="shared" si="60"/>
        <v>52286.032412040753</v>
      </c>
      <c r="L130" s="3">
        <f t="shared" si="48"/>
        <v>3463.9148838470282</v>
      </c>
      <c r="M130" s="3">
        <f t="shared" si="49"/>
        <v>50554.074970117239</v>
      </c>
      <c r="N130" s="3">
        <f t="shared" si="50"/>
        <v>357729.7047750777</v>
      </c>
      <c r="O130" s="16">
        <f t="shared" si="51"/>
        <v>6.8417833266824326</v>
      </c>
      <c r="P130" s="4"/>
      <c r="Q130" s="4">
        <f t="shared" si="52"/>
        <v>6099.2916666666661</v>
      </c>
      <c r="R130" s="3">
        <f t="shared" si="53"/>
        <v>4829.2916666666679</v>
      </c>
      <c r="S130" s="3">
        <f t="shared" si="54"/>
        <v>3901.3750000000005</v>
      </c>
      <c r="T130" s="3">
        <f t="shared" si="55"/>
        <v>6023.5</v>
      </c>
      <c r="U130" s="3">
        <f t="shared" si="56"/>
        <v>4782.9236111111113</v>
      </c>
      <c r="V130" s="36"/>
      <c r="W130" s="30"/>
      <c r="X130" s="30"/>
      <c r="Y130" s="30"/>
      <c r="Z130" s="36">
        <f>IF((-99*AB126-24*AB127+288*AB128+648*AB129+805*AB130+648*AB131+288*AB132-24*AB133-99*AB134)/2431&lt;0,0,(-99*AB126-24*AB127+288*AB128+648*AB129+805*AB130+648*AB131+288*AB132-24*AB133-99*AB134)/2431)</f>
        <v>6.6249335129305656E-2</v>
      </c>
      <c r="AA130" s="15">
        <f t="shared" si="57"/>
        <v>6.6142133424601568E-2</v>
      </c>
      <c r="AB130" s="15">
        <f t="shared" si="58"/>
        <v>6.4024766113231435E-2</v>
      </c>
      <c r="AC130" s="36"/>
      <c r="AD130" s="30"/>
      <c r="AE130" s="30"/>
      <c r="AF130" s="30"/>
      <c r="AH130" s="30">
        <v>6.8303707097542132E-2</v>
      </c>
      <c r="AI130" s="30">
        <v>6.6048043972606871E-2</v>
      </c>
      <c r="AJ130" s="30">
        <v>7.3630795878114372E-2</v>
      </c>
      <c r="AK130" s="30">
        <f t="shared" si="62"/>
        <v>2.1615736729405644E-3</v>
      </c>
      <c r="AL130" s="30">
        <f t="shared" si="62"/>
        <v>2.0232778593754358E-3</v>
      </c>
      <c r="AM130" s="30">
        <f t="shared" si="59"/>
        <v>7.3814607488087158E-3</v>
      </c>
    </row>
    <row r="131" spans="1:39" x14ac:dyDescent="0.25">
      <c r="A131" s="14" t="s">
        <v>164</v>
      </c>
      <c r="B131" s="94">
        <v>4885</v>
      </c>
      <c r="C131" s="51">
        <f t="shared" si="44"/>
        <v>91</v>
      </c>
      <c r="D131" s="75">
        <v>31</v>
      </c>
      <c r="E131" s="76">
        <v>31</v>
      </c>
      <c r="F131" s="77">
        <v>29</v>
      </c>
      <c r="G131" s="69">
        <f t="shared" si="45"/>
        <v>4743.1663773148148</v>
      </c>
      <c r="H131" s="76">
        <v>392</v>
      </c>
      <c r="I131" s="15">
        <f t="shared" si="46"/>
        <v>7.954056780233569E-2</v>
      </c>
      <c r="J131" s="15">
        <f t="shared" si="47"/>
        <v>7.6498212185775613E-2</v>
      </c>
      <c r="K131" s="3">
        <f t="shared" si="60"/>
        <v>48822.117528193725</v>
      </c>
      <c r="L131" s="3">
        <f t="shared" si="48"/>
        <v>3734.8047060306344</v>
      </c>
      <c r="M131" s="3">
        <f t="shared" si="49"/>
        <v>46954.715175178411</v>
      </c>
      <c r="N131" s="3">
        <f t="shared" si="50"/>
        <v>307175.62980496045</v>
      </c>
      <c r="O131" s="16">
        <f t="shared" si="51"/>
        <v>6.2917309890865161</v>
      </c>
      <c r="P131" s="4"/>
      <c r="Q131" s="4">
        <f t="shared" si="52"/>
        <v>4829.2916666666679</v>
      </c>
      <c r="R131" s="3">
        <f t="shared" si="53"/>
        <v>3901.3750000000005</v>
      </c>
      <c r="S131" s="3">
        <f t="shared" si="54"/>
        <v>3937.9166666666665</v>
      </c>
      <c r="T131" s="3">
        <f t="shared" si="55"/>
        <v>4782.9236111111113</v>
      </c>
      <c r="U131" s="3">
        <f t="shared" si="56"/>
        <v>3934.3368055555561</v>
      </c>
      <c r="V131" s="36"/>
      <c r="W131" s="30"/>
      <c r="X131" s="30"/>
      <c r="Y131" s="30"/>
      <c r="Z131" s="36">
        <f>IF((-99*AB127-24*AB128+288*AB129+648*AB130+805*AB131+648*AB132+288*AB133-24*AB134-99*AB135)/2431&lt;0,0,(-99*AB127-24*AB128+288*AB129+648*AB130+805*AB131+648*AB132+288*AB133-24*AB134-99*AB135)/2431)</f>
        <v>7.6498212185775613E-2</v>
      </c>
      <c r="AA131" s="15">
        <f t="shared" si="57"/>
        <v>8.2645213938693354E-2</v>
      </c>
      <c r="AB131" s="15">
        <f t="shared" si="58"/>
        <v>7.9365619631771023E-2</v>
      </c>
      <c r="AC131" s="36"/>
      <c r="AD131" s="30"/>
      <c r="AE131" s="30"/>
      <c r="AF131" s="30"/>
      <c r="AH131" s="30">
        <v>7.2602248087523538E-2</v>
      </c>
      <c r="AI131" s="30">
        <v>7.0059026669990976E-2</v>
      </c>
      <c r="AJ131" s="30">
        <v>8.3759990704266804E-2</v>
      </c>
      <c r="AK131" s="30">
        <f t="shared" si="62"/>
        <v>-1.0042965851169816E-2</v>
      </c>
      <c r="AL131" s="30">
        <f t="shared" si="62"/>
        <v>-9.3065929617800469E-3</v>
      </c>
      <c r="AM131" s="30">
        <f t="shared" si="59"/>
        <v>7.2617785184911909E-3</v>
      </c>
    </row>
    <row r="132" spans="1:39" x14ac:dyDescent="0.25">
      <c r="A132" s="14" t="s">
        <v>165</v>
      </c>
      <c r="B132" s="94">
        <v>3869</v>
      </c>
      <c r="C132" s="64">
        <f t="shared" si="44"/>
        <v>88</v>
      </c>
      <c r="D132" s="78">
        <v>30</v>
      </c>
      <c r="E132" s="79">
        <v>30</v>
      </c>
      <c r="F132" s="80">
        <v>28</v>
      </c>
      <c r="G132" s="70">
        <f t="shared" si="45"/>
        <v>3965.4788773148152</v>
      </c>
      <c r="H132" s="81">
        <v>366</v>
      </c>
      <c r="I132" s="15">
        <f t="shared" si="46"/>
        <v>9.3788726973980774E-2</v>
      </c>
      <c r="J132" s="15">
        <f t="shared" si="47"/>
        <v>8.9587574682883725E-2</v>
      </c>
      <c r="K132" s="3">
        <f t="shared" si="60"/>
        <v>45087.31282216309</v>
      </c>
      <c r="L132" s="3">
        <f t="shared" si="48"/>
        <v>4039.2630047060738</v>
      </c>
      <c r="M132" s="3">
        <f t="shared" si="49"/>
        <v>43067.681319810057</v>
      </c>
      <c r="N132" s="3">
        <f t="shared" si="50"/>
        <v>260220.91462978203</v>
      </c>
      <c r="O132" s="16">
        <f t="shared" si="51"/>
        <v>5.771488659263543</v>
      </c>
      <c r="P132" s="4"/>
      <c r="Q132" s="4">
        <f t="shared" si="52"/>
        <v>3901.3750000000005</v>
      </c>
      <c r="R132" s="3">
        <f t="shared" si="53"/>
        <v>3937.9166666666665</v>
      </c>
      <c r="S132" s="3">
        <f t="shared" si="54"/>
        <v>3739.4166666666665</v>
      </c>
      <c r="T132" s="3">
        <f t="shared" si="55"/>
        <v>3934.3368055555561</v>
      </c>
      <c r="U132" s="3">
        <f t="shared" si="56"/>
        <v>3950.0416666666665</v>
      </c>
      <c r="V132" s="36"/>
      <c r="W132" s="30"/>
      <c r="X132" s="30"/>
      <c r="Y132" s="30"/>
      <c r="Z132" s="36">
        <f t="shared" ref="Z132" si="63">(-99*AB128-24*AB129+288*AB130+648*AB131+805*AB132+648*AB133+288*AB134-24*AB135-99*AB136)/2431</f>
        <v>8.9587574682883725E-2</v>
      </c>
      <c r="AA132" s="15">
        <f t="shared" si="57"/>
        <v>9.2296545089109963E-2</v>
      </c>
      <c r="AB132" s="15">
        <f t="shared" si="58"/>
        <v>8.8225108726334101E-2</v>
      </c>
      <c r="AC132" s="36"/>
      <c r="AD132" s="30"/>
      <c r="AE132" s="30"/>
      <c r="AF132" s="30"/>
      <c r="AH132" s="30">
        <v>8.7476245571335223E-2</v>
      </c>
      <c r="AI132" s="30">
        <v>8.3810530306076145E-2</v>
      </c>
      <c r="AJ132" s="30">
        <v>9.3727822416995121E-2</v>
      </c>
      <c r="AK132" s="30">
        <f t="shared" si="62"/>
        <v>-4.8202995177747399E-3</v>
      </c>
      <c r="AL132" s="30">
        <f t="shared" si="62"/>
        <v>-4.4145784202579558E-3</v>
      </c>
      <c r="AM132" s="30">
        <f t="shared" si="59"/>
        <v>4.1402477341113963E-3</v>
      </c>
    </row>
    <row r="133" spans="1:39" x14ac:dyDescent="0.25">
      <c r="A133" s="14" t="s">
        <v>166</v>
      </c>
      <c r="B133" s="94">
        <v>3918</v>
      </c>
      <c r="C133" s="51">
        <f t="shared" si="44"/>
        <v>89</v>
      </c>
      <c r="D133" s="75">
        <v>26</v>
      </c>
      <c r="E133" s="76">
        <v>28</v>
      </c>
      <c r="F133" s="77">
        <v>35</v>
      </c>
      <c r="G133" s="69">
        <f t="shared" si="45"/>
        <v>3959.6527777777774</v>
      </c>
      <c r="H133" s="76">
        <v>397</v>
      </c>
      <c r="I133" s="15">
        <f t="shared" si="46"/>
        <v>0.10763082020564867</v>
      </c>
      <c r="J133" s="15">
        <f t="shared" si="47"/>
        <v>0.10213441478820921</v>
      </c>
      <c r="K133" s="3">
        <f t="shared" si="60"/>
        <v>41048.049817457017</v>
      </c>
      <c r="L133" s="3">
        <f t="shared" si="48"/>
        <v>4192.4185463032263</v>
      </c>
      <c r="M133" s="3">
        <f t="shared" si="49"/>
        <v>38951.840544305407</v>
      </c>
      <c r="N133" s="3">
        <f t="shared" si="50"/>
        <v>217153.23330997198</v>
      </c>
      <c r="O133" s="16">
        <f t="shared" si="51"/>
        <v>5.2902204678581466</v>
      </c>
      <c r="P133" s="4"/>
      <c r="Q133" s="4">
        <f t="shared" si="52"/>
        <v>3937.9166666666665</v>
      </c>
      <c r="R133" s="3">
        <f t="shared" si="53"/>
        <v>3739.4166666666665</v>
      </c>
      <c r="S133" s="3">
        <f t="shared" si="54"/>
        <v>3290.916666666667</v>
      </c>
      <c r="T133" s="3">
        <f t="shared" si="55"/>
        <v>3950.0416666666665</v>
      </c>
      <c r="U133" s="3">
        <f t="shared" si="56"/>
        <v>3745.8749999999995</v>
      </c>
      <c r="V133" s="36"/>
      <c r="W133" s="30"/>
      <c r="X133" s="30"/>
      <c r="Y133" s="30"/>
      <c r="Z133" s="36">
        <f>IF((-99*AB129-24*AB130+288*AB131+648*AB132+805*AB133+648*AB134+288*AB135-24*AB136-99*AC48)/2431&lt;0,0,(-99*AB129-24*AB130+288*AB131+648*AB132+805*AB133+648*AB134+288*AB135-24*AB136-99*AC48)/2431)</f>
        <v>0.10213441478820921</v>
      </c>
      <c r="AA133" s="15">
        <f t="shared" si="57"/>
        <v>0.10026131640330417</v>
      </c>
      <c r="AB133" s="15">
        <f t="shared" si="58"/>
        <v>9.5475087428645869E-2</v>
      </c>
      <c r="AC133" s="36"/>
      <c r="AD133" s="30"/>
      <c r="AE133" s="30"/>
      <c r="AF133" s="30"/>
      <c r="AH133" s="30">
        <v>0.10287870846973307</v>
      </c>
      <c r="AI133" s="30">
        <v>9.7845594284986612E-2</v>
      </c>
      <c r="AJ133" s="30">
        <v>0.10892027170818119</v>
      </c>
      <c r="AK133" s="30">
        <f t="shared" si="62"/>
        <v>2.6173920664289002E-3</v>
      </c>
      <c r="AL133" s="30">
        <f t="shared" si="62"/>
        <v>2.3705068563407428E-3</v>
      </c>
      <c r="AM133" s="30">
        <f t="shared" si="59"/>
        <v>6.7858569199719804E-3</v>
      </c>
    </row>
    <row r="134" spans="1:39" x14ac:dyDescent="0.25">
      <c r="A134" s="14" t="s">
        <v>167</v>
      </c>
      <c r="B134" s="94">
        <v>3734</v>
      </c>
      <c r="C134" s="51">
        <f t="shared" si="44"/>
        <v>126</v>
      </c>
      <c r="D134" s="75">
        <v>41</v>
      </c>
      <c r="E134" s="76">
        <v>44</v>
      </c>
      <c r="F134" s="77">
        <v>41</v>
      </c>
      <c r="G134" s="69">
        <f t="shared" si="45"/>
        <v>3752.1073495370365</v>
      </c>
      <c r="H134" s="76">
        <v>452</v>
      </c>
      <c r="I134" s="15">
        <f t="shared" si="46"/>
        <v>0.11459577518277302</v>
      </c>
      <c r="J134" s="15">
        <f t="shared" si="47"/>
        <v>0.10838551417503711</v>
      </c>
      <c r="K134" s="3">
        <f t="shared" si="60"/>
        <v>36855.63127115379</v>
      </c>
      <c r="L134" s="3">
        <f t="shared" si="48"/>
        <v>3994.6165455695809</v>
      </c>
      <c r="M134" s="3">
        <f t="shared" si="49"/>
        <v>34858.322998368996</v>
      </c>
      <c r="N134" s="3">
        <f t="shared" si="50"/>
        <v>178201.39276566659</v>
      </c>
      <c r="O134" s="16">
        <f t="shared" si="51"/>
        <v>4.8351198071905355</v>
      </c>
      <c r="P134" s="4"/>
      <c r="Q134" s="4">
        <f t="shared" si="52"/>
        <v>3739.4166666666665</v>
      </c>
      <c r="R134" s="3">
        <f t="shared" si="53"/>
        <v>3290.916666666667</v>
      </c>
      <c r="S134" s="3">
        <f t="shared" si="54"/>
        <v>3307.3749999999995</v>
      </c>
      <c r="T134" s="3">
        <f t="shared" si="55"/>
        <v>3745.8749999999995</v>
      </c>
      <c r="U134" s="3">
        <f t="shared" si="56"/>
        <v>3332.6631944444448</v>
      </c>
      <c r="V134" s="36"/>
      <c r="W134" s="30"/>
      <c r="X134" s="30"/>
      <c r="Y134" s="30"/>
      <c r="Z134" s="36">
        <f>IF(W41*AB130+W42*AB131+W43*AB132+W44*AB133+W45*AB134+W44*AB135+W43*AB136+W42*AC48+W41*AD48&lt;0,0,W41*AB130+W42*AB131+W43*AB132+W44*AB133+W45*AB134+W44*AB135+W43*AB136+W42*AC48+W41*AD48)</f>
        <v>0.10838551417503711</v>
      </c>
      <c r="AA134" s="15">
        <f t="shared" si="57"/>
        <v>0.12046563647912983</v>
      </c>
      <c r="AB134" s="15">
        <f t="shared" si="58"/>
        <v>0.11362187097655944</v>
      </c>
      <c r="AC134" s="36"/>
      <c r="AD134" s="30"/>
      <c r="AE134" s="30"/>
      <c r="AF134" s="30"/>
      <c r="AH134" s="30">
        <v>0.11620642093167936</v>
      </c>
      <c r="AI134" s="30">
        <v>0.10982522289155366</v>
      </c>
      <c r="AJ134" s="30">
        <v>0.12889422722417704</v>
      </c>
      <c r="AK134" s="30">
        <f t="shared" si="62"/>
        <v>-4.2592155474504706E-3</v>
      </c>
      <c r="AL134" s="30">
        <f t="shared" si="62"/>
        <v>-3.7966480850057799E-3</v>
      </c>
      <c r="AM134" s="30">
        <f t="shared" si="59"/>
        <v>2.0508713049139926E-2</v>
      </c>
    </row>
    <row r="135" spans="1:39" x14ac:dyDescent="0.25">
      <c r="A135" s="14" t="s">
        <v>168</v>
      </c>
      <c r="B135" s="94">
        <v>3312</v>
      </c>
      <c r="C135" s="51">
        <f t="shared" si="44"/>
        <v>104</v>
      </c>
      <c r="D135" s="75">
        <v>33</v>
      </c>
      <c r="E135" s="76">
        <v>40</v>
      </c>
      <c r="F135" s="77">
        <v>31</v>
      </c>
      <c r="G135" s="69">
        <f t="shared" si="45"/>
        <v>3407.8686342592596</v>
      </c>
      <c r="H135" s="76">
        <v>429</v>
      </c>
      <c r="I135" s="15">
        <f t="shared" si="46"/>
        <v>0.11086937610234726</v>
      </c>
      <c r="J135" s="15">
        <f>Z135</f>
        <v>0.10504617420435935</v>
      </c>
      <c r="K135" s="3">
        <f t="shared" si="60"/>
        <v>32861.014725584209</v>
      </c>
      <c r="L135" s="3">
        <f t="shared" si="48"/>
        <v>3451.9238773957368</v>
      </c>
      <c r="M135" s="3">
        <f t="shared" si="49"/>
        <v>31135.052786886343</v>
      </c>
      <c r="N135" s="3">
        <f t="shared" si="50"/>
        <v>143343.06976729759</v>
      </c>
      <c r="O135" s="16">
        <f t="shared" si="51"/>
        <v>4.3621011391257092</v>
      </c>
      <c r="P135" s="4"/>
      <c r="Q135" s="4">
        <f t="shared" si="52"/>
        <v>3290.916666666667</v>
      </c>
      <c r="R135" s="3">
        <f t="shared" si="53"/>
        <v>3307.3749999999995</v>
      </c>
      <c r="S135" s="3">
        <f t="shared" si="54"/>
        <v>9066.4166666666679</v>
      </c>
      <c r="T135" s="3">
        <f t="shared" si="55"/>
        <v>3332.6631944444448</v>
      </c>
      <c r="U135" s="3">
        <f t="shared" si="56"/>
        <v>3841.6284722222217</v>
      </c>
      <c r="V135" s="36"/>
      <c r="W135" s="30"/>
      <c r="X135" s="30"/>
      <c r="Y135" s="30"/>
      <c r="Z135" s="36">
        <f>IF(W41*AB131+W42*AB132+W43*AB133+W44*AB134+W45*AB135+W44*AB136+W43*AC48+W42*AD48+W41*AE48&lt;0,0,W41*AB131+W42*AB132+W43*AB133+W44*AB134+W45*AB135+W44*AB136+W43*AC48+W42*AD48+W41*AE48)</f>
        <v>0.10504617420435935</v>
      </c>
      <c r="AA135" s="15">
        <f t="shared" si="57"/>
        <v>0.12588513409445085</v>
      </c>
      <c r="AB135" s="15">
        <f t="shared" si="58"/>
        <v>0.11843079578998354</v>
      </c>
      <c r="AC135" s="36"/>
      <c r="AD135" s="30"/>
      <c r="AE135" s="30"/>
      <c r="AF135" s="30"/>
      <c r="AH135" s="30">
        <v>0.12544792139636213</v>
      </c>
      <c r="AI135" s="30">
        <v>0.11804374986891819</v>
      </c>
      <c r="AJ135" s="30">
        <v>0.14881106454599455</v>
      </c>
      <c r="AK135" s="30">
        <f t="shared" si="62"/>
        <v>-4.372126980887181E-4</v>
      </c>
      <c r="AL135" s="30">
        <f t="shared" si="62"/>
        <v>-3.8704592106535152E-4</v>
      </c>
      <c r="AM135" s="30">
        <f t="shared" si="59"/>
        <v>4.3764890341635193E-2</v>
      </c>
    </row>
    <row r="136" spans="1:39" x14ac:dyDescent="0.25">
      <c r="A136" s="14" t="s">
        <v>169</v>
      </c>
      <c r="B136" s="94">
        <v>2688</v>
      </c>
      <c r="C136" s="51">
        <f t="shared" si="44"/>
        <v>106</v>
      </c>
      <c r="D136" s="75">
        <v>28</v>
      </c>
      <c r="E136" s="76">
        <v>49</v>
      </c>
      <c r="F136" s="77">
        <v>29</v>
      </c>
      <c r="G136" s="69">
        <f t="shared" si="45"/>
        <v>4614.0928819444434</v>
      </c>
      <c r="H136" s="76">
        <v>391</v>
      </c>
      <c r="I136" s="15">
        <f t="shared" si="46"/>
        <v>9.6755054735354298E-2</v>
      </c>
      <c r="J136" s="15">
        <f t="shared" si="47"/>
        <v>9.2290279226312791E-2</v>
      </c>
      <c r="K136" s="3">
        <f>K135*(1-J135)</f>
        <v>29409.090848188473</v>
      </c>
      <c r="L136" s="3">
        <f t="shared" si="48"/>
        <v>2714.1732061713155</v>
      </c>
      <c r="M136" s="3">
        <f>(+K136+K137)/2</f>
        <v>28052.004245102813</v>
      </c>
      <c r="N136" s="3">
        <f t="shared" si="50"/>
        <v>112208.01698041125</v>
      </c>
      <c r="O136" s="16">
        <f t="shared" si="51"/>
        <v>3.8154194415473741</v>
      </c>
      <c r="P136" s="4"/>
      <c r="Q136" s="4">
        <f t="shared" si="52"/>
        <v>3307.3749999999995</v>
      </c>
      <c r="R136" s="3">
        <f t="shared" si="53"/>
        <v>9066.4166666666679</v>
      </c>
      <c r="S136" s="3">
        <f t="shared" si="54"/>
        <v>50774.333333333336</v>
      </c>
      <c r="T136" s="3">
        <f t="shared" si="55"/>
        <v>3841.6284722222217</v>
      </c>
      <c r="U136" s="3">
        <f t="shared" si="56"/>
        <v>12711.701388888891</v>
      </c>
      <c r="V136" s="36"/>
      <c r="W136" s="30"/>
      <c r="X136" s="30"/>
      <c r="Y136" s="30"/>
      <c r="Z136" s="36">
        <f>IF(W41*AB132+W42*AB133+W43*AB134+W44*AB135+W45*AB136+W44*AC48+W43*AD48+W42*AE48+W41*AF48&lt;0,0,W41*AB132+W42*AB133+W43*AB134+W44*AB135+W45*AB136+W44*AC48+W43*AD48+W42*AE48+W41*AF48)</f>
        <v>9.2290279226312791E-2</v>
      </c>
      <c r="AA136" s="15">
        <f t="shared" si="57"/>
        <v>8.4740383430518873E-2</v>
      </c>
      <c r="AB136" s="15">
        <f t="shared" si="58"/>
        <v>8.1295862164933341E-2</v>
      </c>
      <c r="AC136" s="36"/>
      <c r="AD136" s="30"/>
      <c r="AE136" s="30"/>
      <c r="AF136" s="30"/>
      <c r="AH136" s="30">
        <v>0.15221843003412969</v>
      </c>
      <c r="AI136" s="30">
        <v>0.14145258483983508</v>
      </c>
      <c r="AJ136" s="30">
        <v>0.16402811389142702</v>
      </c>
      <c r="AK136" s="30">
        <f t="shared" si="62"/>
        <v>6.7478046603610814E-2</v>
      </c>
      <c r="AL136" s="30">
        <f t="shared" si="62"/>
        <v>6.0156722674901741E-2</v>
      </c>
      <c r="AM136" s="30">
        <f t="shared" si="59"/>
        <v>7.1737834665114228E-2</v>
      </c>
    </row>
    <row r="137" spans="1:39" ht="17" thickBot="1" x14ac:dyDescent="0.3">
      <c r="A137" s="17" t="s">
        <v>170</v>
      </c>
      <c r="B137" s="96">
        <v>9692</v>
      </c>
      <c r="C137" s="52">
        <f t="shared" si="44"/>
        <v>522</v>
      </c>
      <c r="D137" s="72">
        <v>155</v>
      </c>
      <c r="E137" s="73">
        <v>177</v>
      </c>
      <c r="F137" s="74">
        <v>190</v>
      </c>
      <c r="G137" s="71">
        <f t="shared" si="45"/>
        <v>19564.086226851858</v>
      </c>
      <c r="H137" s="87">
        <v>2188</v>
      </c>
      <c r="I137" s="18">
        <f t="shared" si="46"/>
        <v>7.6537746911363641E-2</v>
      </c>
      <c r="J137" s="18">
        <f t="shared" si="47"/>
        <v>7.37166921479811E-2</v>
      </c>
      <c r="K137" s="5">
        <f t="shared" si="60"/>
        <v>26694.917642017157</v>
      </c>
      <c r="L137" s="5">
        <f>K137</f>
        <v>26694.917642017157</v>
      </c>
      <c r="M137" s="5">
        <f>M136*6/2</f>
        <v>84156.012735308439</v>
      </c>
      <c r="N137" s="5">
        <f>M137</f>
        <v>84156.012735308439</v>
      </c>
      <c r="O137" s="19">
        <f t="shared" si="51"/>
        <v>3.1525106712765769</v>
      </c>
      <c r="P137" s="4"/>
      <c r="Q137" s="37">
        <f t="shared" si="52"/>
        <v>9066.4166666666679</v>
      </c>
      <c r="R137" s="5">
        <f t="shared" si="53"/>
        <v>50774.333333333336</v>
      </c>
      <c r="S137" s="5">
        <f t="shared" si="54"/>
        <v>558922.66666666663</v>
      </c>
      <c r="T137" s="5">
        <f t="shared" si="55"/>
        <v>12711.701388888891</v>
      </c>
      <c r="U137" s="5">
        <f t="shared" si="56"/>
        <v>93157.819444444453</v>
      </c>
      <c r="V137" s="36"/>
      <c r="W137" s="30"/>
      <c r="X137" s="30"/>
      <c r="Y137" s="30"/>
      <c r="Z137" s="38">
        <f>AC48</f>
        <v>7.37166921479811E-2</v>
      </c>
      <c r="AA137" s="18">
        <f t="shared" si="57"/>
        <v>0.11183757700867998</v>
      </c>
      <c r="AB137" s="18">
        <f t="shared" si="58"/>
        <v>0.10591494177984344</v>
      </c>
      <c r="AC137" s="36"/>
      <c r="AD137" s="30"/>
      <c r="AE137" s="30"/>
      <c r="AF137" s="30"/>
      <c r="AH137" s="30">
        <v>0.22023107757604338</v>
      </c>
      <c r="AI137" s="30">
        <v>0.19838572642310959</v>
      </c>
      <c r="AJ137" s="30">
        <v>0.15570470354891364</v>
      </c>
      <c r="AK137" s="30">
        <f t="shared" si="62"/>
        <v>0.1083935005673634</v>
      </c>
      <c r="AL137" s="30">
        <f t="shared" si="62"/>
        <v>9.2470784643266149E-2</v>
      </c>
      <c r="AM137" s="30">
        <f t="shared" si="59"/>
        <v>8.1988011400932537E-2</v>
      </c>
    </row>
    <row r="138" spans="1:39" x14ac:dyDescent="0.25">
      <c r="B138" s="8" t="s">
        <v>171</v>
      </c>
      <c r="AA138" s="28"/>
      <c r="AB138" s="28"/>
      <c r="AC138" s="28"/>
      <c r="AD138" s="28"/>
      <c r="AE138" s="28"/>
      <c r="AF138" s="28"/>
    </row>
    <row r="139" spans="1:39" x14ac:dyDescent="0.25">
      <c r="B139">
        <f>SUM(B46:B137)</f>
        <v>608887</v>
      </c>
      <c r="C139">
        <f>SUM(C46:C137)</f>
        <v>2538</v>
      </c>
      <c r="E139">
        <f t="shared" ref="E139:F139" si="64">SUM(E46:E137)</f>
        <v>907</v>
      </c>
      <c r="F139">
        <f t="shared" si="64"/>
        <v>810</v>
      </c>
      <c r="G139">
        <f>12/11*T139-G135/11+23/22*D136+D135/22</f>
        <v>2619.793278428222</v>
      </c>
      <c r="H139">
        <f>SUM(H46:H137)</f>
        <v>10256</v>
      </c>
      <c r="Q139">
        <f>B136*12/11-Q135/11+23/22*F136+F135/22</f>
        <v>2664.916666666667</v>
      </c>
      <c r="T139">
        <f>Q139/11*12-T135/11+23/22*E136+E135/22</f>
        <v>2657.2578914141418</v>
      </c>
      <c r="AA139" s="28"/>
      <c r="AB139" s="28"/>
      <c r="AC139" s="28"/>
      <c r="AD139" s="28"/>
      <c r="AE139" s="28"/>
      <c r="AF139" s="28"/>
    </row>
    <row r="140" spans="1:39" x14ac:dyDescent="0.25">
      <c r="B140" t="s">
        <v>171</v>
      </c>
      <c r="AA140" s="28"/>
      <c r="AB140" s="28"/>
      <c r="AC140" s="28"/>
      <c r="AD140" s="28"/>
      <c r="AE140" s="28"/>
      <c r="AF140" s="28"/>
    </row>
    <row r="141" spans="1:39" x14ac:dyDescent="0.25">
      <c r="AA141" s="28"/>
      <c r="AB141" s="28"/>
      <c r="AC141" s="28"/>
      <c r="AD141" s="28"/>
      <c r="AE141" s="28"/>
      <c r="AF141" s="28"/>
    </row>
    <row r="142" spans="1:39" x14ac:dyDescent="0.25">
      <c r="AA142" s="28"/>
      <c r="AB142" s="28"/>
      <c r="AC142" s="28"/>
      <c r="AD142" s="28"/>
      <c r="AE142" s="28"/>
      <c r="AF142" s="28"/>
    </row>
    <row r="143" spans="1:39" x14ac:dyDescent="0.25">
      <c r="AA143" s="28"/>
      <c r="AB143" s="28"/>
      <c r="AC143" s="28"/>
      <c r="AD143" s="28"/>
      <c r="AE143" s="28"/>
      <c r="AF143" s="28"/>
    </row>
    <row r="144" spans="1:39" x14ac:dyDescent="0.25">
      <c r="AA144" s="28"/>
      <c r="AB144" s="28"/>
      <c r="AC144" s="28"/>
      <c r="AD144" s="28"/>
      <c r="AE144" s="28"/>
      <c r="AF144" s="28"/>
    </row>
    <row r="145" spans="3:51" x14ac:dyDescent="0.25">
      <c r="C145" s="30"/>
      <c r="D145" s="30"/>
      <c r="I145" s="39"/>
      <c r="AA145" s="28"/>
      <c r="AB145" s="28"/>
      <c r="AC145" s="28"/>
      <c r="AD145" s="28"/>
      <c r="AE145" s="28"/>
      <c r="AF145" s="28"/>
    </row>
    <row r="146" spans="3:51" x14ac:dyDescent="0.25">
      <c r="C146" s="30"/>
      <c r="D146" s="30"/>
      <c r="I146" s="39"/>
      <c r="AA146" s="28"/>
      <c r="AB146" s="28"/>
      <c r="AC146" s="28"/>
      <c r="AD146" s="28"/>
      <c r="AE146" s="28"/>
      <c r="AF146" s="28"/>
    </row>
    <row r="147" spans="3:51" x14ac:dyDescent="0.25">
      <c r="C147" s="30"/>
      <c r="D147" s="30"/>
      <c r="I147" s="39"/>
      <c r="AA147" s="28"/>
      <c r="AB147" s="28"/>
      <c r="AC147" s="28"/>
      <c r="AD147" s="28"/>
      <c r="AE147" s="28"/>
      <c r="AF147" s="28"/>
    </row>
    <row r="148" spans="3:51" x14ac:dyDescent="0.25">
      <c r="C148" s="30"/>
      <c r="D148" s="30"/>
      <c r="I148" s="39"/>
      <c r="AA148" s="28"/>
      <c r="AB148" s="28"/>
      <c r="AC148" s="28"/>
      <c r="AD148" s="28"/>
      <c r="AE148" s="28"/>
      <c r="AF148" s="28"/>
    </row>
    <row r="149" spans="3:51" x14ac:dyDescent="0.25">
      <c r="C149" s="30"/>
      <c r="D149" s="30"/>
      <c r="I149" s="39"/>
      <c r="AA149" s="28"/>
      <c r="AB149" s="28"/>
      <c r="AC149" s="28"/>
      <c r="AD149" s="28"/>
      <c r="AE149" s="28"/>
      <c r="AF149" s="28"/>
    </row>
    <row r="150" spans="3:51" ht="23.5" x14ac:dyDescent="0.35">
      <c r="C150" s="30"/>
      <c r="D150" s="30"/>
      <c r="I150" s="39"/>
      <c r="AA150" s="28"/>
      <c r="AB150" s="28"/>
      <c r="AC150" s="28"/>
      <c r="AD150" s="28"/>
      <c r="AE150" s="28"/>
      <c r="AF150" s="28"/>
      <c r="AP150" s="50" t="s">
        <v>283</v>
      </c>
    </row>
    <row r="151" spans="3:51" ht="21.5" thickBot="1" x14ac:dyDescent="0.35">
      <c r="C151" s="30"/>
      <c r="D151" s="30"/>
      <c r="I151" s="39"/>
      <c r="AA151" s="28"/>
      <c r="AB151" s="28"/>
      <c r="AC151" s="28"/>
      <c r="AD151" s="28"/>
      <c r="AE151" s="28"/>
      <c r="AF151" s="28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49" t="s">
        <v>271</v>
      </c>
    </row>
    <row r="152" spans="3:51" x14ac:dyDescent="0.25">
      <c r="C152" s="30"/>
      <c r="D152" s="30"/>
      <c r="I152" s="39"/>
      <c r="AA152" s="28"/>
      <c r="AB152" s="28"/>
      <c r="AC152" s="28"/>
      <c r="AD152" s="28"/>
      <c r="AE152" s="28"/>
      <c r="AF152" s="28"/>
      <c r="AL152" s="4"/>
      <c r="AM152" s="3"/>
      <c r="AN152" s="3"/>
      <c r="AO152" s="3"/>
      <c r="AP152" s="11" t="s">
        <v>6</v>
      </c>
      <c r="AQ152" s="1"/>
      <c r="AR152" s="3"/>
      <c r="AS152" s="4"/>
      <c r="AT152" s="3"/>
      <c r="AU152" s="3"/>
      <c r="AV152" s="3"/>
      <c r="AW152" s="11" t="s">
        <v>6</v>
      </c>
      <c r="AX152" s="1"/>
      <c r="AY152" s="45"/>
    </row>
    <row r="153" spans="3:51" x14ac:dyDescent="0.25">
      <c r="AL153" s="29" t="s">
        <v>52</v>
      </c>
      <c r="AM153" s="10" t="s">
        <v>59</v>
      </c>
      <c r="AN153" s="10" t="s">
        <v>4</v>
      </c>
      <c r="AO153" s="10" t="s">
        <v>5</v>
      </c>
      <c r="AP153" s="10" t="s">
        <v>172</v>
      </c>
      <c r="AQ153" s="10" t="s">
        <v>173</v>
      </c>
      <c r="AR153" s="9" t="s">
        <v>7</v>
      </c>
      <c r="AS153" s="29" t="s">
        <v>52</v>
      </c>
      <c r="AT153" s="10" t="s">
        <v>59</v>
      </c>
      <c r="AU153" s="10" t="s">
        <v>4</v>
      </c>
      <c r="AV153" s="10" t="s">
        <v>5</v>
      </c>
      <c r="AW153" s="10" t="s">
        <v>172</v>
      </c>
      <c r="AX153" s="10" t="s">
        <v>173</v>
      </c>
      <c r="AY153" s="82" t="s">
        <v>7</v>
      </c>
    </row>
    <row r="154" spans="3:51" x14ac:dyDescent="0.25">
      <c r="AL154" s="6"/>
      <c r="AM154" s="2"/>
      <c r="AN154" s="2"/>
      <c r="AO154" s="2"/>
      <c r="AP154" s="2"/>
      <c r="AQ154" s="2"/>
      <c r="AR154" s="2"/>
      <c r="AS154" s="6"/>
      <c r="AT154" s="2"/>
      <c r="AU154" s="2"/>
      <c r="AV154" s="2"/>
      <c r="AW154" s="2"/>
      <c r="AX154" s="2"/>
      <c r="AY154" s="46"/>
    </row>
    <row r="155" spans="3:51" x14ac:dyDescent="0.25">
      <c r="AL155" s="12" t="s">
        <v>178</v>
      </c>
      <c r="AM155" s="15">
        <f t="shared" ref="AM155:AM162" si="65">D5</f>
        <v>5.8217055719356203E-4</v>
      </c>
      <c r="AN155" s="3">
        <f t="shared" ref="AN155:AR162" si="66">E5</f>
        <v>100000</v>
      </c>
      <c r="AO155" s="3">
        <f t="shared" si="66"/>
        <v>58.21705571936036</v>
      </c>
      <c r="AP155" s="3">
        <f t="shared" si="66"/>
        <v>1917.2499734383077</v>
      </c>
      <c r="AQ155" s="3">
        <f t="shared" si="66"/>
        <v>8060381.04283222</v>
      </c>
      <c r="AR155" s="16">
        <f t="shared" si="66"/>
        <v>80.603810428322205</v>
      </c>
      <c r="AS155" s="12" t="s">
        <v>225</v>
      </c>
      <c r="AT155" s="15">
        <f t="shared" ref="AT155:AY159" si="67">J92</f>
        <v>1.5284533402099476E-3</v>
      </c>
      <c r="AU155" s="3">
        <f t="shared" si="67"/>
        <v>97699.306932227191</v>
      </c>
      <c r="AV155" s="3">
        <f t="shared" si="67"/>
        <v>149.32883201674849</v>
      </c>
      <c r="AW155" s="3">
        <f t="shared" si="67"/>
        <v>97624.642516218824</v>
      </c>
      <c r="AX155" s="3">
        <f t="shared" si="67"/>
        <v>3593840.5942743663</v>
      </c>
      <c r="AY155" s="47">
        <f t="shared" si="67"/>
        <v>36.784709197245064</v>
      </c>
    </row>
    <row r="156" spans="3:51" x14ac:dyDescent="0.25">
      <c r="AL156" s="12" t="s">
        <v>179</v>
      </c>
      <c r="AM156" s="15">
        <f t="shared" si="65"/>
        <v>2.9152309962399148E-4</v>
      </c>
      <c r="AN156" s="3">
        <f t="shared" si="66"/>
        <v>99941.78294428064</v>
      </c>
      <c r="AO156" s="3">
        <f t="shared" si="66"/>
        <v>29.135338345862692</v>
      </c>
      <c r="AP156" s="3">
        <f t="shared" si="66"/>
        <v>1916.4123477417918</v>
      </c>
      <c r="AQ156" s="3">
        <f t="shared" si="66"/>
        <v>8058463.7928587813</v>
      </c>
      <c r="AR156" s="16">
        <f t="shared" si="66"/>
        <v>80.631579260013012</v>
      </c>
      <c r="AS156" s="12" t="s">
        <v>226</v>
      </c>
      <c r="AT156" s="15">
        <f t="shared" si="67"/>
        <v>1.5708562982161278E-3</v>
      </c>
      <c r="AU156" s="3">
        <f t="shared" si="67"/>
        <v>97549.978100210443</v>
      </c>
      <c r="AV156" s="3">
        <f t="shared" si="67"/>
        <v>153.23699748957006</v>
      </c>
      <c r="AW156" s="3">
        <f t="shared" si="67"/>
        <v>97473.359601465665</v>
      </c>
      <c r="AX156" s="3">
        <f t="shared" si="67"/>
        <v>3496215.9517581477</v>
      </c>
      <c r="AY156" s="47">
        <f t="shared" si="67"/>
        <v>35.840253579212288</v>
      </c>
    </row>
    <row r="157" spans="3:51" x14ac:dyDescent="0.25">
      <c r="AL157" s="12" t="s">
        <v>180</v>
      </c>
      <c r="AM157" s="15">
        <f t="shared" si="65"/>
        <v>2.9187694415166998E-4</v>
      </c>
      <c r="AN157" s="3">
        <f t="shared" si="66"/>
        <v>99912.647605934777</v>
      </c>
      <c r="AO157" s="3">
        <f t="shared" si="66"/>
        <v>29.162198265315965</v>
      </c>
      <c r="AP157" s="3">
        <f t="shared" si="66"/>
        <v>1915.853330267438</v>
      </c>
      <c r="AQ157" s="3">
        <f t="shared" si="66"/>
        <v>8056547.3805110399</v>
      </c>
      <c r="AR157" s="16">
        <f t="shared" si="66"/>
        <v>80.635911204023415</v>
      </c>
      <c r="AS157" s="12" t="s">
        <v>227</v>
      </c>
      <c r="AT157" s="15">
        <f t="shared" si="67"/>
        <v>1.7321242934286915E-3</v>
      </c>
      <c r="AU157" s="3">
        <f t="shared" si="67"/>
        <v>97396.741102720873</v>
      </c>
      <c r="AV157" s="3">
        <f t="shared" si="67"/>
        <v>168.70326136480435</v>
      </c>
      <c r="AW157" s="3">
        <f t="shared" si="67"/>
        <v>97312.389472038471</v>
      </c>
      <c r="AX157" s="3">
        <f t="shared" si="67"/>
        <v>3398742.5921566822</v>
      </c>
      <c r="AY157" s="47">
        <f t="shared" si="67"/>
        <v>34.895855381569177</v>
      </c>
    </row>
    <row r="158" spans="3:51" x14ac:dyDescent="0.25">
      <c r="AL158" s="12" t="s">
        <v>181</v>
      </c>
      <c r="AM158" s="15">
        <f t="shared" si="65"/>
        <v>0</v>
      </c>
      <c r="AN158" s="3">
        <f t="shared" si="66"/>
        <v>99883.485407669461</v>
      </c>
      <c r="AO158" s="3">
        <f t="shared" si="66"/>
        <v>0</v>
      </c>
      <c r="AP158" s="3">
        <f t="shared" si="66"/>
        <v>1915.5736927498253</v>
      </c>
      <c r="AQ158" s="3">
        <f t="shared" si="66"/>
        <v>8054631.5271807723</v>
      </c>
      <c r="AR158" s="16">
        <f t="shared" si="66"/>
        <v>80.64027295709792</v>
      </c>
      <c r="AS158" s="12" t="s">
        <v>228</v>
      </c>
      <c r="AT158" s="15">
        <f t="shared" si="67"/>
        <v>1.9944290012581527E-3</v>
      </c>
      <c r="AU158" s="3">
        <f t="shared" si="67"/>
        <v>97228.037841356068</v>
      </c>
      <c r="AV158" s="3">
        <f t="shared" si="67"/>
        <v>193.91441840621701</v>
      </c>
      <c r="AW158" s="3">
        <f t="shared" si="67"/>
        <v>97131.080632152967</v>
      </c>
      <c r="AX158" s="3">
        <f t="shared" si="67"/>
        <v>3301430.2026846437</v>
      </c>
      <c r="AY158" s="47">
        <f t="shared" si="67"/>
        <v>33.955536653650086</v>
      </c>
    </row>
    <row r="159" spans="3:51" x14ac:dyDescent="0.25">
      <c r="AL159" s="12" t="s">
        <v>182</v>
      </c>
      <c r="AM159" s="15">
        <f t="shared" si="65"/>
        <v>0</v>
      </c>
      <c r="AN159" s="3">
        <f t="shared" si="66"/>
        <v>99883.485407669461</v>
      </c>
      <c r="AO159" s="3">
        <f t="shared" si="66"/>
        <v>0</v>
      </c>
      <c r="AP159" s="3">
        <f t="shared" si="66"/>
        <v>8984.9527969456085</v>
      </c>
      <c r="AQ159" s="3">
        <f t="shared" si="66"/>
        <v>8052715.9534880221</v>
      </c>
      <c r="AR159" s="16">
        <f t="shared" si="66"/>
        <v>80.621094874906134</v>
      </c>
      <c r="AS159" s="12" t="s">
        <v>229</v>
      </c>
      <c r="AT159" s="15">
        <f t="shared" si="67"/>
        <v>2.2848953106345726E-3</v>
      </c>
      <c r="AU159" s="3">
        <f t="shared" si="67"/>
        <v>97034.123422949851</v>
      </c>
      <c r="AV159" s="3">
        <f t="shared" si="67"/>
        <v>221.71281358064152</v>
      </c>
      <c r="AW159" s="3">
        <f t="shared" si="67"/>
        <v>96923.267016159531</v>
      </c>
      <c r="AX159" s="3">
        <f t="shared" si="67"/>
        <v>3204299.1220524907</v>
      </c>
      <c r="AY159" s="47">
        <f t="shared" si="67"/>
        <v>33.022394689811065</v>
      </c>
    </row>
    <row r="160" spans="3:51" x14ac:dyDescent="0.25">
      <c r="AL160" s="12" t="s">
        <v>183</v>
      </c>
      <c r="AM160" s="15">
        <f t="shared" si="65"/>
        <v>0</v>
      </c>
      <c r="AN160" s="3">
        <f t="shared" si="66"/>
        <v>99883.485407669461</v>
      </c>
      <c r="AO160" s="3">
        <f t="shared" si="66"/>
        <v>0</v>
      </c>
      <c r="AP160" s="3">
        <f t="shared" si="66"/>
        <v>8323.6237839724545</v>
      </c>
      <c r="AQ160" s="3">
        <f t="shared" si="66"/>
        <v>8043731.0006910767</v>
      </c>
      <c r="AR160" s="16">
        <f t="shared" si="66"/>
        <v>80.531140537006593</v>
      </c>
      <c r="AS160" s="12"/>
      <c r="AT160" s="3"/>
      <c r="AU160" s="3"/>
      <c r="AV160" s="3"/>
      <c r="AW160" s="3"/>
      <c r="AX160" s="3"/>
      <c r="AY160" s="45"/>
    </row>
    <row r="161" spans="22:51" x14ac:dyDescent="0.25">
      <c r="AL161" s="12" t="s">
        <v>181</v>
      </c>
      <c r="AM161" s="15">
        <f t="shared" si="65"/>
        <v>2.8715517139599189E-4</v>
      </c>
      <c r="AN161" s="3">
        <f t="shared" si="66"/>
        <v>99883.485407669461</v>
      </c>
      <c r="AO161" s="3">
        <f t="shared" si="66"/>
        <v>28.682059371873038</v>
      </c>
      <c r="AP161" s="3">
        <f t="shared" si="66"/>
        <v>24967.286094495881</v>
      </c>
      <c r="AQ161" s="3">
        <f t="shared" si="66"/>
        <v>8035407.3769071046</v>
      </c>
      <c r="AR161" s="16">
        <f t="shared" si="66"/>
        <v>80.447807203673264</v>
      </c>
      <c r="AS161" s="12" t="s">
        <v>230</v>
      </c>
      <c r="AT161" s="15">
        <f t="shared" ref="AT161:AY165" si="68">J97</f>
        <v>2.4731797517885826E-3</v>
      </c>
      <c r="AU161" s="3">
        <f t="shared" si="68"/>
        <v>96812.41060936921</v>
      </c>
      <c r="AV161" s="3">
        <f t="shared" si="68"/>
        <v>239.43449364093249</v>
      </c>
      <c r="AW161" s="3">
        <f t="shared" si="68"/>
        <v>96692.693362548744</v>
      </c>
      <c r="AX161" s="3">
        <f t="shared" si="68"/>
        <v>3107375.8550363313</v>
      </c>
      <c r="AY161" s="47">
        <f t="shared" si="68"/>
        <v>32.096875136952832</v>
      </c>
    </row>
    <row r="162" spans="22:51" x14ac:dyDescent="0.25">
      <c r="AL162" s="12" t="s">
        <v>184</v>
      </c>
      <c r="AM162" s="15">
        <f t="shared" si="65"/>
        <v>2.8040153375030741E-4</v>
      </c>
      <c r="AN162" s="3">
        <f t="shared" si="66"/>
        <v>99854.803348297588</v>
      </c>
      <c r="AO162" s="3">
        <f t="shared" si="66"/>
        <v>27.999440011190018</v>
      </c>
      <c r="AP162" s="3">
        <f t="shared" si="66"/>
        <v>49920.401814145996</v>
      </c>
      <c r="AQ162" s="3">
        <f t="shared" si="66"/>
        <v>8010440.0908126086</v>
      </c>
      <c r="AR162" s="16">
        <f t="shared" si="66"/>
        <v>80.220878938310761</v>
      </c>
      <c r="AS162" s="12" t="s">
        <v>231</v>
      </c>
      <c r="AT162" s="15">
        <f t="shared" si="68"/>
        <v>2.5966513008853151E-3</v>
      </c>
      <c r="AU162" s="3">
        <f t="shared" si="68"/>
        <v>96572.976115728277</v>
      </c>
      <c r="AV162" s="3">
        <f t="shared" si="68"/>
        <v>250.76634406126686</v>
      </c>
      <c r="AW162" s="3">
        <f t="shared" si="68"/>
        <v>96447.592943697644</v>
      </c>
      <c r="AX162" s="3">
        <f t="shared" si="68"/>
        <v>3010683.1616737824</v>
      </c>
      <c r="AY162" s="47">
        <f t="shared" si="68"/>
        <v>31.175213633945884</v>
      </c>
    </row>
    <row r="163" spans="22:51" x14ac:dyDescent="0.25">
      <c r="AL163" s="12"/>
      <c r="AM163" s="3"/>
      <c r="AN163" s="3"/>
      <c r="AO163" s="3"/>
      <c r="AP163" s="3"/>
      <c r="AQ163" s="3"/>
      <c r="AR163" s="3"/>
      <c r="AS163" s="12" t="s">
        <v>232</v>
      </c>
      <c r="AT163" s="15">
        <f t="shared" si="68"/>
        <v>2.8017838961659309E-3</v>
      </c>
      <c r="AU163" s="3">
        <f t="shared" si="68"/>
        <v>96322.209771667011</v>
      </c>
      <c r="AV163" s="3">
        <f t="shared" si="68"/>
        <v>269.87401618137665</v>
      </c>
      <c r="AW163" s="3">
        <f t="shared" si="68"/>
        <v>96187.272763576329</v>
      </c>
      <c r="AX163" s="3">
        <f t="shared" si="68"/>
        <v>2914235.5687300847</v>
      </c>
      <c r="AY163" s="47">
        <f t="shared" si="68"/>
        <v>30.255073836432075</v>
      </c>
    </row>
    <row r="164" spans="22:51" x14ac:dyDescent="0.25">
      <c r="AL164" s="12" t="s">
        <v>185</v>
      </c>
      <c r="AM164" s="15">
        <f t="shared" ref="AM164:AR164" si="69">J46</f>
        <v>1.7319609171360208E-3</v>
      </c>
      <c r="AN164" s="3">
        <f t="shared" si="69"/>
        <v>100000</v>
      </c>
      <c r="AO164" s="3">
        <f t="shared" si="69"/>
        <v>173.19609171360207</v>
      </c>
      <c r="AP164" s="3">
        <f t="shared" si="69"/>
        <v>99861.353833757312</v>
      </c>
      <c r="AQ164" s="3">
        <f t="shared" si="69"/>
        <v>8060381.04283222</v>
      </c>
      <c r="AR164" s="16">
        <f t="shared" si="69"/>
        <v>80.603810428322205</v>
      </c>
      <c r="AS164" s="12" t="s">
        <v>233</v>
      </c>
      <c r="AT164" s="15">
        <f t="shared" si="68"/>
        <v>3.0829038175094899E-3</v>
      </c>
      <c r="AU164" s="3">
        <f t="shared" si="68"/>
        <v>96052.335755485634</v>
      </c>
      <c r="AV164" s="3">
        <f t="shared" si="68"/>
        <v>296.12011258129496</v>
      </c>
      <c r="AW164" s="3">
        <f t="shared" si="68"/>
        <v>95904.275699194986</v>
      </c>
      <c r="AX164" s="3">
        <f t="shared" si="68"/>
        <v>2818048.2959665083</v>
      </c>
      <c r="AY164" s="47">
        <f t="shared" si="68"/>
        <v>29.338675356528924</v>
      </c>
    </row>
    <row r="165" spans="22:51" x14ac:dyDescent="0.25">
      <c r="AL165" s="12" t="s">
        <v>179</v>
      </c>
      <c r="AM165" s="15">
        <f>J48</f>
        <v>0</v>
      </c>
      <c r="AN165" s="3">
        <f t="shared" ref="AM165:AR168" si="70">K48</f>
        <v>99826.803908286398</v>
      </c>
      <c r="AO165" s="3">
        <f t="shared" si="70"/>
        <v>0</v>
      </c>
      <c r="AP165" s="3">
        <f t="shared" si="70"/>
        <v>99826.803908286398</v>
      </c>
      <c r="AQ165" s="3">
        <f t="shared" si="70"/>
        <v>7960519.6889984626</v>
      </c>
      <c r="AR165" s="16">
        <f t="shared" si="70"/>
        <v>79.743309184895963</v>
      </c>
      <c r="AS165" s="12" t="s">
        <v>234</v>
      </c>
      <c r="AT165" s="15">
        <f t="shared" si="68"/>
        <v>3.3643475676694073E-3</v>
      </c>
      <c r="AU165" s="3">
        <f t="shared" si="68"/>
        <v>95756.215642904339</v>
      </c>
      <c r="AV165" s="3">
        <f t="shared" si="68"/>
        <v>322.15719118743436</v>
      </c>
      <c r="AW165" s="3">
        <f t="shared" si="68"/>
        <v>95595.137047310622</v>
      </c>
      <c r="AX165" s="3">
        <f t="shared" si="68"/>
        <v>2722144.0202673133</v>
      </c>
      <c r="AY165" s="47">
        <f t="shared" si="68"/>
        <v>28.427857157793053</v>
      </c>
    </row>
    <row r="166" spans="22:51" x14ac:dyDescent="0.25">
      <c r="AL166" s="12" t="s">
        <v>180</v>
      </c>
      <c r="AM166" s="15">
        <f t="shared" si="70"/>
        <v>4.2537075735245823E-5</v>
      </c>
      <c r="AN166" s="3">
        <f t="shared" si="70"/>
        <v>99826.803908286398</v>
      </c>
      <c r="AO166" s="3">
        <f t="shared" si="70"/>
        <v>4.246340318248258</v>
      </c>
      <c r="AP166" s="3">
        <f t="shared" si="70"/>
        <v>99824.680738127267</v>
      </c>
      <c r="AQ166" s="3">
        <f t="shared" si="70"/>
        <v>7860692.885090176</v>
      </c>
      <c r="AR166" s="16">
        <f t="shared" si="70"/>
        <v>78.743309184895963</v>
      </c>
      <c r="AS166" s="12"/>
      <c r="AT166" s="3"/>
      <c r="AU166" s="3"/>
      <c r="AV166" s="3"/>
      <c r="AW166" s="3"/>
      <c r="AX166" s="3"/>
      <c r="AY166" s="45"/>
    </row>
    <row r="167" spans="22:51" x14ac:dyDescent="0.25">
      <c r="AL167" s="12" t="s">
        <v>181</v>
      </c>
      <c r="AM167" s="15">
        <f t="shared" si="70"/>
        <v>1.5569394975177277E-4</v>
      </c>
      <c r="AN167" s="3">
        <f t="shared" si="70"/>
        <v>99822.55756796815</v>
      </c>
      <c r="AO167" s="3">
        <f t="shared" si="70"/>
        <v>15.541768262075493</v>
      </c>
      <c r="AP167" s="3">
        <f t="shared" si="70"/>
        <v>99814.786683837112</v>
      </c>
      <c r="AQ167" s="3">
        <f t="shared" si="70"/>
        <v>7760868.2043520492</v>
      </c>
      <c r="AR167" s="16">
        <f t="shared" si="70"/>
        <v>77.746637568044221</v>
      </c>
      <c r="AS167" s="12" t="s">
        <v>235</v>
      </c>
      <c r="AT167" s="15">
        <f t="shared" ref="AT167:AY171" si="71">J102</f>
        <v>3.6403239559819689E-3</v>
      </c>
      <c r="AU167" s="3">
        <f t="shared" si="71"/>
        <v>95434.058451716905</v>
      </c>
      <c r="AV167" s="3">
        <f t="shared" si="71"/>
        <v>347.41088919837784</v>
      </c>
      <c r="AW167" s="3">
        <f t="shared" si="71"/>
        <v>95260.353007117723</v>
      </c>
      <c r="AX167" s="3">
        <f t="shared" si="71"/>
        <v>2626548.8832200025</v>
      </c>
      <c r="AY167" s="47">
        <f t="shared" si="71"/>
        <v>27.522133353983435</v>
      </c>
    </row>
    <row r="168" spans="22:51" x14ac:dyDescent="0.25">
      <c r="AL168" s="12" t="s">
        <v>182</v>
      </c>
      <c r="AM168" s="15">
        <f t="shared" si="70"/>
        <v>2.4544922613720598E-4</v>
      </c>
      <c r="AN168" s="3">
        <f t="shared" si="70"/>
        <v>99807.015799706074</v>
      </c>
      <c r="AO168" s="3">
        <f t="shared" si="70"/>
        <v>24.49755479110172</v>
      </c>
      <c r="AP168" s="3">
        <f t="shared" si="70"/>
        <v>99794.767022310523</v>
      </c>
      <c r="AQ168" s="3">
        <f t="shared" si="70"/>
        <v>7661053.4176682122</v>
      </c>
      <c r="AR168" s="16">
        <f t="shared" si="70"/>
        <v>76.758666274949121</v>
      </c>
      <c r="AS168" s="12" t="s">
        <v>236</v>
      </c>
      <c r="AT168" s="15">
        <f t="shared" si="71"/>
        <v>4.0978184758622234E-3</v>
      </c>
      <c r="AU168" s="3">
        <f t="shared" si="71"/>
        <v>95086.647562518527</v>
      </c>
      <c r="AV168" s="3">
        <f t="shared" si="71"/>
        <v>389.64782118948642</v>
      </c>
      <c r="AW168" s="3">
        <f t="shared" si="71"/>
        <v>94891.823651923783</v>
      </c>
      <c r="AX168" s="3">
        <f t="shared" si="71"/>
        <v>2531288.5302128848</v>
      </c>
      <c r="AY168" s="47">
        <f t="shared" si="71"/>
        <v>26.620862077912545</v>
      </c>
    </row>
    <row r="169" spans="22:51" x14ac:dyDescent="0.25">
      <c r="AL169" s="12"/>
      <c r="AM169" s="3"/>
      <c r="AN169" s="3"/>
      <c r="AO169" s="3"/>
      <c r="AP169" s="3"/>
      <c r="AQ169" s="3"/>
      <c r="AR169" s="3"/>
      <c r="AS169" s="12" t="s">
        <v>237</v>
      </c>
      <c r="AT169" s="15">
        <f t="shared" si="71"/>
        <v>4.8351359939951015E-3</v>
      </c>
      <c r="AU169" s="3">
        <f t="shared" si="71"/>
        <v>94696.99974132904</v>
      </c>
      <c r="AV169" s="3">
        <f t="shared" si="71"/>
        <v>457.87287197264959</v>
      </c>
      <c r="AW169" s="3">
        <f t="shared" si="71"/>
        <v>94468.063305342715</v>
      </c>
      <c r="AX169" s="3">
        <f t="shared" si="71"/>
        <v>2436396.706560961</v>
      </c>
      <c r="AY169" s="47">
        <f t="shared" si="71"/>
        <v>25.728341058493253</v>
      </c>
    </row>
    <row r="170" spans="22:51" x14ac:dyDescent="0.25">
      <c r="AL170" s="12" t="s">
        <v>186</v>
      </c>
      <c r="AM170" s="15">
        <f t="shared" ref="AM170:AR174" si="72">J52</f>
        <v>2.584302333046417E-4</v>
      </c>
      <c r="AN170" s="3">
        <f t="shared" si="72"/>
        <v>99782.518244914972</v>
      </c>
      <c r="AO170" s="3">
        <f t="shared" si="72"/>
        <v>25.786819469751208</v>
      </c>
      <c r="AP170" s="3">
        <f t="shared" si="72"/>
        <v>99769.62483518009</v>
      </c>
      <c r="AQ170" s="3">
        <f t="shared" si="72"/>
        <v>7561258.6506459014</v>
      </c>
      <c r="AR170" s="16">
        <f t="shared" si="72"/>
        <v>75.777388500928438</v>
      </c>
      <c r="AS170" s="12" t="s">
        <v>238</v>
      </c>
      <c r="AT170" s="15">
        <f t="shared" si="71"/>
        <v>5.6013847858380058E-3</v>
      </c>
      <c r="AU170" s="3">
        <f t="shared" si="71"/>
        <v>94239.126869356391</v>
      </c>
      <c r="AV170" s="3">
        <f t="shared" si="71"/>
        <v>527.86961147667898</v>
      </c>
      <c r="AW170" s="3">
        <f t="shared" si="71"/>
        <v>93975.192063618044</v>
      </c>
      <c r="AX170" s="3">
        <f t="shared" si="71"/>
        <v>2341928.6432556184</v>
      </c>
      <c r="AY170" s="47">
        <f t="shared" si="71"/>
        <v>24.850916185824087</v>
      </c>
    </row>
    <row r="171" spans="22:51" x14ac:dyDescent="0.25">
      <c r="AL171" s="12" t="s">
        <v>184</v>
      </c>
      <c r="AM171" s="15">
        <f t="shared" si="72"/>
        <v>1.8052071454724775E-4</v>
      </c>
      <c r="AN171" s="3">
        <f t="shared" si="72"/>
        <v>99756.731425445221</v>
      </c>
      <c r="AO171" s="3">
        <f t="shared" si="72"/>
        <v>18.008156437819707</v>
      </c>
      <c r="AP171" s="3">
        <f t="shared" si="72"/>
        <v>99747.727347226319</v>
      </c>
      <c r="AQ171" s="3">
        <f t="shared" si="72"/>
        <v>7461489.0258107213</v>
      </c>
      <c r="AR171" s="16">
        <f t="shared" si="72"/>
        <v>74.796847482790511</v>
      </c>
      <c r="AS171" s="12" t="s">
        <v>239</v>
      </c>
      <c r="AT171" s="15">
        <f t="shared" si="71"/>
        <v>6.2155121285519645E-3</v>
      </c>
      <c r="AU171" s="3">
        <f t="shared" si="71"/>
        <v>93711.257257879712</v>
      </c>
      <c r="AV171" s="3">
        <f t="shared" si="71"/>
        <v>582.4634560682025</v>
      </c>
      <c r="AW171" s="3">
        <f t="shared" si="71"/>
        <v>93420.025529845618</v>
      </c>
      <c r="AX171" s="3">
        <f t="shared" si="71"/>
        <v>2247953.4511920004</v>
      </c>
      <c r="AY171" s="47">
        <f t="shared" si="71"/>
        <v>23.98808336341023</v>
      </c>
    </row>
    <row r="172" spans="22:51" x14ac:dyDescent="0.25">
      <c r="AL172" s="12" t="s">
        <v>187</v>
      </c>
      <c r="AM172" s="15">
        <f t="shared" si="72"/>
        <v>7.8388471225062587E-5</v>
      </c>
      <c r="AN172" s="3">
        <f t="shared" si="72"/>
        <v>99738.723269007402</v>
      </c>
      <c r="AO172" s="3">
        <f t="shared" si="72"/>
        <v>7.8183660390059231</v>
      </c>
      <c r="AP172" s="3">
        <f t="shared" si="72"/>
        <v>99734.814085987891</v>
      </c>
      <c r="AQ172" s="3">
        <f t="shared" si="72"/>
        <v>7361741.2984634954</v>
      </c>
      <c r="AR172" s="16">
        <f t="shared" si="72"/>
        <v>73.810262024389345</v>
      </c>
      <c r="AS172" s="12"/>
      <c r="AT172" s="3"/>
      <c r="AU172" s="3"/>
      <c r="AV172" s="3"/>
      <c r="AW172" s="3"/>
      <c r="AX172" s="3"/>
      <c r="AY172" s="45"/>
    </row>
    <row r="173" spans="22:51" x14ac:dyDescent="0.25">
      <c r="AL173" s="12" t="s">
        <v>188</v>
      </c>
      <c r="AM173" s="15">
        <f t="shared" si="72"/>
        <v>1.927570148918903E-5</v>
      </c>
      <c r="AN173" s="3">
        <f t="shared" si="72"/>
        <v>99730.904902968396</v>
      </c>
      <c r="AO173" s="3">
        <f t="shared" si="72"/>
        <v>1.9223831521521788</v>
      </c>
      <c r="AP173" s="3">
        <f t="shared" si="72"/>
        <v>99729.94371139232</v>
      </c>
      <c r="AQ173" s="3">
        <f t="shared" si="72"/>
        <v>7262006.4843775071</v>
      </c>
      <c r="AR173" s="16">
        <f t="shared" si="72"/>
        <v>72.816009154263284</v>
      </c>
      <c r="AS173" s="12" t="s">
        <v>240</v>
      </c>
      <c r="AT173" s="15">
        <f t="shared" ref="AT173:AY177" si="73">J107</f>
        <v>6.6562955356948986E-3</v>
      </c>
      <c r="AU173" s="3">
        <f t="shared" si="73"/>
        <v>93128.793801811509</v>
      </c>
      <c r="AV173" s="3">
        <f t="shared" si="73"/>
        <v>619.89277442764433</v>
      </c>
      <c r="AW173" s="3">
        <f t="shared" si="73"/>
        <v>92818.847414597694</v>
      </c>
      <c r="AX173" s="3">
        <f t="shared" si="73"/>
        <v>2154533.4256621548</v>
      </c>
      <c r="AY173" s="47">
        <f t="shared" si="73"/>
        <v>23.134986911215051</v>
      </c>
    </row>
    <row r="174" spans="22:51" x14ac:dyDescent="0.25">
      <c r="AL174" s="12" t="s">
        <v>189</v>
      </c>
      <c r="AM174" s="15">
        <f t="shared" si="72"/>
        <v>2.2666672856560863E-5</v>
      </c>
      <c r="AN174" s="3">
        <f t="shared" si="72"/>
        <v>99728.982519816243</v>
      </c>
      <c r="AO174" s="3">
        <f t="shared" si="72"/>
        <v>2.260524221099331</v>
      </c>
      <c r="AP174" s="3">
        <f t="shared" si="72"/>
        <v>99727.852257705701</v>
      </c>
      <c r="AQ174" s="3">
        <f t="shared" si="72"/>
        <v>7162276.5406661145</v>
      </c>
      <c r="AR174" s="16">
        <f t="shared" si="72"/>
        <v>71.817403122938344</v>
      </c>
      <c r="AS174" s="12" t="s">
        <v>241</v>
      </c>
      <c r="AT174" s="15">
        <f t="shared" si="73"/>
        <v>7.3220260391943662E-3</v>
      </c>
      <c r="AU174" s="3">
        <f t="shared" si="73"/>
        <v>92508.901027383865</v>
      </c>
      <c r="AV174" s="3">
        <f t="shared" si="73"/>
        <v>677.35258217976661</v>
      </c>
      <c r="AW174" s="3">
        <f t="shared" si="73"/>
        <v>92170.224736293982</v>
      </c>
      <c r="AX174" s="3">
        <f t="shared" si="73"/>
        <v>2061714.5782475572</v>
      </c>
      <c r="AY174" s="47">
        <f t="shared" si="73"/>
        <v>22.286661665532726</v>
      </c>
    </row>
    <row r="175" spans="22:51" x14ac:dyDescent="0.25">
      <c r="V175" s="8" t="s">
        <v>40</v>
      </c>
      <c r="AL175" s="12"/>
      <c r="AM175" s="3"/>
      <c r="AN175" s="3"/>
      <c r="AO175" s="3"/>
      <c r="AP175" s="3"/>
      <c r="AQ175" s="3"/>
      <c r="AR175" s="3"/>
      <c r="AS175" s="12" t="s">
        <v>242</v>
      </c>
      <c r="AT175" s="15">
        <f t="shared" si="73"/>
        <v>8.3933634543930553E-3</v>
      </c>
      <c r="AU175" s="3">
        <f t="shared" si="73"/>
        <v>91831.548445204098</v>
      </c>
      <c r="AV175" s="3">
        <f t="shared" si="73"/>
        <v>770.7755626802973</v>
      </c>
      <c r="AW175" s="3">
        <f t="shared" si="73"/>
        <v>91446.16066386395</v>
      </c>
      <c r="AX175" s="3">
        <f t="shared" si="73"/>
        <v>1969544.3535112632</v>
      </c>
      <c r="AY175" s="47">
        <f t="shared" si="73"/>
        <v>21.447360812896349</v>
      </c>
    </row>
    <row r="176" spans="22:51" x14ac:dyDescent="0.25">
      <c r="AL176" s="12" t="s">
        <v>190</v>
      </c>
      <c r="AM176" s="15">
        <f t="shared" ref="AM176:AR180" si="74">J57</f>
        <v>6.4603133111897093E-5</v>
      </c>
      <c r="AN176" s="3">
        <f t="shared" si="74"/>
        <v>99726.721995595144</v>
      </c>
      <c r="AO176" s="3">
        <f t="shared" si="74"/>
        <v>6.4426586958870757</v>
      </c>
      <c r="AP176" s="3">
        <f t="shared" si="74"/>
        <v>99723.500666247201</v>
      </c>
      <c r="AQ176" s="3">
        <f t="shared" si="74"/>
        <v>7062548.6884084092</v>
      </c>
      <c r="AR176" s="16">
        <f t="shared" si="74"/>
        <v>70.819019687826071</v>
      </c>
      <c r="AS176" s="12" t="s">
        <v>243</v>
      </c>
      <c r="AT176" s="15">
        <f t="shared" si="73"/>
        <v>9.6398010441120507E-3</v>
      </c>
      <c r="AU176" s="3">
        <f t="shared" si="73"/>
        <v>91060.772882523801</v>
      </c>
      <c r="AV176" s="3">
        <f t="shared" si="73"/>
        <v>877.80773351060634</v>
      </c>
      <c r="AW176" s="3">
        <f t="shared" si="73"/>
        <v>90621.86901576849</v>
      </c>
      <c r="AX176" s="3">
        <f t="shared" si="73"/>
        <v>1878098.1928473993</v>
      </c>
      <c r="AY176" s="47">
        <f t="shared" si="73"/>
        <v>20.624667827828638</v>
      </c>
    </row>
    <row r="177" spans="9:51" x14ac:dyDescent="0.25">
      <c r="V177" s="40" t="s">
        <v>43</v>
      </c>
      <c r="W177" s="41">
        <f>(1.352613)</f>
        <v>1.3526130000000001</v>
      </c>
      <c r="AL177" s="12" t="s">
        <v>191</v>
      </c>
      <c r="AM177" s="15">
        <f t="shared" si="74"/>
        <v>1.394370321713717E-4</v>
      </c>
      <c r="AN177" s="3">
        <f t="shared" si="74"/>
        <v>99720.279336899257</v>
      </c>
      <c r="AO177" s="3">
        <f t="shared" si="74"/>
        <v>13.904699798033107</v>
      </c>
      <c r="AP177" s="3">
        <f t="shared" si="74"/>
        <v>99713.32698700024</v>
      </c>
      <c r="AQ177" s="3">
        <f t="shared" si="74"/>
        <v>6962825.1877421625</v>
      </c>
      <c r="AR177" s="16">
        <f t="shared" si="74"/>
        <v>69.82356281031521</v>
      </c>
      <c r="AS177" s="12" t="s">
        <v>244</v>
      </c>
      <c r="AT177" s="15">
        <f t="shared" si="73"/>
        <v>1.068480035771158E-2</v>
      </c>
      <c r="AU177" s="3">
        <f t="shared" si="73"/>
        <v>90182.965149013195</v>
      </c>
      <c r="AV177" s="3">
        <f t="shared" si="73"/>
        <v>963.58697828366712</v>
      </c>
      <c r="AW177" s="3">
        <f t="shared" si="73"/>
        <v>89701.171659871354</v>
      </c>
      <c r="AX177" s="3">
        <f t="shared" si="73"/>
        <v>1787476.3238316309</v>
      </c>
      <c r="AY177" s="47">
        <f t="shared" si="73"/>
        <v>19.82055392476957</v>
      </c>
    </row>
    <row r="178" spans="9:51" x14ac:dyDescent="0.25">
      <c r="V178" s="40" t="s">
        <v>45</v>
      </c>
      <c r="W178" s="41">
        <f>(0.114696)</f>
        <v>0.11469600000000001</v>
      </c>
      <c r="AL178" s="12" t="s">
        <v>192</v>
      </c>
      <c r="AM178" s="15">
        <f t="shared" si="74"/>
        <v>1.913724163115117E-4</v>
      </c>
      <c r="AN178" s="3">
        <f t="shared" si="74"/>
        <v>99706.374637101224</v>
      </c>
      <c r="AO178" s="3">
        <f t="shared" si="74"/>
        <v>19.081049835964222</v>
      </c>
      <c r="AP178" s="3">
        <f t="shared" si="74"/>
        <v>99696.834112183249</v>
      </c>
      <c r="AQ178" s="3">
        <f t="shared" si="74"/>
        <v>6863111.8607551623</v>
      </c>
      <c r="AR178" s="16">
        <f t="shared" si="74"/>
        <v>68.833230430197247</v>
      </c>
      <c r="AS178" s="12"/>
      <c r="AT178" s="3"/>
      <c r="AU178" s="3"/>
      <c r="AV178" s="3"/>
      <c r="AW178" s="3"/>
      <c r="AX178" s="3"/>
      <c r="AY178" s="45"/>
    </row>
    <row r="179" spans="9:51" x14ac:dyDescent="0.25">
      <c r="V179" s="40" t="s">
        <v>47</v>
      </c>
      <c r="W179" s="41">
        <f>-(0.287231)</f>
        <v>-0.28723100000000001</v>
      </c>
      <c r="AL179" s="12" t="s">
        <v>193</v>
      </c>
      <c r="AM179" s="15">
        <f t="shared" si="74"/>
        <v>2.0966452170661967E-4</v>
      </c>
      <c r="AN179" s="3">
        <f t="shared" si="74"/>
        <v>99687.29358726526</v>
      </c>
      <c r="AO179" s="3">
        <f t="shared" si="74"/>
        <v>20.900888730189763</v>
      </c>
      <c r="AP179" s="3">
        <f t="shared" si="74"/>
        <v>99676.843142900165</v>
      </c>
      <c r="AQ179" s="3">
        <f t="shared" si="74"/>
        <v>6763415.0266429791</v>
      </c>
      <c r="AR179" s="16">
        <f t="shared" si="74"/>
        <v>67.846310028693409</v>
      </c>
      <c r="AS179" s="12" t="s">
        <v>245</v>
      </c>
      <c r="AT179" s="15">
        <f t="shared" ref="AT179:AY183" si="75">J112</f>
        <v>1.1403853393714218E-2</v>
      </c>
      <c r="AU179" s="3">
        <f t="shared" si="75"/>
        <v>89219.378170729527</v>
      </c>
      <c r="AV179" s="3">
        <f t="shared" si="75"/>
        <v>1017.4447085373395</v>
      </c>
      <c r="AW179" s="3">
        <f t="shared" si="75"/>
        <v>88710.655816460858</v>
      </c>
      <c r="AX179" s="3">
        <f t="shared" si="75"/>
        <v>1697775.1521717594</v>
      </c>
      <c r="AY179" s="47">
        <f t="shared" si="75"/>
        <v>19.02921973882075</v>
      </c>
    </row>
    <row r="180" spans="9:51" x14ac:dyDescent="0.25">
      <c r="V180" s="40" t="s">
        <v>48</v>
      </c>
      <c r="W180" s="41">
        <f>-(0.180078)</f>
        <v>-0.18007799999999999</v>
      </c>
      <c r="AL180" s="12" t="s">
        <v>194</v>
      </c>
      <c r="AM180" s="15">
        <f t="shared" si="74"/>
        <v>1.666413813507246E-4</v>
      </c>
      <c r="AN180" s="3">
        <f t="shared" si="74"/>
        <v>99666.39269853507</v>
      </c>
      <c r="AO180" s="3">
        <f t="shared" si="74"/>
        <v>16.60854535351973</v>
      </c>
      <c r="AP180" s="3">
        <f t="shared" si="74"/>
        <v>99658.08842585831</v>
      </c>
      <c r="AQ180" s="3">
        <f t="shared" si="74"/>
        <v>6663738.1835000785</v>
      </c>
      <c r="AR180" s="16">
        <f t="shared" si="74"/>
        <v>66.860433121685801</v>
      </c>
      <c r="AS180" s="12" t="s">
        <v>246</v>
      </c>
      <c r="AT180" s="15">
        <f t="shared" si="75"/>
        <v>1.1961931601027577E-2</v>
      </c>
      <c r="AU180" s="3">
        <f t="shared" si="75"/>
        <v>88201.933462192188</v>
      </c>
      <c r="AV180" s="3">
        <f t="shared" si="75"/>
        <v>1055.0654951531324</v>
      </c>
      <c r="AW180" s="3">
        <f t="shared" si="75"/>
        <v>87674.400714615622</v>
      </c>
      <c r="AX180" s="3">
        <f t="shared" si="75"/>
        <v>1609064.4963552984</v>
      </c>
      <c r="AY180" s="47">
        <f t="shared" si="75"/>
        <v>18.242961726513908</v>
      </c>
    </row>
    <row r="181" spans="9:51" x14ac:dyDescent="0.25">
      <c r="V181" s="40" t="s">
        <v>49</v>
      </c>
      <c r="W181" s="41">
        <f>-(0.040724)</f>
        <v>-4.0724000000000003E-2</v>
      </c>
      <c r="AL181" s="12"/>
      <c r="AM181" s="3"/>
      <c r="AN181" s="3"/>
      <c r="AO181" s="3"/>
      <c r="AP181" s="3"/>
      <c r="AQ181" s="3"/>
      <c r="AR181" s="3"/>
      <c r="AS181" s="12" t="s">
        <v>247</v>
      </c>
      <c r="AT181" s="15">
        <f t="shared" si="75"/>
        <v>1.25994572020204E-2</v>
      </c>
      <c r="AU181" s="3">
        <f t="shared" si="75"/>
        <v>87146.867967039056</v>
      </c>
      <c r="AV181" s="3">
        <f t="shared" si="75"/>
        <v>1098.00323324083</v>
      </c>
      <c r="AW181" s="3">
        <f t="shared" si="75"/>
        <v>86597.866350418641</v>
      </c>
      <c r="AX181" s="3">
        <f t="shared" si="75"/>
        <v>1521390.0956406828</v>
      </c>
      <c r="AY181" s="47">
        <f t="shared" si="75"/>
        <v>17.457771359219787</v>
      </c>
    </row>
    <row r="182" spans="9:51" x14ac:dyDescent="0.25">
      <c r="W182" s="41"/>
      <c r="AL182" s="12" t="s">
        <v>195</v>
      </c>
      <c r="AM182" s="15">
        <f t="shared" ref="AM182:AR186" si="76">J62</f>
        <v>1.0832914503240075E-4</v>
      </c>
      <c r="AN182" s="3">
        <f t="shared" si="76"/>
        <v>99649.78415318155</v>
      </c>
      <c r="AO182" s="3">
        <f t="shared" si="76"/>
        <v>10.794975919983699</v>
      </c>
      <c r="AP182" s="3">
        <f t="shared" si="76"/>
        <v>99644.386665221566</v>
      </c>
      <c r="AQ182" s="3">
        <f t="shared" si="76"/>
        <v>6564080.0950742206</v>
      </c>
      <c r="AR182" s="16">
        <f t="shared" si="76"/>
        <v>65.871493359021457</v>
      </c>
      <c r="AS182" s="12" t="s">
        <v>248</v>
      </c>
      <c r="AT182" s="15">
        <f t="shared" si="75"/>
        <v>1.3787622592137682E-2</v>
      </c>
      <c r="AU182" s="3">
        <f t="shared" si="75"/>
        <v>86048.864733798226</v>
      </c>
      <c r="AV182" s="3">
        <f t="shared" si="75"/>
        <v>1186.4092714315193</v>
      </c>
      <c r="AW182" s="3">
        <f t="shared" si="75"/>
        <v>85455.660098082473</v>
      </c>
      <c r="AX182" s="3">
        <f t="shared" si="75"/>
        <v>1434792.2292902642</v>
      </c>
      <c r="AY182" s="47">
        <f t="shared" si="75"/>
        <v>16.674156407861442</v>
      </c>
    </row>
    <row r="183" spans="9:51" x14ac:dyDescent="0.25">
      <c r="W183" s="41"/>
      <c r="AL183" s="12" t="s">
        <v>196</v>
      </c>
      <c r="AM183" s="15">
        <f t="shared" si="76"/>
        <v>1.2338100372129296E-4</v>
      </c>
      <c r="AN183" s="3">
        <f t="shared" si="76"/>
        <v>99638.989177261567</v>
      </c>
      <c r="AO183" s="3">
        <f t="shared" si="76"/>
        <v>12.293558494464378</v>
      </c>
      <c r="AP183" s="3">
        <f t="shared" si="76"/>
        <v>99632.842398014327</v>
      </c>
      <c r="AQ183" s="3">
        <f t="shared" si="76"/>
        <v>6464435.7084089993</v>
      </c>
      <c r="AR183" s="16">
        <f t="shared" si="76"/>
        <v>64.878575764237439</v>
      </c>
      <c r="AS183" s="12" t="s">
        <v>249</v>
      </c>
      <c r="AT183" s="15">
        <f t="shared" si="75"/>
        <v>1.58129010906914E-2</v>
      </c>
      <c r="AU183" s="3">
        <f t="shared" si="75"/>
        <v>84862.455462366706</v>
      </c>
      <c r="AV183" s="3">
        <f t="shared" si="75"/>
        <v>1341.9216145396058</v>
      </c>
      <c r="AW183" s="3">
        <f t="shared" si="75"/>
        <v>84191.494655096903</v>
      </c>
      <c r="AX183" s="3">
        <f t="shared" si="75"/>
        <v>1349336.5691921818</v>
      </c>
      <c r="AY183" s="47">
        <f t="shared" si="75"/>
        <v>15.900277240864915</v>
      </c>
    </row>
    <row r="184" spans="9:51" x14ac:dyDescent="0.25">
      <c r="W184" s="41"/>
      <c r="AL184" s="12" t="s">
        <v>197</v>
      </c>
      <c r="AM184" s="15">
        <f t="shared" si="76"/>
        <v>2.1177372274468502E-4</v>
      </c>
      <c r="AN184" s="3">
        <f>K64</f>
        <v>99626.695618767102</v>
      </c>
      <c r="AO184" s="3">
        <f t="shared" si="76"/>
        <v>21.098316215939121</v>
      </c>
      <c r="AP184" s="3">
        <f t="shared" si="76"/>
        <v>99616.146460659133</v>
      </c>
      <c r="AQ184" s="3">
        <f t="shared" si="76"/>
        <v>6364802.8660109853</v>
      </c>
      <c r="AR184" s="16">
        <f t="shared" si="76"/>
        <v>63.886519837681142</v>
      </c>
      <c r="AS184" s="12"/>
      <c r="AT184" s="3"/>
      <c r="AU184" s="3"/>
      <c r="AV184" s="3"/>
      <c r="AW184" s="3"/>
      <c r="AX184" s="3"/>
      <c r="AY184" s="45"/>
    </row>
    <row r="185" spans="9:51" x14ac:dyDescent="0.25">
      <c r="W185" s="41"/>
      <c r="AL185" s="12" t="s">
        <v>198</v>
      </c>
      <c r="AM185" s="15">
        <f t="shared" si="76"/>
        <v>3.1174175687292212E-4</v>
      </c>
      <c r="AN185" s="3">
        <f t="shared" si="76"/>
        <v>99605.597302551163</v>
      </c>
      <c r="AO185" s="3">
        <f t="shared" si="76"/>
        <v>31.051223897462478</v>
      </c>
      <c r="AP185" s="3">
        <f t="shared" si="76"/>
        <v>99590.071690602432</v>
      </c>
      <c r="AQ185" s="3">
        <f t="shared" si="76"/>
        <v>6265186.7195503265</v>
      </c>
      <c r="AR185" s="16">
        <f t="shared" si="76"/>
        <v>62.899946280326745</v>
      </c>
      <c r="AS185" s="12" t="s">
        <v>250</v>
      </c>
      <c r="AT185" s="15">
        <f t="shared" ref="AT185:AY189" si="77">J117</f>
        <v>1.8445205115105941E-2</v>
      </c>
      <c r="AU185" s="3">
        <f t="shared" si="77"/>
        <v>83520.533847827101</v>
      </c>
      <c r="AV185" s="3">
        <f t="shared" si="77"/>
        <v>1540.5533781463164</v>
      </c>
      <c r="AW185" s="3">
        <f t="shared" si="77"/>
        <v>82750.257158753942</v>
      </c>
      <c r="AX185" s="3">
        <f t="shared" si="77"/>
        <v>1265145.0745370849</v>
      </c>
      <c r="AY185" s="47">
        <f t="shared" si="77"/>
        <v>15.147712978489293</v>
      </c>
    </row>
    <row r="186" spans="9:51" x14ac:dyDescent="0.25">
      <c r="I186" s="30"/>
      <c r="J186" s="30"/>
      <c r="O186" s="39"/>
      <c r="AL186" s="12" t="s">
        <v>199</v>
      </c>
      <c r="AM186" s="15">
        <f t="shared" si="76"/>
        <v>3.2400753274816797E-4</v>
      </c>
      <c r="AN186" s="3">
        <f t="shared" si="76"/>
        <v>99574.546078653701</v>
      </c>
      <c r="AO186" s="3">
        <f t="shared" si="76"/>
        <v>32.262902999471407</v>
      </c>
      <c r="AP186" s="3">
        <f t="shared" si="76"/>
        <v>99558.414627153965</v>
      </c>
      <c r="AQ186" s="3">
        <f t="shared" si="76"/>
        <v>6165596.6478597242</v>
      </c>
      <c r="AR186" s="16">
        <f t="shared" si="76"/>
        <v>61.919405015309174</v>
      </c>
      <c r="AS186" s="12" t="s">
        <v>251</v>
      </c>
      <c r="AT186" s="15">
        <f t="shared" si="77"/>
        <v>2.1244786382989187E-2</v>
      </c>
      <c r="AU186" s="3">
        <f t="shared" si="77"/>
        <v>81979.980469680784</v>
      </c>
      <c r="AV186" s="3">
        <f t="shared" si="77"/>
        <v>1741.6471727600001</v>
      </c>
      <c r="AW186" s="3">
        <f t="shared" si="77"/>
        <v>81109.156883300777</v>
      </c>
      <c r="AX186" s="3">
        <f t="shared" si="77"/>
        <v>1182394.817378331</v>
      </c>
      <c r="AY186" s="47">
        <f t="shared" si="77"/>
        <v>14.422970225220096</v>
      </c>
    </row>
    <row r="187" spans="9:51" x14ac:dyDescent="0.25">
      <c r="AL187" s="12"/>
      <c r="AM187" s="3"/>
      <c r="AN187" s="3"/>
      <c r="AO187" s="3"/>
      <c r="AP187" s="3"/>
      <c r="AQ187" s="3"/>
      <c r="AR187" s="3"/>
      <c r="AS187" s="12" t="s">
        <v>252</v>
      </c>
      <c r="AT187" s="15">
        <f t="shared" si="77"/>
        <v>2.3955450389173742E-2</v>
      </c>
      <c r="AU187" s="3">
        <f t="shared" si="77"/>
        <v>80238.333296920784</v>
      </c>
      <c r="AV187" s="3">
        <f t="shared" si="77"/>
        <v>1922.1454126043827</v>
      </c>
      <c r="AW187" s="3">
        <f t="shared" si="77"/>
        <v>79277.260590618593</v>
      </c>
      <c r="AX187" s="3">
        <f t="shared" si="77"/>
        <v>1101285.6604950302</v>
      </c>
      <c r="AY187" s="47">
        <f t="shared" si="77"/>
        <v>13.725181160228475</v>
      </c>
    </row>
    <row r="188" spans="9:51" x14ac:dyDescent="0.25">
      <c r="I188" s="30"/>
      <c r="J188" s="30"/>
      <c r="O188" s="39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L188" s="12" t="s">
        <v>200</v>
      </c>
      <c r="AM188" s="15">
        <f t="shared" ref="AM188:AR192" si="78">J67</f>
        <v>2.5674549172581665E-4</v>
      </c>
      <c r="AN188" s="3">
        <f t="shared" si="78"/>
        <v>99542.283175654229</v>
      </c>
      <c r="AO188" s="3">
        <f t="shared" si="78"/>
        <v>25.55703244144388</v>
      </c>
      <c r="AP188" s="3">
        <f t="shared" si="78"/>
        <v>99529.5046594335</v>
      </c>
      <c r="AQ188" s="3">
        <f t="shared" si="78"/>
        <v>6066038.2332325699</v>
      </c>
      <c r="AR188" s="16">
        <f t="shared" si="78"/>
        <v>60.939311815144144</v>
      </c>
      <c r="AS188" s="12" t="s">
        <v>253</v>
      </c>
      <c r="AT188" s="15">
        <f t="shared" si="77"/>
        <v>2.6039112009237673E-2</v>
      </c>
      <c r="AU188" s="3">
        <f t="shared" si="77"/>
        <v>78316.187884316401</v>
      </c>
      <c r="AV188" s="3">
        <f t="shared" si="77"/>
        <v>2039.2839884562127</v>
      </c>
      <c r="AW188" s="3">
        <f t="shared" si="77"/>
        <v>77296.545890088295</v>
      </c>
      <c r="AX188" s="3">
        <f t="shared" si="77"/>
        <v>1022008.3999044118</v>
      </c>
      <c r="AY188" s="47">
        <f t="shared" si="77"/>
        <v>13.049772052414712</v>
      </c>
    </row>
    <row r="189" spans="9:51" x14ac:dyDescent="0.25">
      <c r="I189" s="30"/>
      <c r="J189" s="30"/>
      <c r="O189" s="39"/>
      <c r="Z189" s="28"/>
      <c r="AA189" s="28"/>
      <c r="AB189" s="28"/>
      <c r="AL189" s="12" t="s">
        <v>201</v>
      </c>
      <c r="AM189" s="15">
        <f t="shared" si="78"/>
        <v>1.8079413789961723E-4</v>
      </c>
      <c r="AN189" s="3">
        <f t="shared" si="78"/>
        <v>99516.726143212785</v>
      </c>
      <c r="AO189" s="3">
        <f t="shared" si="78"/>
        <v>17.99204070965061</v>
      </c>
      <c r="AP189" s="3">
        <f t="shared" si="78"/>
        <v>99507.73012285796</v>
      </c>
      <c r="AQ189" s="3">
        <f t="shared" si="78"/>
        <v>5966508.728573136</v>
      </c>
      <c r="AR189" s="16">
        <f t="shared" si="78"/>
        <v>59.954833321052355</v>
      </c>
      <c r="AS189" s="12" t="s">
        <v>254</v>
      </c>
      <c r="AT189" s="15">
        <f t="shared" si="77"/>
        <v>2.8074040071763333E-2</v>
      </c>
      <c r="AU189" s="3">
        <f t="shared" si="77"/>
        <v>76276.903895860189</v>
      </c>
      <c r="AV189" s="3">
        <f t="shared" si="77"/>
        <v>2141.4008565224212</v>
      </c>
      <c r="AW189" s="3">
        <f t="shared" si="77"/>
        <v>75206.203467598971</v>
      </c>
      <c r="AX189" s="3">
        <f t="shared" si="77"/>
        <v>944711.85401432344</v>
      </c>
      <c r="AY189" s="47">
        <f t="shared" si="77"/>
        <v>12.385293657227168</v>
      </c>
    </row>
    <row r="190" spans="9:51" x14ac:dyDescent="0.25">
      <c r="I190" s="30"/>
      <c r="J190" s="30"/>
      <c r="O190" s="39"/>
      <c r="Z190" s="28"/>
      <c r="AA190" s="28"/>
      <c r="AB190" s="28"/>
      <c r="AL190" s="12" t="s">
        <v>202</v>
      </c>
      <c r="AM190" s="15">
        <f t="shared" si="78"/>
        <v>1.8271869320035902E-4</v>
      </c>
      <c r="AN190" s="3">
        <f t="shared" si="78"/>
        <v>99498.734102503135</v>
      </c>
      <c r="AO190" s="3">
        <f t="shared" si="78"/>
        <v>18.180278670304688</v>
      </c>
      <c r="AP190" s="3">
        <f t="shared" si="78"/>
        <v>99489.643963167982</v>
      </c>
      <c r="AQ190" s="3">
        <f t="shared" si="78"/>
        <v>5867000.9984502783</v>
      </c>
      <c r="AR190" s="16">
        <f t="shared" si="78"/>
        <v>58.96558435010963</v>
      </c>
      <c r="AS190" s="12"/>
      <c r="AT190" s="3"/>
      <c r="AU190" s="3"/>
      <c r="AV190" s="3"/>
      <c r="AW190" s="3"/>
      <c r="AX190" s="3"/>
      <c r="AY190" s="45"/>
    </row>
    <row r="191" spans="9:51" x14ac:dyDescent="0.25">
      <c r="I191" s="30"/>
      <c r="J191" s="30"/>
      <c r="O191" s="39"/>
      <c r="Z191" s="28"/>
      <c r="AA191" s="28"/>
      <c r="AB191" s="28"/>
      <c r="AL191" s="12" t="s">
        <v>203</v>
      </c>
      <c r="AM191" s="15">
        <f t="shared" si="78"/>
        <v>2.7045101434085441E-4</v>
      </c>
      <c r="AN191" s="3">
        <f t="shared" si="78"/>
        <v>99480.55382383283</v>
      </c>
      <c r="AO191" s="3">
        <f t="shared" si="78"/>
        <v>26.904616688843817</v>
      </c>
      <c r="AP191" s="3">
        <f t="shared" si="78"/>
        <v>99467.101515488408</v>
      </c>
      <c r="AQ191" s="3">
        <f t="shared" si="78"/>
        <v>5767511.3544871099</v>
      </c>
      <c r="AR191" s="16">
        <f t="shared" si="78"/>
        <v>57.97626905757506</v>
      </c>
      <c r="AS191" s="12" t="s">
        <v>255</v>
      </c>
      <c r="AT191" s="15">
        <f t="shared" ref="AT191:AY195" si="79">J122</f>
        <v>3.0011050485954871E-2</v>
      </c>
      <c r="AU191" s="3">
        <f t="shared" si="79"/>
        <v>74135.503039337767</v>
      </c>
      <c r="AV191" s="3">
        <f t="shared" si="79"/>
        <v>2224.8843245152239</v>
      </c>
      <c r="AW191" s="3">
        <f t="shared" si="79"/>
        <v>73023.060877080163</v>
      </c>
      <c r="AX191" s="3">
        <f t="shared" si="79"/>
        <v>869505.65054672444</v>
      </c>
      <c r="AY191" s="47">
        <f t="shared" si="79"/>
        <v>11.728599859710233</v>
      </c>
    </row>
    <row r="192" spans="9:51" x14ac:dyDescent="0.25">
      <c r="I192" s="30"/>
      <c r="J192" s="30"/>
      <c r="O192" s="39"/>
      <c r="Z192" s="28"/>
      <c r="AA192" s="28"/>
      <c r="AB192" s="28"/>
      <c r="AL192" s="12" t="s">
        <v>204</v>
      </c>
      <c r="AM192" s="15">
        <f t="shared" si="78"/>
        <v>3.9671195373121103E-4</v>
      </c>
      <c r="AN192" s="3">
        <f t="shared" si="78"/>
        <v>99453.649207143986</v>
      </c>
      <c r="AO192" s="3">
        <f t="shared" si="78"/>
        <v>39.454451482670265</v>
      </c>
      <c r="AP192" s="3">
        <f t="shared" si="78"/>
        <v>99433.921981402644</v>
      </c>
      <c r="AQ192" s="3">
        <f t="shared" si="78"/>
        <v>5668044.2529716212</v>
      </c>
      <c r="AR192" s="16">
        <f t="shared" si="78"/>
        <v>56.99181777800942</v>
      </c>
      <c r="AS192" s="12" t="s">
        <v>256</v>
      </c>
      <c r="AT192" s="15">
        <f t="shared" si="79"/>
        <v>3.2727791691636296E-2</v>
      </c>
      <c r="AU192" s="3">
        <f t="shared" si="79"/>
        <v>71910.618714822544</v>
      </c>
      <c r="AV192" s="3">
        <f t="shared" si="79"/>
        <v>2353.4757497153914</v>
      </c>
      <c r="AW192" s="3">
        <f t="shared" si="79"/>
        <v>70733.880839964841</v>
      </c>
      <c r="AX192" s="3">
        <f t="shared" si="79"/>
        <v>796482.58966964425</v>
      </c>
      <c r="AY192" s="47">
        <f t="shared" si="79"/>
        <v>11.076008020849773</v>
      </c>
    </row>
    <row r="193" spans="9:51" x14ac:dyDescent="0.25">
      <c r="I193" s="30"/>
      <c r="J193" s="30"/>
      <c r="O193" s="39"/>
      <c r="Z193" s="28"/>
      <c r="AA193" s="28"/>
      <c r="AB193" s="28"/>
      <c r="AL193" s="12"/>
      <c r="AM193" s="3"/>
      <c r="AN193" s="3"/>
      <c r="AO193" s="3"/>
      <c r="AP193" s="3"/>
      <c r="AQ193" s="3"/>
      <c r="AR193" s="3"/>
      <c r="AS193" s="12" t="s">
        <v>257</v>
      </c>
      <c r="AT193" s="15">
        <f t="shared" si="79"/>
        <v>3.5936965505745946E-2</v>
      </c>
      <c r="AU193" s="3">
        <f t="shared" si="79"/>
        <v>69557.142965107152</v>
      </c>
      <c r="AV193" s="3">
        <f t="shared" si="79"/>
        <v>2499.6726474152965</v>
      </c>
      <c r="AW193" s="3">
        <f t="shared" si="79"/>
        <v>68307.306641399511</v>
      </c>
      <c r="AX193" s="3">
        <f t="shared" si="79"/>
        <v>725748.70882967941</v>
      </c>
      <c r="AY193" s="47">
        <f t="shared" si="79"/>
        <v>10.433848744962773</v>
      </c>
    </row>
    <row r="194" spans="9:51" x14ac:dyDescent="0.25">
      <c r="I194" s="30"/>
      <c r="J194" s="30"/>
      <c r="O194" s="39"/>
      <c r="Z194" s="28"/>
      <c r="AA194" s="28"/>
      <c r="AB194" s="28"/>
      <c r="AL194" s="12" t="s">
        <v>205</v>
      </c>
      <c r="AM194" s="15">
        <f t="shared" ref="AM194:AR198" si="80">J72</f>
        <v>4.9756165388684375E-4</v>
      </c>
      <c r="AN194" s="3">
        <f t="shared" si="80"/>
        <v>99414.194755661316</v>
      </c>
      <c r="AO194" s="3">
        <f t="shared" si="80"/>
        <v>49.464691162458621</v>
      </c>
      <c r="AP194" s="3">
        <f t="shared" si="80"/>
        <v>99389.462410080087</v>
      </c>
      <c r="AQ194" s="3">
        <f t="shared" si="80"/>
        <v>5568610.3309902186</v>
      </c>
      <c r="AR194" s="16">
        <f t="shared" si="80"/>
        <v>56.014237651641835</v>
      </c>
      <c r="AS194" s="12" t="s">
        <v>258</v>
      </c>
      <c r="AT194" s="15">
        <f t="shared" si="79"/>
        <v>3.9849643935656494E-2</v>
      </c>
      <c r="AU194" s="3">
        <f t="shared" si="79"/>
        <v>67057.470317691856</v>
      </c>
      <c r="AV194" s="3">
        <f t="shared" si="79"/>
        <v>2672.216315385871</v>
      </c>
      <c r="AW194" s="3">
        <f t="shared" si="79"/>
        <v>65721.362159998913</v>
      </c>
      <c r="AX194" s="3">
        <f t="shared" si="79"/>
        <v>657441.4021882799</v>
      </c>
      <c r="AY194" s="47">
        <f t="shared" si="79"/>
        <v>9.8041485769382852</v>
      </c>
    </row>
    <row r="195" spans="9:51" x14ac:dyDescent="0.25">
      <c r="I195" s="30"/>
      <c r="J195" s="30"/>
      <c r="O195" s="39"/>
      <c r="Z195" s="28"/>
      <c r="AA195" s="28"/>
      <c r="AB195" s="28"/>
      <c r="AL195" s="12" t="s">
        <v>206</v>
      </c>
      <c r="AM195" s="15">
        <f t="shared" si="80"/>
        <v>4.9491416922369631E-4</v>
      </c>
      <c r="AN195" s="3">
        <f t="shared" si="80"/>
        <v>99364.730064498857</v>
      </c>
      <c r="AO195" s="3">
        <f t="shared" si="80"/>
        <v>49.177012829997693</v>
      </c>
      <c r="AP195" s="3">
        <f t="shared" si="80"/>
        <v>99340.141558083851</v>
      </c>
      <c r="AQ195" s="3">
        <f t="shared" si="80"/>
        <v>5469220.8685801383</v>
      </c>
      <c r="AR195" s="16">
        <f t="shared" si="80"/>
        <v>55.04187315791026</v>
      </c>
      <c r="AS195" s="12" t="s">
        <v>259</v>
      </c>
      <c r="AT195" s="15">
        <f t="shared" si="79"/>
        <v>4.4118387933387404E-2</v>
      </c>
      <c r="AU195" s="3">
        <f t="shared" si="79"/>
        <v>64385.254002305985</v>
      </c>
      <c r="AV195" s="3">
        <f t="shared" si="79"/>
        <v>2840.5736132634192</v>
      </c>
      <c r="AW195" s="3">
        <f t="shared" si="79"/>
        <v>62964.967195674275</v>
      </c>
      <c r="AX195" s="3">
        <f t="shared" si="79"/>
        <v>591720.04002828093</v>
      </c>
      <c r="AY195" s="47">
        <f t="shared" si="79"/>
        <v>9.1903037302157458</v>
      </c>
    </row>
    <row r="196" spans="9:51" x14ac:dyDescent="0.25">
      <c r="I196" s="30"/>
      <c r="J196" s="30"/>
      <c r="O196" s="39"/>
      <c r="Z196" s="28"/>
      <c r="AA196" s="28"/>
      <c r="AB196" s="28"/>
      <c r="AL196" s="12" t="s">
        <v>207</v>
      </c>
      <c r="AM196" s="15">
        <f t="shared" si="80"/>
        <v>4.4009585039070034E-4</v>
      </c>
      <c r="AN196" s="3">
        <f t="shared" si="80"/>
        <v>99315.55305166886</v>
      </c>
      <c r="AO196" s="3">
        <f t="shared" si="80"/>
        <v>43.708362777295406</v>
      </c>
      <c r="AP196" s="3">
        <f t="shared" si="80"/>
        <v>99293.698870280205</v>
      </c>
      <c r="AQ196" s="3">
        <f t="shared" si="80"/>
        <v>5369880.7270220546</v>
      </c>
      <c r="AR196" s="16">
        <f t="shared" si="80"/>
        <v>54.068880069855496</v>
      </c>
      <c r="AS196" s="12"/>
      <c r="AT196" s="3"/>
      <c r="AU196" s="3"/>
      <c r="AV196" s="3"/>
      <c r="AW196" s="3"/>
      <c r="AX196" s="3"/>
      <c r="AY196" s="45"/>
    </row>
    <row r="197" spans="9:51" x14ac:dyDescent="0.25">
      <c r="I197" s="30"/>
      <c r="J197" s="30"/>
      <c r="O197" s="39"/>
      <c r="Z197" s="28"/>
      <c r="AA197" s="28"/>
      <c r="AB197" s="28"/>
      <c r="AL197" s="12" t="s">
        <v>208</v>
      </c>
      <c r="AM197" s="15">
        <f t="shared" si="80"/>
        <v>4.428825615319052E-4</v>
      </c>
      <c r="AN197" s="3">
        <f t="shared" si="80"/>
        <v>99271.844688891564</v>
      </c>
      <c r="AO197" s="3">
        <f t="shared" si="80"/>
        <v>43.965768863810808</v>
      </c>
      <c r="AP197" s="3">
        <f t="shared" si="80"/>
        <v>99249.861804459651</v>
      </c>
      <c r="AQ197" s="3">
        <f t="shared" si="80"/>
        <v>5270587.0281517748</v>
      </c>
      <c r="AR197" s="16">
        <f t="shared" si="80"/>
        <v>53.092465891706645</v>
      </c>
      <c r="AS197" s="12" t="s">
        <v>260</v>
      </c>
      <c r="AT197" s="15">
        <f t="shared" ref="AT197:AY201" si="81">J127</f>
        <v>4.8068706516338877E-2</v>
      </c>
      <c r="AU197" s="3">
        <f t="shared" si="81"/>
        <v>61544.680389042565</v>
      </c>
      <c r="AV197" s="3">
        <f t="shared" si="81"/>
        <v>2958.3731792627659</v>
      </c>
      <c r="AW197" s="3">
        <f t="shared" si="81"/>
        <v>60065.493799411182</v>
      </c>
      <c r="AX197" s="3">
        <f t="shared" si="81"/>
        <v>528755.07283260662</v>
      </c>
      <c r="AY197" s="47">
        <f t="shared" si="81"/>
        <v>8.5914017180719053</v>
      </c>
    </row>
    <row r="198" spans="9:51" x14ac:dyDescent="0.25">
      <c r="I198" s="30"/>
      <c r="J198" s="30"/>
      <c r="O198" s="39"/>
      <c r="Z198" s="28"/>
      <c r="AA198" s="28"/>
      <c r="AB198" s="28"/>
      <c r="AL198" s="12" t="s">
        <v>209</v>
      </c>
      <c r="AM198" s="15">
        <f t="shared" si="80"/>
        <v>4.9712248203382216E-4</v>
      </c>
      <c r="AN198" s="3">
        <f t="shared" si="80"/>
        <v>99227.878920027753</v>
      </c>
      <c r="AO198" s="3">
        <f t="shared" si="80"/>
        <v>49.328409455672954</v>
      </c>
      <c r="AP198" s="3">
        <f t="shared" si="80"/>
        <v>99203.214715299924</v>
      </c>
      <c r="AQ198" s="3">
        <f t="shared" si="80"/>
        <v>5171337.1663473155</v>
      </c>
      <c r="AR198" s="16">
        <f t="shared" si="80"/>
        <v>52.115768498036026</v>
      </c>
      <c r="AS198" s="12" t="s">
        <v>261</v>
      </c>
      <c r="AT198" s="15">
        <f t="shared" si="81"/>
        <v>5.2275060648662136E-2</v>
      </c>
      <c r="AU198" s="3">
        <f t="shared" si="81"/>
        <v>58586.307209779799</v>
      </c>
      <c r="AV198" s="3">
        <f t="shared" si="81"/>
        <v>3062.6027625723946</v>
      </c>
      <c r="AW198" s="3">
        <f t="shared" si="81"/>
        <v>57055.005828493602</v>
      </c>
      <c r="AX198" s="3">
        <f t="shared" si="81"/>
        <v>468689.57903319539</v>
      </c>
      <c r="AY198" s="47">
        <f t="shared" si="81"/>
        <v>7.9999850025529025</v>
      </c>
    </row>
    <row r="199" spans="9:51" x14ac:dyDescent="0.25">
      <c r="I199" s="30"/>
      <c r="J199" s="30"/>
      <c r="O199" s="39"/>
      <c r="Z199" s="28"/>
      <c r="AA199" s="28"/>
      <c r="AB199" s="28"/>
      <c r="AL199" s="12"/>
      <c r="AM199" s="3"/>
      <c r="AN199" s="3"/>
      <c r="AO199" s="3"/>
      <c r="AP199" s="3"/>
      <c r="AQ199" s="3"/>
      <c r="AR199" s="3"/>
      <c r="AS199" s="12" t="s">
        <v>262</v>
      </c>
      <c r="AT199" s="15">
        <f t="shared" si="81"/>
        <v>5.8311527795215277E-2</v>
      </c>
      <c r="AU199" s="3">
        <f t="shared" si="81"/>
        <v>55523.704447207405</v>
      </c>
      <c r="AV199" s="3">
        <f t="shared" si="81"/>
        <v>3237.6720351666518</v>
      </c>
      <c r="AW199" s="3">
        <f t="shared" si="81"/>
        <v>53904.868429624083</v>
      </c>
      <c r="AX199" s="3">
        <f t="shared" si="81"/>
        <v>411634.57320470177</v>
      </c>
      <c r="AY199" s="47">
        <f t="shared" si="81"/>
        <v>7.4136727241621418</v>
      </c>
    </row>
    <row r="200" spans="9:51" x14ac:dyDescent="0.25">
      <c r="I200" s="30"/>
      <c r="J200" s="30"/>
      <c r="O200" s="39"/>
      <c r="Z200" s="28"/>
      <c r="AA200" s="28"/>
      <c r="AB200" s="28"/>
      <c r="AL200" s="12" t="s">
        <v>210</v>
      </c>
      <c r="AM200" s="15">
        <f t="shared" ref="AM200:AR204" si="82">J77</f>
        <v>5.8859715573447529E-4</v>
      </c>
      <c r="AN200" s="3">
        <f t="shared" si="82"/>
        <v>99178.55051057208</v>
      </c>
      <c r="AO200" s="3">
        <f t="shared" si="82"/>
        <v>58.376212740389747</v>
      </c>
      <c r="AP200" s="3">
        <f t="shared" si="82"/>
        <v>99149.362404201878</v>
      </c>
      <c r="AQ200" s="3">
        <f t="shared" si="82"/>
        <v>5072133.9516320154</v>
      </c>
      <c r="AR200" s="16">
        <f t="shared" si="82"/>
        <v>51.141440619172428</v>
      </c>
      <c r="AS200" s="12" t="s">
        <v>263</v>
      </c>
      <c r="AT200" s="15">
        <f t="shared" si="81"/>
        <v>6.6249335129305656E-2</v>
      </c>
      <c r="AU200" s="3">
        <f t="shared" si="81"/>
        <v>52286.032412040753</v>
      </c>
      <c r="AV200" s="3">
        <f t="shared" si="81"/>
        <v>3463.9148838470282</v>
      </c>
      <c r="AW200" s="3">
        <f t="shared" si="81"/>
        <v>50554.074970117239</v>
      </c>
      <c r="AX200" s="3">
        <f t="shared" si="81"/>
        <v>357729.7047750777</v>
      </c>
      <c r="AY200" s="47">
        <f t="shared" si="81"/>
        <v>6.8417833266824326</v>
      </c>
    </row>
    <row r="201" spans="9:51" x14ac:dyDescent="0.25">
      <c r="I201" s="30"/>
      <c r="J201" s="30"/>
      <c r="O201" s="39"/>
      <c r="Z201" s="28"/>
      <c r="AA201" s="28"/>
      <c r="AB201" s="28"/>
      <c r="AL201" s="12" t="s">
        <v>211</v>
      </c>
      <c r="AM201" s="15">
        <f t="shared" si="82"/>
        <v>6.7279055640024851E-4</v>
      </c>
      <c r="AN201" s="3">
        <f t="shared" si="82"/>
        <v>99120.174297831691</v>
      </c>
      <c r="AO201" s="3">
        <f t="shared" si="82"/>
        <v>66.687117216322804</v>
      </c>
      <c r="AP201" s="3">
        <f t="shared" si="82"/>
        <v>99086.830739223529</v>
      </c>
      <c r="AQ201" s="3">
        <f t="shared" si="82"/>
        <v>4972984.5892278133</v>
      </c>
      <c r="AR201" s="16">
        <f t="shared" si="82"/>
        <v>50.17126558197144</v>
      </c>
      <c r="AS201" s="12" t="s">
        <v>264</v>
      </c>
      <c r="AT201" s="15">
        <f t="shared" si="81"/>
        <v>7.6498212185775613E-2</v>
      </c>
      <c r="AU201" s="3">
        <f t="shared" si="81"/>
        <v>48822.117528193725</v>
      </c>
      <c r="AV201" s="3">
        <f t="shared" si="81"/>
        <v>3734.8047060306344</v>
      </c>
      <c r="AW201" s="3">
        <f t="shared" si="81"/>
        <v>46954.715175178411</v>
      </c>
      <c r="AX201" s="3">
        <f t="shared" si="81"/>
        <v>307175.62980496045</v>
      </c>
      <c r="AY201" s="47">
        <f t="shared" si="81"/>
        <v>6.2917309890865161</v>
      </c>
    </row>
    <row r="202" spans="9:51" x14ac:dyDescent="0.25">
      <c r="I202" s="30"/>
      <c r="J202" s="30"/>
      <c r="O202" s="39"/>
      <c r="Z202" s="28"/>
      <c r="AA202" s="28"/>
      <c r="AB202" s="28"/>
      <c r="AL202" s="12" t="s">
        <v>212</v>
      </c>
      <c r="AM202" s="15">
        <f t="shared" si="82"/>
        <v>7.3496707233746197E-4</v>
      </c>
      <c r="AN202" s="3">
        <f t="shared" si="82"/>
        <v>99053.487180615368</v>
      </c>
      <c r="AO202" s="3">
        <f t="shared" si="82"/>
        <v>72.801051477945293</v>
      </c>
      <c r="AP202" s="3">
        <f t="shared" si="82"/>
        <v>99017.086654876388</v>
      </c>
      <c r="AQ202" s="3">
        <f t="shared" si="82"/>
        <v>4873897.7584885899</v>
      </c>
      <c r="AR202" s="16">
        <f t="shared" si="82"/>
        <v>49.204706439072297</v>
      </c>
      <c r="AS202" s="12"/>
      <c r="AT202" s="3"/>
      <c r="AU202" s="3"/>
      <c r="AV202" s="3"/>
      <c r="AW202" s="3"/>
      <c r="AX202" s="3"/>
      <c r="AY202" s="45"/>
    </row>
    <row r="203" spans="9:51" x14ac:dyDescent="0.25">
      <c r="I203" s="30"/>
      <c r="J203" s="30"/>
      <c r="O203" s="39"/>
      <c r="Z203" s="28"/>
      <c r="AA203" s="28"/>
      <c r="AB203" s="28"/>
      <c r="AL203" s="12" t="s">
        <v>213</v>
      </c>
      <c r="AM203" s="15">
        <f t="shared" si="82"/>
        <v>7.736143990659148E-4</v>
      </c>
      <c r="AN203" s="3">
        <f t="shared" si="82"/>
        <v>98980.686129137423</v>
      </c>
      <c r="AO203" s="3">
        <f t="shared" si="82"/>
        <v>76.572884018925834</v>
      </c>
      <c r="AP203" s="3">
        <f t="shared" si="82"/>
        <v>98942.399687127967</v>
      </c>
      <c r="AQ203" s="3">
        <f t="shared" si="82"/>
        <v>4774880.6718337135</v>
      </c>
      <c r="AR203" s="16">
        <f t="shared" si="82"/>
        <v>48.240529123066047</v>
      </c>
      <c r="AS203" s="12" t="s">
        <v>265</v>
      </c>
      <c r="AT203" s="15">
        <f t="shared" ref="AT203:AY207" si="83">J132</f>
        <v>8.9587574682883725E-2</v>
      </c>
      <c r="AU203" s="3">
        <f t="shared" si="83"/>
        <v>45087.31282216309</v>
      </c>
      <c r="AV203" s="3">
        <f t="shared" si="83"/>
        <v>4039.2630047060738</v>
      </c>
      <c r="AW203" s="3">
        <f t="shared" si="83"/>
        <v>43067.681319810057</v>
      </c>
      <c r="AX203" s="3">
        <f t="shared" si="83"/>
        <v>260220.91462978203</v>
      </c>
      <c r="AY203" s="47">
        <f t="shared" si="83"/>
        <v>5.771488659263543</v>
      </c>
    </row>
    <row r="204" spans="9:51" x14ac:dyDescent="0.25">
      <c r="I204" s="30"/>
      <c r="J204" s="30"/>
      <c r="O204" s="39"/>
      <c r="Z204" s="28"/>
      <c r="AA204" s="28"/>
      <c r="AB204" s="28"/>
      <c r="AL204" s="12" t="s">
        <v>214</v>
      </c>
      <c r="AM204" s="15">
        <f t="shared" si="82"/>
        <v>9.0657797211754151E-4</v>
      </c>
      <c r="AN204" s="3">
        <f t="shared" si="82"/>
        <v>98904.113245118497</v>
      </c>
      <c r="AO204" s="3">
        <f t="shared" si="82"/>
        <v>89.664290419852477</v>
      </c>
      <c r="AP204" s="3">
        <f t="shared" si="82"/>
        <v>98859.281099908578</v>
      </c>
      <c r="AQ204" s="3">
        <f t="shared" si="82"/>
        <v>4675938.2721465854</v>
      </c>
      <c r="AR204" s="16">
        <f t="shared" si="82"/>
        <v>47.277490477650794</v>
      </c>
      <c r="AS204" s="12" t="s">
        <v>266</v>
      </c>
      <c r="AT204" s="15">
        <f t="shared" si="83"/>
        <v>0.10213441478820921</v>
      </c>
      <c r="AU204" s="3">
        <f t="shared" si="83"/>
        <v>41048.049817457017</v>
      </c>
      <c r="AV204" s="3">
        <f t="shared" si="83"/>
        <v>4192.4185463032263</v>
      </c>
      <c r="AW204" s="3">
        <f t="shared" si="83"/>
        <v>38951.840544305407</v>
      </c>
      <c r="AX204" s="3">
        <f t="shared" si="83"/>
        <v>217153.23330997198</v>
      </c>
      <c r="AY204" s="47">
        <f t="shared" si="83"/>
        <v>5.2902204678581466</v>
      </c>
    </row>
    <row r="205" spans="9:51" x14ac:dyDescent="0.25">
      <c r="I205" s="30"/>
      <c r="J205" s="30"/>
      <c r="O205" s="39"/>
      <c r="Z205" s="28"/>
      <c r="AA205" s="28"/>
      <c r="AB205" s="28"/>
      <c r="AL205" s="12"/>
      <c r="AM205" s="3"/>
      <c r="AN205" s="3"/>
      <c r="AO205" s="3"/>
      <c r="AP205" s="3"/>
      <c r="AQ205" s="3"/>
      <c r="AR205" s="3"/>
      <c r="AS205" s="12" t="s">
        <v>267</v>
      </c>
      <c r="AT205" s="15">
        <f t="shared" si="83"/>
        <v>0.10838551417503711</v>
      </c>
      <c r="AU205" s="3">
        <f t="shared" si="83"/>
        <v>36855.63127115379</v>
      </c>
      <c r="AV205" s="3">
        <f t="shared" si="83"/>
        <v>3994.6165455695809</v>
      </c>
      <c r="AW205" s="3">
        <f t="shared" si="83"/>
        <v>34858.322998368996</v>
      </c>
      <c r="AX205" s="3">
        <f t="shared" si="83"/>
        <v>178201.39276566659</v>
      </c>
      <c r="AY205" s="47">
        <f t="shared" si="83"/>
        <v>4.8351198071905355</v>
      </c>
    </row>
    <row r="206" spans="9:51" x14ac:dyDescent="0.25">
      <c r="I206" s="30"/>
      <c r="J206" s="30"/>
      <c r="O206" s="39"/>
      <c r="Z206" s="28"/>
      <c r="AA206" s="28"/>
      <c r="AB206" s="28"/>
      <c r="AL206" s="12" t="s">
        <v>215</v>
      </c>
      <c r="AM206" s="15">
        <f t="shared" ref="AM206:AR210" si="84">J82</f>
        <v>1.0676747408915612E-3</v>
      </c>
      <c r="AN206" s="3">
        <f t="shared" si="84"/>
        <v>98814.448954698644</v>
      </c>
      <c r="AO206" s="3">
        <f t="shared" si="84"/>
        <v>105.50169118405029</v>
      </c>
      <c r="AP206" s="3">
        <f t="shared" si="84"/>
        <v>98761.698109106626</v>
      </c>
      <c r="AQ206" s="3">
        <f t="shared" si="84"/>
        <v>4577078.9910466764</v>
      </c>
      <c r="AR206" s="16">
        <f t="shared" si="84"/>
        <v>46.319936400647563</v>
      </c>
      <c r="AS206" s="12" t="s">
        <v>268</v>
      </c>
      <c r="AT206" s="15">
        <f t="shared" si="83"/>
        <v>0.10504617420435935</v>
      </c>
      <c r="AU206" s="3">
        <f t="shared" si="83"/>
        <v>32861.014725584209</v>
      </c>
      <c r="AV206" s="3">
        <f t="shared" si="83"/>
        <v>3451.9238773957368</v>
      </c>
      <c r="AW206" s="3">
        <f t="shared" si="83"/>
        <v>31135.052786886343</v>
      </c>
      <c r="AX206" s="3">
        <f t="shared" si="83"/>
        <v>143343.06976729759</v>
      </c>
      <c r="AY206" s="47">
        <f t="shared" si="83"/>
        <v>4.3621011391257092</v>
      </c>
    </row>
    <row r="207" spans="9:51" x14ac:dyDescent="0.25">
      <c r="I207" s="30"/>
      <c r="J207" s="30"/>
      <c r="O207" s="39"/>
      <c r="Z207" s="28"/>
      <c r="AA207" s="28"/>
      <c r="AB207" s="28"/>
      <c r="AL207" s="12" t="s">
        <v>216</v>
      </c>
      <c r="AM207" s="15">
        <f t="shared" si="84"/>
        <v>1.0701881160612861E-3</v>
      </c>
      <c r="AN207" s="3">
        <f t="shared" si="84"/>
        <v>98708.947263514594</v>
      </c>
      <c r="AO207" s="3">
        <f t="shared" si="84"/>
        <v>105.63714231034101</v>
      </c>
      <c r="AP207" s="3">
        <f t="shared" si="84"/>
        <v>98656.128692359431</v>
      </c>
      <c r="AQ207" s="3">
        <f t="shared" si="84"/>
        <v>4478317.2929375693</v>
      </c>
      <c r="AR207" s="16">
        <f t="shared" si="84"/>
        <v>45.36890947668806</v>
      </c>
      <c r="AS207" s="12" t="s">
        <v>269</v>
      </c>
      <c r="AT207" s="15">
        <f t="shared" si="83"/>
        <v>9.2290279226312791E-2</v>
      </c>
      <c r="AU207" s="3">
        <f t="shared" si="83"/>
        <v>29409.090848188473</v>
      </c>
      <c r="AV207" s="3">
        <f t="shared" si="83"/>
        <v>2714.1732061713155</v>
      </c>
      <c r="AW207" s="3">
        <f t="shared" si="83"/>
        <v>28052.004245102813</v>
      </c>
      <c r="AX207" s="3">
        <f t="shared" si="83"/>
        <v>112208.01698041125</v>
      </c>
      <c r="AY207" s="47">
        <f t="shared" si="83"/>
        <v>3.8154194415473741</v>
      </c>
    </row>
    <row r="208" spans="9:51" x14ac:dyDescent="0.25">
      <c r="I208" s="30"/>
      <c r="J208" s="30"/>
      <c r="O208" s="39"/>
      <c r="Z208" s="28"/>
      <c r="AA208" s="28"/>
      <c r="AB208" s="28"/>
      <c r="AL208" s="12" t="s">
        <v>217</v>
      </c>
      <c r="AM208" s="15">
        <f t="shared" si="84"/>
        <v>8.9257287471803456E-4</v>
      </c>
      <c r="AN208" s="3">
        <f t="shared" si="84"/>
        <v>98603.310121204253</v>
      </c>
      <c r="AO208" s="3">
        <f t="shared" si="84"/>
        <v>88.010639971587807</v>
      </c>
      <c r="AP208" s="3">
        <f t="shared" si="84"/>
        <v>98559.304801218459</v>
      </c>
      <c r="AQ208" s="3">
        <f t="shared" si="84"/>
        <v>4379661.1642452097</v>
      </c>
      <c r="AR208" s="16">
        <f t="shared" si="84"/>
        <v>44.41697909392375</v>
      </c>
      <c r="AS208" s="12"/>
      <c r="AT208" s="3"/>
      <c r="AU208" s="3"/>
      <c r="AV208" s="3"/>
      <c r="AW208" s="3"/>
      <c r="AX208" s="3"/>
      <c r="AY208" s="45"/>
    </row>
    <row r="209" spans="9:51" x14ac:dyDescent="0.25">
      <c r="I209" s="30"/>
      <c r="J209" s="30"/>
      <c r="O209" s="39"/>
      <c r="Z209" s="28"/>
      <c r="AA209" s="28"/>
      <c r="AB209" s="28"/>
      <c r="AL209" s="12" t="s">
        <v>218</v>
      </c>
      <c r="AM209" s="15">
        <f t="shared" si="84"/>
        <v>7.0314279956167178E-4</v>
      </c>
      <c r="AN209" s="3">
        <f t="shared" si="84"/>
        <v>98515.299481232665</v>
      </c>
      <c r="AO209" s="3">
        <f t="shared" si="84"/>
        <v>69.270323476885096</v>
      </c>
      <c r="AP209" s="3">
        <f t="shared" si="84"/>
        <v>98480.664319494215</v>
      </c>
      <c r="AQ209" s="3">
        <f t="shared" si="84"/>
        <v>4281101.8594439914</v>
      </c>
      <c r="AR209" s="16">
        <f t="shared" si="84"/>
        <v>43.456213217517032</v>
      </c>
      <c r="AS209" s="12" t="s">
        <v>270</v>
      </c>
      <c r="AT209" s="15">
        <f t="shared" ref="AT209:AY209" si="85">J137</f>
        <v>7.37166921479811E-2</v>
      </c>
      <c r="AU209" s="3">
        <f t="shared" si="85"/>
        <v>26694.917642017157</v>
      </c>
      <c r="AV209" s="3">
        <f t="shared" si="85"/>
        <v>26694.917642017157</v>
      </c>
      <c r="AW209" s="3">
        <f t="shared" si="85"/>
        <v>84156.012735308439</v>
      </c>
      <c r="AX209" s="3">
        <f t="shared" si="85"/>
        <v>84156.012735308439</v>
      </c>
      <c r="AY209" s="47">
        <f t="shared" si="85"/>
        <v>3.1525106712765769</v>
      </c>
    </row>
    <row r="210" spans="9:51" x14ac:dyDescent="0.25">
      <c r="I210" s="30"/>
      <c r="J210" s="30"/>
      <c r="O210" s="39"/>
      <c r="Z210" s="28"/>
      <c r="AA210" s="28"/>
      <c r="AB210" s="28"/>
      <c r="AL210" s="12" t="s">
        <v>219</v>
      </c>
      <c r="AM210" s="15">
        <f t="shared" si="84"/>
        <v>6.92603872511584E-4</v>
      </c>
      <c r="AN210" s="3">
        <f t="shared" si="84"/>
        <v>98446.02915775578</v>
      </c>
      <c r="AO210" s="3">
        <f t="shared" si="84"/>
        <v>68.184101028047735</v>
      </c>
      <c r="AP210" s="3">
        <f t="shared" si="84"/>
        <v>98411.937107241756</v>
      </c>
      <c r="AQ210" s="3">
        <f t="shared" si="84"/>
        <v>4182621.1951244972</v>
      </c>
      <c r="AR210" s="16">
        <f t="shared" si="84"/>
        <v>42.486438822453835</v>
      </c>
      <c r="AS210" s="12"/>
      <c r="AT210" s="3"/>
      <c r="AU210" s="3"/>
      <c r="AV210" s="3"/>
      <c r="AW210" s="3"/>
      <c r="AX210" s="3"/>
      <c r="AY210" s="45"/>
    </row>
    <row r="211" spans="9:51" x14ac:dyDescent="0.25">
      <c r="I211" s="30"/>
      <c r="J211" s="30"/>
      <c r="O211" s="39"/>
      <c r="Z211" s="28"/>
      <c r="AA211" s="28"/>
      <c r="AB211" s="28"/>
      <c r="AL211" s="12"/>
      <c r="AM211" s="3"/>
      <c r="AN211" s="3"/>
      <c r="AO211" s="3"/>
      <c r="AP211" s="3"/>
      <c r="AQ211" s="3"/>
      <c r="AR211" s="3"/>
      <c r="AS211" s="12"/>
      <c r="AT211" s="3"/>
      <c r="AU211" s="3"/>
      <c r="AV211" s="3"/>
      <c r="AW211" s="3"/>
      <c r="AX211" s="3"/>
      <c r="AY211" s="45"/>
    </row>
    <row r="212" spans="9:51" x14ac:dyDescent="0.25">
      <c r="I212" s="30"/>
      <c r="J212" s="30"/>
      <c r="O212" s="39"/>
      <c r="Z212" s="28"/>
      <c r="AA212" s="28"/>
      <c r="AB212" s="28"/>
      <c r="AL212" s="12" t="s">
        <v>220</v>
      </c>
      <c r="AM212" s="15">
        <f t="shared" ref="AM212:AR216" si="86">J87</f>
        <v>9.0785415854689093E-4</v>
      </c>
      <c r="AN212" s="3">
        <f t="shared" si="86"/>
        <v>98377.845056727732</v>
      </c>
      <c r="AO212" s="3">
        <f t="shared" si="86"/>
        <v>89.312735743631492</v>
      </c>
      <c r="AP212" s="3">
        <f t="shared" si="86"/>
        <v>98333.188688855909</v>
      </c>
      <c r="AQ212" s="3">
        <f t="shared" si="86"/>
        <v>4084209.2580172555</v>
      </c>
      <c r="AR212" s="16">
        <f t="shared" si="86"/>
        <v>41.515538947434486</v>
      </c>
      <c r="AS212" s="12"/>
      <c r="AT212" s="3"/>
      <c r="AU212" s="3"/>
      <c r="AV212" s="3"/>
      <c r="AW212" s="3"/>
      <c r="AX212" s="3"/>
      <c r="AY212" s="45"/>
    </row>
    <row r="213" spans="9:51" x14ac:dyDescent="0.25">
      <c r="I213" s="30"/>
      <c r="J213" s="30"/>
      <c r="O213" s="39"/>
      <c r="Z213" s="28"/>
      <c r="AA213" s="28"/>
      <c r="AB213" s="28"/>
      <c r="AL213" s="12" t="s">
        <v>221</v>
      </c>
      <c r="AM213" s="15">
        <f t="shared" si="86"/>
        <v>1.2234949867297772E-3</v>
      </c>
      <c r="AN213" s="3">
        <f t="shared" si="86"/>
        <v>98288.532320984101</v>
      </c>
      <c r="AO213" s="3">
        <f t="shared" si="86"/>
        <v>120.25552654775674</v>
      </c>
      <c r="AP213" s="3">
        <f t="shared" si="86"/>
        <v>98228.404557710222</v>
      </c>
      <c r="AQ213" s="3">
        <f t="shared" si="86"/>
        <v>3985876.0693283994</v>
      </c>
      <c r="AR213" s="16">
        <f t="shared" si="86"/>
        <v>40.552808910724117</v>
      </c>
      <c r="AS213" s="12"/>
      <c r="AT213" s="3"/>
      <c r="AU213" s="3"/>
      <c r="AV213" s="3"/>
      <c r="AW213" s="3"/>
      <c r="AX213" s="3"/>
      <c r="AY213" s="45"/>
    </row>
    <row r="214" spans="9:51" x14ac:dyDescent="0.25">
      <c r="I214" s="30"/>
      <c r="J214" s="30"/>
      <c r="O214" s="39"/>
      <c r="Z214" s="28"/>
      <c r="AA214" s="28"/>
      <c r="AB214" s="28"/>
      <c r="AL214" s="12" t="s">
        <v>222</v>
      </c>
      <c r="AM214" s="15">
        <f t="shared" si="86"/>
        <v>1.5394442429357048E-3</v>
      </c>
      <c r="AN214" s="3">
        <f t="shared" si="86"/>
        <v>98168.276794436344</v>
      </c>
      <c r="AO214" s="3">
        <f t="shared" si="86"/>
        <v>151.12458855011209</v>
      </c>
      <c r="AP214" s="3">
        <f t="shared" si="86"/>
        <v>98092.714500161295</v>
      </c>
      <c r="AQ214" s="3">
        <f t="shared" si="86"/>
        <v>3887647.6647706893</v>
      </c>
      <c r="AR214" s="16">
        <f t="shared" si="86"/>
        <v>39.601873351728436</v>
      </c>
      <c r="AS214" s="12"/>
      <c r="AT214" s="3"/>
      <c r="AU214" s="3"/>
      <c r="AV214" s="3"/>
      <c r="AW214" s="3"/>
      <c r="AX214" s="3"/>
      <c r="AY214" s="45"/>
    </row>
    <row r="215" spans="9:51" x14ac:dyDescent="0.25">
      <c r="I215" s="30"/>
      <c r="J215" s="30"/>
      <c r="O215" s="39"/>
      <c r="Z215" s="28"/>
      <c r="AA215" s="28"/>
      <c r="AB215" s="28"/>
      <c r="AL215" s="12" t="s">
        <v>223</v>
      </c>
      <c r="AM215" s="15">
        <f t="shared" si="86"/>
        <v>1.6428326589496213E-3</v>
      </c>
      <c r="AN215" s="3">
        <f t="shared" si="86"/>
        <v>98017.152205886232</v>
      </c>
      <c r="AO215" s="3">
        <f t="shared" si="86"/>
        <v>161.02577878106968</v>
      </c>
      <c r="AP215" s="3">
        <f t="shared" si="86"/>
        <v>97936.639316495697</v>
      </c>
      <c r="AQ215" s="3">
        <f t="shared" si="86"/>
        <v>3789554.950270528</v>
      </c>
      <c r="AR215" s="16">
        <f t="shared" si="86"/>
        <v>38.662161315506509</v>
      </c>
      <c r="AS215" s="12"/>
      <c r="AT215" s="3"/>
      <c r="AU215" s="3"/>
      <c r="AV215" s="3"/>
      <c r="AW215" s="3"/>
      <c r="AX215" s="3"/>
      <c r="AY215" s="45"/>
    </row>
    <row r="216" spans="9:51" ht="17" thickBot="1" x14ac:dyDescent="0.3">
      <c r="I216" s="30"/>
      <c r="J216" s="30"/>
      <c r="O216" s="39"/>
      <c r="Z216" s="28"/>
      <c r="AA216" s="28"/>
      <c r="AB216" s="28"/>
      <c r="AL216" s="97" t="s">
        <v>224</v>
      </c>
      <c r="AM216" s="18">
        <f t="shared" si="86"/>
        <v>1.6025516296599024E-3</v>
      </c>
      <c r="AN216" s="5">
        <f t="shared" si="86"/>
        <v>97856.126427105162</v>
      </c>
      <c r="AO216" s="5">
        <f t="shared" si="86"/>
        <v>156.81949487797101</v>
      </c>
      <c r="AP216" s="5">
        <f t="shared" si="86"/>
        <v>97777.716679666177</v>
      </c>
      <c r="AQ216" s="5">
        <f t="shared" si="86"/>
        <v>3691618.3109540325</v>
      </c>
      <c r="AR216" s="19">
        <f t="shared" si="86"/>
        <v>37.724958525759625</v>
      </c>
      <c r="AS216" s="97"/>
      <c r="AT216" s="5"/>
      <c r="AU216" s="5"/>
      <c r="AV216" s="5"/>
      <c r="AW216" s="5"/>
      <c r="AX216" s="5"/>
      <c r="AY216" s="48"/>
    </row>
    <row r="217" spans="9:51" x14ac:dyDescent="0.25">
      <c r="I217" s="30"/>
      <c r="J217" s="30"/>
      <c r="O217" s="39"/>
      <c r="Z217" s="28"/>
      <c r="AA217" s="28"/>
      <c r="AB217" s="28"/>
    </row>
    <row r="218" spans="9:51" x14ac:dyDescent="0.25">
      <c r="I218" s="30"/>
      <c r="J218" s="30"/>
      <c r="O218" s="39"/>
      <c r="Z218" s="28"/>
      <c r="AA218" s="28"/>
      <c r="AB218" s="28"/>
    </row>
    <row r="219" spans="9:51" x14ac:dyDescent="0.25">
      <c r="I219" s="30"/>
      <c r="J219" s="30"/>
      <c r="O219" s="39"/>
      <c r="Z219" s="28"/>
      <c r="AA219" s="28"/>
      <c r="AB219" s="28"/>
    </row>
    <row r="220" spans="9:51" x14ac:dyDescent="0.25">
      <c r="I220" s="30"/>
      <c r="J220" s="30"/>
      <c r="O220" s="39"/>
      <c r="Z220" s="28"/>
      <c r="AA220" s="28"/>
      <c r="AB220" s="28"/>
    </row>
    <row r="221" spans="9:51" x14ac:dyDescent="0.25">
      <c r="I221" s="30"/>
      <c r="J221" s="30"/>
      <c r="O221" s="39"/>
      <c r="Z221" s="28"/>
      <c r="AA221" s="28"/>
      <c r="AB221" s="28"/>
    </row>
    <row r="222" spans="9:51" x14ac:dyDescent="0.25">
      <c r="I222" s="30"/>
      <c r="J222" s="30"/>
      <c r="O222" s="39"/>
      <c r="Z222" s="28"/>
      <c r="AA222" s="28"/>
      <c r="AB222" s="28"/>
    </row>
    <row r="223" spans="9:51" x14ac:dyDescent="0.25">
      <c r="I223" s="30"/>
      <c r="J223" s="30"/>
      <c r="O223" s="39"/>
      <c r="Z223" s="28"/>
      <c r="AA223" s="28"/>
      <c r="AB223" s="28"/>
    </row>
    <row r="224" spans="9:51" x14ac:dyDescent="0.25">
      <c r="I224" s="30"/>
      <c r="J224" s="30"/>
      <c r="O224" s="39"/>
      <c r="Z224" s="28"/>
      <c r="AA224" s="28"/>
      <c r="AB224" s="28"/>
    </row>
    <row r="225" spans="9:28" x14ac:dyDescent="0.25">
      <c r="I225" s="30"/>
      <c r="J225" s="30"/>
      <c r="O225" s="39"/>
      <c r="Z225" s="28"/>
      <c r="AA225" s="28"/>
      <c r="AB225" s="28"/>
    </row>
    <row r="226" spans="9:28" x14ac:dyDescent="0.25">
      <c r="I226" s="30"/>
      <c r="J226" s="30"/>
      <c r="O226" s="39"/>
      <c r="Z226" s="28"/>
      <c r="AA226" s="28"/>
      <c r="AB226" s="28"/>
    </row>
    <row r="227" spans="9:28" x14ac:dyDescent="0.25">
      <c r="I227" s="30"/>
      <c r="J227" s="30"/>
      <c r="O227" s="39"/>
      <c r="Z227" s="28"/>
      <c r="AA227" s="28"/>
      <c r="AB227" s="28"/>
    </row>
    <row r="228" spans="9:28" x14ac:dyDescent="0.25">
      <c r="I228" s="30"/>
      <c r="J228" s="30"/>
      <c r="O228" s="39"/>
      <c r="Z228" s="28"/>
      <c r="AA228" s="28"/>
      <c r="AB228" s="28"/>
    </row>
    <row r="229" spans="9:28" x14ac:dyDescent="0.25">
      <c r="I229" s="30"/>
      <c r="J229" s="30"/>
      <c r="O229" s="39"/>
      <c r="Z229" s="28"/>
      <c r="AA229" s="28"/>
      <c r="AB229" s="28"/>
    </row>
    <row r="230" spans="9:28" x14ac:dyDescent="0.25">
      <c r="I230" s="30"/>
      <c r="J230" s="30"/>
      <c r="O230" s="39"/>
      <c r="Z230" s="28"/>
      <c r="AA230" s="28"/>
      <c r="AB230" s="28"/>
    </row>
    <row r="231" spans="9:28" x14ac:dyDescent="0.25">
      <c r="I231" s="30"/>
      <c r="J231" s="30"/>
      <c r="O231" s="39"/>
      <c r="Z231" s="28"/>
      <c r="AA231" s="28"/>
      <c r="AB231" s="28"/>
    </row>
    <row r="232" spans="9:28" x14ac:dyDescent="0.25">
      <c r="I232" s="30"/>
      <c r="J232" s="30"/>
      <c r="O232" s="39"/>
      <c r="Z232" s="28"/>
      <c r="AA232" s="28"/>
      <c r="AB232" s="28"/>
    </row>
    <row r="233" spans="9:28" x14ac:dyDescent="0.25">
      <c r="I233" s="30"/>
      <c r="J233" s="30"/>
      <c r="O233" s="39"/>
      <c r="Z233" s="28"/>
      <c r="AA233" s="28"/>
      <c r="AB233" s="28"/>
    </row>
    <row r="234" spans="9:28" x14ac:dyDescent="0.25">
      <c r="I234" s="30"/>
      <c r="J234" s="30"/>
      <c r="O234" s="39"/>
      <c r="Z234" s="28"/>
      <c r="AA234" s="28"/>
      <c r="AB234" s="28"/>
    </row>
    <row r="235" spans="9:28" x14ac:dyDescent="0.25">
      <c r="I235" s="30"/>
      <c r="J235" s="30"/>
      <c r="O235" s="39"/>
      <c r="Z235" s="28"/>
      <c r="AA235" s="28"/>
      <c r="AB235" s="28"/>
    </row>
    <row r="236" spans="9:28" x14ac:dyDescent="0.25">
      <c r="I236" s="30"/>
      <c r="J236" s="30"/>
      <c r="O236" s="39"/>
      <c r="Z236" s="28"/>
      <c r="AA236" s="28"/>
      <c r="AB236" s="28"/>
    </row>
    <row r="237" spans="9:28" x14ac:dyDescent="0.25">
      <c r="I237" s="30"/>
      <c r="J237" s="30"/>
      <c r="O237" s="39"/>
      <c r="Z237" s="28"/>
      <c r="AA237" s="28"/>
      <c r="AB237" s="28"/>
    </row>
    <row r="238" spans="9:28" x14ac:dyDescent="0.25">
      <c r="I238" s="30"/>
      <c r="J238" s="30"/>
      <c r="O238" s="39"/>
      <c r="Z238" s="28"/>
      <c r="AA238" s="28"/>
      <c r="AB238" s="28"/>
    </row>
    <row r="239" spans="9:28" x14ac:dyDescent="0.25">
      <c r="I239" s="30"/>
      <c r="J239" s="30"/>
      <c r="O239" s="39"/>
      <c r="Z239" s="28"/>
      <c r="AA239" s="28"/>
      <c r="AB239" s="28"/>
    </row>
    <row r="240" spans="9:28" x14ac:dyDescent="0.25">
      <c r="I240" s="30"/>
      <c r="J240" s="30"/>
      <c r="O240" s="39"/>
      <c r="Z240" s="28"/>
      <c r="AA240" s="28"/>
      <c r="AB240" s="28"/>
    </row>
    <row r="241" spans="9:28" x14ac:dyDescent="0.25">
      <c r="I241" s="30"/>
      <c r="J241" s="30"/>
      <c r="O241" s="39"/>
      <c r="Z241" s="28"/>
      <c r="AA241" s="28"/>
      <c r="AB241" s="28"/>
    </row>
    <row r="242" spans="9:28" x14ac:dyDescent="0.25">
      <c r="I242" s="30"/>
      <c r="J242" s="30"/>
      <c r="O242" s="39"/>
      <c r="Z242" s="28"/>
      <c r="AA242" s="28"/>
      <c r="AB242" s="28"/>
    </row>
    <row r="243" spans="9:28" x14ac:dyDescent="0.25">
      <c r="I243" s="30"/>
      <c r="J243" s="30"/>
      <c r="O243" s="39"/>
      <c r="Z243" s="28"/>
      <c r="AA243" s="28"/>
      <c r="AB243" s="28"/>
    </row>
    <row r="244" spans="9:28" x14ac:dyDescent="0.25">
      <c r="I244" s="30"/>
      <c r="J244" s="30"/>
      <c r="O244" s="39"/>
      <c r="Z244" s="28"/>
      <c r="AA244" s="28"/>
      <c r="AB244" s="28"/>
    </row>
    <row r="245" spans="9:28" x14ac:dyDescent="0.25">
      <c r="I245" s="30"/>
      <c r="J245" s="30"/>
      <c r="O245" s="39"/>
      <c r="Z245" s="28"/>
      <c r="AA245" s="28"/>
      <c r="AB245" s="28"/>
    </row>
    <row r="246" spans="9:28" x14ac:dyDescent="0.25">
      <c r="I246" s="30"/>
      <c r="J246" s="30"/>
      <c r="O246" s="39"/>
      <c r="Z246" s="28"/>
      <c r="AA246" s="28"/>
      <c r="AB246" s="28"/>
    </row>
    <row r="247" spans="9:28" x14ac:dyDescent="0.25">
      <c r="I247" s="30"/>
      <c r="J247" s="30"/>
      <c r="O247" s="39"/>
      <c r="Z247" s="28"/>
      <c r="AA247" s="28"/>
      <c r="AB247" s="28"/>
    </row>
    <row r="248" spans="9:28" x14ac:dyDescent="0.25">
      <c r="I248" s="30"/>
      <c r="J248" s="30"/>
      <c r="O248" s="39"/>
      <c r="Z248" s="28"/>
      <c r="AA248" s="28"/>
      <c r="AB248" s="28"/>
    </row>
    <row r="249" spans="9:28" x14ac:dyDescent="0.25">
      <c r="I249" s="30"/>
      <c r="J249" s="30"/>
      <c r="O249" s="39"/>
      <c r="Z249" s="28"/>
      <c r="AA249" s="28"/>
      <c r="AB249" s="28"/>
    </row>
    <row r="250" spans="9:28" x14ac:dyDescent="0.25">
      <c r="I250" s="30"/>
      <c r="J250" s="30"/>
      <c r="O250" s="39"/>
      <c r="Z250" s="28"/>
      <c r="AA250" s="28"/>
      <c r="AB250" s="28"/>
    </row>
    <row r="251" spans="9:28" x14ac:dyDescent="0.25">
      <c r="I251" s="30"/>
      <c r="J251" s="30"/>
      <c r="O251" s="39"/>
      <c r="Z251" s="28"/>
      <c r="AA251" s="28"/>
      <c r="AB251" s="28"/>
    </row>
    <row r="252" spans="9:28" x14ac:dyDescent="0.25">
      <c r="I252" s="30"/>
      <c r="J252" s="30"/>
      <c r="O252" s="39"/>
      <c r="Z252" s="28"/>
      <c r="AA252" s="28"/>
      <c r="AB252" s="28"/>
    </row>
    <row r="253" spans="9:28" x14ac:dyDescent="0.25">
      <c r="I253" s="30"/>
      <c r="J253" s="30"/>
      <c r="O253" s="39"/>
      <c r="Z253" s="28"/>
      <c r="AA253" s="28"/>
      <c r="AB253" s="28"/>
    </row>
    <row r="254" spans="9:28" x14ac:dyDescent="0.25">
      <c r="I254" s="30"/>
      <c r="J254" s="30"/>
      <c r="O254" s="39"/>
      <c r="Z254" s="28"/>
      <c r="AA254" s="28"/>
      <c r="AB254" s="28"/>
    </row>
    <row r="255" spans="9:28" x14ac:dyDescent="0.25">
      <c r="I255" s="30"/>
      <c r="J255" s="30"/>
      <c r="O255" s="39"/>
      <c r="Z255" s="28"/>
      <c r="AA255" s="28"/>
      <c r="AB255" s="28"/>
    </row>
    <row r="256" spans="9:28" x14ac:dyDescent="0.25">
      <c r="I256" s="30"/>
      <c r="J256" s="30"/>
      <c r="O256" s="39"/>
      <c r="Z256" s="28"/>
      <c r="AA256" s="28"/>
      <c r="AB256" s="28"/>
    </row>
    <row r="257" spans="9:28" x14ac:dyDescent="0.25">
      <c r="I257" s="30"/>
      <c r="J257" s="30"/>
      <c r="O257" s="39"/>
      <c r="Z257" s="28"/>
      <c r="AA257" s="28"/>
      <c r="AB257" s="28"/>
    </row>
    <row r="258" spans="9:28" x14ac:dyDescent="0.25">
      <c r="I258" s="30"/>
      <c r="J258" s="30"/>
      <c r="O258" s="39"/>
      <c r="Z258" s="28"/>
      <c r="AA258" s="28"/>
      <c r="AB258" s="28"/>
    </row>
    <row r="259" spans="9:28" x14ac:dyDescent="0.25">
      <c r="I259" s="30"/>
      <c r="J259" s="30"/>
      <c r="O259" s="39"/>
      <c r="Z259" s="28"/>
      <c r="AA259" s="28"/>
      <c r="AB259" s="28"/>
    </row>
    <row r="260" spans="9:28" x14ac:dyDescent="0.25">
      <c r="I260" s="30"/>
      <c r="J260" s="30"/>
      <c r="O260" s="39"/>
      <c r="Z260" s="28"/>
      <c r="AA260" s="28"/>
      <c r="AB260" s="28"/>
    </row>
    <row r="261" spans="9:28" x14ac:dyDescent="0.25">
      <c r="I261" s="30"/>
      <c r="J261" s="30"/>
      <c r="O261" s="39"/>
      <c r="Z261" s="28"/>
      <c r="AA261" s="28"/>
      <c r="AB261" s="28"/>
    </row>
    <row r="262" spans="9:28" x14ac:dyDescent="0.25">
      <c r="I262" s="30"/>
      <c r="J262" s="30"/>
      <c r="O262" s="39"/>
      <c r="Z262" s="28"/>
      <c r="AA262" s="28"/>
      <c r="AB262" s="28"/>
    </row>
    <row r="263" spans="9:28" x14ac:dyDescent="0.25">
      <c r="I263" s="30"/>
      <c r="J263" s="30"/>
      <c r="O263" s="39"/>
      <c r="Z263" s="28"/>
      <c r="AA263" s="28"/>
      <c r="AB263" s="28"/>
    </row>
    <row r="264" spans="9:28" x14ac:dyDescent="0.25">
      <c r="I264" s="30"/>
      <c r="J264" s="30"/>
      <c r="O264" s="39"/>
      <c r="Z264" s="28"/>
      <c r="AA264" s="28"/>
      <c r="AB264" s="28"/>
    </row>
    <row r="265" spans="9:28" x14ac:dyDescent="0.25">
      <c r="I265" s="30"/>
      <c r="J265" s="30"/>
      <c r="O265" s="39"/>
      <c r="Z265" s="28"/>
      <c r="AA265" s="28"/>
      <c r="AB265" s="28"/>
    </row>
    <row r="266" spans="9:28" x14ac:dyDescent="0.25">
      <c r="I266" s="30"/>
      <c r="J266" s="30"/>
      <c r="O266" s="39"/>
      <c r="Z266" s="28"/>
      <c r="AA266" s="28"/>
      <c r="AB266" s="28"/>
    </row>
    <row r="267" spans="9:28" x14ac:dyDescent="0.25">
      <c r="I267" s="30"/>
      <c r="J267" s="30"/>
      <c r="O267" s="39"/>
      <c r="Z267" s="28"/>
      <c r="AA267" s="28"/>
      <c r="AB267" s="28"/>
    </row>
    <row r="268" spans="9:28" x14ac:dyDescent="0.25">
      <c r="I268" s="30"/>
      <c r="J268" s="30"/>
      <c r="O268" s="39"/>
      <c r="Z268" s="28"/>
      <c r="AA268" s="28"/>
      <c r="AB268" s="28"/>
    </row>
    <row r="269" spans="9:28" x14ac:dyDescent="0.25">
      <c r="I269" s="30"/>
      <c r="J269" s="30"/>
      <c r="O269" s="39"/>
      <c r="Z269" s="28"/>
      <c r="AA269" s="28"/>
      <c r="AB269" s="28"/>
    </row>
    <row r="270" spans="9:28" x14ac:dyDescent="0.25">
      <c r="I270" s="30"/>
      <c r="J270" s="30"/>
      <c r="O270" s="39"/>
      <c r="Z270" s="28"/>
      <c r="AA270" s="28"/>
      <c r="AB270" s="28"/>
    </row>
    <row r="271" spans="9:28" x14ac:dyDescent="0.25">
      <c r="I271" s="30"/>
      <c r="J271" s="30"/>
      <c r="O271" s="39"/>
      <c r="Z271" s="28"/>
      <c r="AA271" s="28"/>
      <c r="AB271" s="28"/>
    </row>
    <row r="272" spans="9:28" x14ac:dyDescent="0.25">
      <c r="I272" s="30"/>
      <c r="J272" s="30"/>
      <c r="O272" s="39"/>
      <c r="Z272" s="28"/>
      <c r="AA272" s="28"/>
      <c r="AB272" s="28"/>
    </row>
    <row r="273" spans="9:28" x14ac:dyDescent="0.25">
      <c r="I273" s="30"/>
      <c r="J273" s="30"/>
      <c r="O273" s="39"/>
      <c r="Z273" s="28"/>
      <c r="AA273" s="28"/>
      <c r="AB273" s="28"/>
    </row>
    <row r="274" spans="9:28" x14ac:dyDescent="0.25">
      <c r="I274" s="30"/>
      <c r="J274" s="30"/>
      <c r="O274" s="39"/>
      <c r="Z274" s="28"/>
      <c r="AA274" s="28"/>
      <c r="AB274" s="28"/>
    </row>
    <row r="275" spans="9:28" x14ac:dyDescent="0.25">
      <c r="I275" s="30"/>
      <c r="J275" s="30"/>
      <c r="O275" s="39"/>
      <c r="Z275" s="28"/>
      <c r="AA275" s="28"/>
      <c r="AB275" s="28"/>
    </row>
    <row r="276" spans="9:28" x14ac:dyDescent="0.25">
      <c r="I276" s="30"/>
      <c r="J276" s="30"/>
      <c r="O276" s="39"/>
      <c r="Z276" s="28"/>
      <c r="AA276" s="28"/>
      <c r="AB276" s="28"/>
    </row>
    <row r="277" spans="9:28" x14ac:dyDescent="0.25">
      <c r="I277" s="30"/>
      <c r="J277" s="30"/>
      <c r="O277" s="39"/>
      <c r="Z277" s="28"/>
      <c r="AA277" s="28"/>
      <c r="AB277" s="28"/>
    </row>
    <row r="496" spans="35:36" x14ac:dyDescent="0.25">
      <c r="AI496" s="8" t="s">
        <v>174</v>
      </c>
      <c r="AJ496" s="8" t="s">
        <v>175</v>
      </c>
    </row>
    <row r="714" spans="1:1" x14ac:dyDescent="0.25">
      <c r="A714" s="8" t="s">
        <v>174</v>
      </c>
    </row>
  </sheetData>
  <phoneticPr fontId="4"/>
  <pageMargins left="0.70866141732283472" right="0.70866141732283472" top="0.98425196850393704" bottom="0.98425196850393704" header="0.51181102362204722" footer="0.51181102362204722"/>
  <pageSetup paperSize="9" scale="54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６年男</vt:lpstr>
      <vt:lpstr>_?___D__BRANCH_</vt:lpstr>
      <vt:lpstr>_GOTO_AL150_</vt:lpstr>
      <vt:lpstr>\a</vt:lpstr>
      <vt:lpstr>\z</vt:lpstr>
      <vt:lpstr>'６年男'!Print_Area</vt:lpstr>
      <vt:lpstr>'６年男'!Print_Area_MI</vt:lpstr>
    </vt:vector>
  </TitlesOfParts>
  <Company>山口県健康福祉部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厚政課</dc:creator>
  <cp:lastModifiedBy>坂井　康太郎</cp:lastModifiedBy>
  <cp:lastPrinted>2022-03-29T06:55:22Z</cp:lastPrinted>
  <dcterms:created xsi:type="dcterms:W3CDTF">1997-01-28T12:04:57Z</dcterms:created>
  <dcterms:modified xsi:type="dcterms:W3CDTF">2026-07-27T00:51:55Z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7CF0319">
    <vt:lpwstr/>
  </property>
  <property fmtid="{D5CDD505-2E9C-101B-9397-08002B2CF9AE}" pid="3" name="IVID7CF0908">
    <vt:lpwstr/>
  </property>
  <property fmtid="{D5CDD505-2E9C-101B-9397-08002B2CF9AE}" pid="4" name="IVID203E15F5">
    <vt:lpwstr/>
  </property>
  <property fmtid="{D5CDD505-2E9C-101B-9397-08002B2CF9AE}" pid="5" name="IVID174311F8">
    <vt:lpwstr/>
  </property>
  <property fmtid="{D5CDD505-2E9C-101B-9397-08002B2CF9AE}" pid="6" name="IVID2D660FD2">
    <vt:lpwstr/>
  </property>
  <property fmtid="{D5CDD505-2E9C-101B-9397-08002B2CF9AE}" pid="7" name="IVID94718ED">
    <vt:lpwstr/>
  </property>
  <property fmtid="{D5CDD505-2E9C-101B-9397-08002B2CF9AE}" pid="8" name="IVID9C10928D">
    <vt:lpwstr/>
  </property>
  <property fmtid="{D5CDD505-2E9C-101B-9397-08002B2CF9AE}" pid="9" name="IVIDA466063B">
    <vt:lpwstr/>
  </property>
  <property fmtid="{D5CDD505-2E9C-101B-9397-08002B2CF9AE}" pid="10" name="IVID403614CF">
    <vt:lpwstr/>
  </property>
  <property fmtid="{D5CDD505-2E9C-101B-9397-08002B2CF9AE}" pid="11" name="IVIDF4514F4">
    <vt:lpwstr/>
  </property>
  <property fmtid="{D5CDD505-2E9C-101B-9397-08002B2CF9AE}" pid="12" name="IVID32681200">
    <vt:lpwstr/>
  </property>
  <property fmtid="{D5CDD505-2E9C-101B-9397-08002B2CF9AE}" pid="13" name="IVID3E2D08E9">
    <vt:lpwstr/>
  </property>
  <property fmtid="{D5CDD505-2E9C-101B-9397-08002B2CF9AE}" pid="14" name="IVID432017FB">
    <vt:lpwstr/>
  </property>
  <property fmtid="{D5CDD505-2E9C-101B-9397-08002B2CF9AE}" pid="15" name="IVID36D182BF">
    <vt:lpwstr/>
  </property>
  <property fmtid="{D5CDD505-2E9C-101B-9397-08002B2CF9AE}" pid="16" name="IVID265A16F2">
    <vt:lpwstr/>
  </property>
  <property fmtid="{D5CDD505-2E9C-101B-9397-08002B2CF9AE}" pid="17" name="IVID1C072208">
    <vt:lpwstr/>
  </property>
  <property fmtid="{D5CDD505-2E9C-101B-9397-08002B2CF9AE}" pid="18" name="IVID213215FD">
    <vt:lpwstr/>
  </property>
  <property fmtid="{D5CDD505-2E9C-101B-9397-08002B2CF9AE}" pid="19" name="IVID1B1816D0">
    <vt:lpwstr/>
  </property>
  <property fmtid="{D5CDD505-2E9C-101B-9397-08002B2CF9AE}" pid="20" name="IVID241C13CF">
    <vt:lpwstr/>
  </property>
  <property fmtid="{D5CDD505-2E9C-101B-9397-08002B2CF9AE}" pid="21" name="IVID105812E0">
    <vt:lpwstr/>
  </property>
  <property fmtid="{D5CDD505-2E9C-101B-9397-08002B2CF9AE}" pid="22" name="IVID2F431AEB">
    <vt:lpwstr/>
  </property>
  <property fmtid="{D5CDD505-2E9C-101B-9397-08002B2CF9AE}" pid="23" name="IVID1D6A18EC">
    <vt:lpwstr/>
  </property>
  <property fmtid="{D5CDD505-2E9C-101B-9397-08002B2CF9AE}" pid="24" name="IVID1D3915EA">
    <vt:lpwstr/>
  </property>
  <property fmtid="{D5CDD505-2E9C-101B-9397-08002B2CF9AE}" pid="25" name="IVID2A081BED">
    <vt:lpwstr/>
  </property>
  <property fmtid="{D5CDD505-2E9C-101B-9397-08002B2CF9AE}" pid="26" name="IVID186913E8">
    <vt:lpwstr/>
  </property>
  <property fmtid="{D5CDD505-2E9C-101B-9397-08002B2CF9AE}" pid="27" name="IVID332F1BD6">
    <vt:lpwstr/>
  </property>
  <property fmtid="{D5CDD505-2E9C-101B-9397-08002B2CF9AE}" pid="28" name="IVID5781BD4">
    <vt:lpwstr/>
  </property>
  <property fmtid="{D5CDD505-2E9C-101B-9397-08002B2CF9AE}" pid="29" name="IVID150110F8">
    <vt:lpwstr/>
  </property>
  <property fmtid="{D5CDD505-2E9C-101B-9397-08002B2CF9AE}" pid="30" name="IVID36271BEA">
    <vt:lpwstr/>
  </property>
  <property fmtid="{D5CDD505-2E9C-101B-9397-08002B2CF9AE}" pid="31" name="IVID17081554">
    <vt:lpwstr/>
  </property>
  <property fmtid="{D5CDD505-2E9C-101B-9397-08002B2CF9AE}" pid="32" name="IVID390F13E6">
    <vt:lpwstr/>
  </property>
  <property fmtid="{D5CDD505-2E9C-101B-9397-08002B2CF9AE}" pid="33" name="IVIDEC9A5675">
    <vt:lpwstr/>
  </property>
  <property fmtid="{D5CDD505-2E9C-101B-9397-08002B2CF9AE}" pid="34" name="IVIDC3312E4">
    <vt:lpwstr/>
  </property>
  <property fmtid="{D5CDD505-2E9C-101B-9397-08002B2CF9AE}" pid="35" name="IVID346714DF">
    <vt:lpwstr/>
  </property>
</Properties>
</file>