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16939\Downloads\"/>
    </mc:Choice>
  </mc:AlternateContent>
  <xr:revisionPtr revIDLastSave="0" documentId="13_ncr:101_{5AACB79B-983C-4268-B92F-48768B30E9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6年女" sheetId="1" r:id="rId1"/>
  </sheets>
  <definedNames>
    <definedName name="_?___D__BRANCH_">'R6年女'!$C$20</definedName>
    <definedName name="_GOTO_AL150_">'R6年女'!$D$21</definedName>
    <definedName name="_Regression_Int" localSheetId="0" hidden="1">1</definedName>
    <definedName name="\a">'R6年女'!$B$20</definedName>
    <definedName name="\d">#N/A</definedName>
    <definedName name="\z">'R6年女'!$C$21</definedName>
    <definedName name="_xlnm.Print_Area" localSheetId="0">'R6年女'!$AL$150:$AY$216</definedName>
    <definedName name="Print_Area_MI" localSheetId="0">'R6年女'!$AL$150:$AZ$218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9" i="1" l="1"/>
  <c r="S55" i="1"/>
  <c r="R55" i="1"/>
  <c r="Q55" i="1"/>
  <c r="C55" i="1"/>
  <c r="T55" i="1" l="1"/>
  <c r="U55" i="1"/>
  <c r="G55" i="1" l="1"/>
  <c r="AA55" i="1" s="1"/>
  <c r="AK55" i="1" s="1"/>
  <c r="AB55" i="1"/>
  <c r="AL55" i="1" s="1"/>
  <c r="C52" i="1"/>
  <c r="Q52" i="1"/>
  <c r="R52" i="1"/>
  <c r="S52" i="1"/>
  <c r="C53" i="1"/>
  <c r="Q53" i="1"/>
  <c r="R53" i="1"/>
  <c r="S53" i="1"/>
  <c r="U53" i="1" l="1"/>
  <c r="T52" i="1"/>
  <c r="U52" i="1"/>
  <c r="G52" i="1" s="1"/>
  <c r="AA52" i="1" s="1"/>
  <c r="T53" i="1"/>
  <c r="G53" i="1" s="1"/>
  <c r="AA53" i="1" s="1"/>
  <c r="AB52" i="1" l="1"/>
  <c r="AK52" i="1"/>
  <c r="AK53" i="1"/>
  <c r="AB53" i="1"/>
  <c r="AL53" i="1" s="1"/>
  <c r="AL52" i="1" l="1"/>
  <c r="D139" i="1"/>
  <c r="E139" i="1"/>
  <c r="F139" i="1"/>
  <c r="B14" i="1" l="1"/>
  <c r="Q35" i="1" l="1"/>
  <c r="Q34" i="1"/>
  <c r="Q33" i="1"/>
  <c r="Q32" i="1"/>
  <c r="Q31" i="1"/>
  <c r="Q30" i="1"/>
  <c r="C99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4" i="1"/>
  <c r="C51" i="1"/>
  <c r="C50" i="1"/>
  <c r="C49" i="1"/>
  <c r="C48" i="1"/>
  <c r="C46" i="1"/>
  <c r="C137" i="1"/>
  <c r="Q48" i="1" l="1"/>
  <c r="R48" i="1"/>
  <c r="S48" i="1"/>
  <c r="T48" i="1" l="1"/>
  <c r="U48" i="1"/>
  <c r="G48" i="1" l="1"/>
  <c r="AA48" i="1" s="1"/>
  <c r="AK48" i="1" s="1"/>
  <c r="C132" i="1"/>
  <c r="C133" i="1"/>
  <c r="C134" i="1"/>
  <c r="C135" i="1"/>
  <c r="C136" i="1"/>
  <c r="AB48" i="1" l="1"/>
  <c r="AL48" i="1" s="1"/>
  <c r="C110" i="1"/>
  <c r="C96" i="1"/>
  <c r="C88" i="1"/>
  <c r="C85" i="1"/>
  <c r="E5" i="1" l="1"/>
  <c r="W37" i="1"/>
  <c r="W38" i="1"/>
  <c r="W39" i="1"/>
  <c r="W40" i="1"/>
  <c r="W41" i="1"/>
  <c r="W42" i="1"/>
  <c r="W43" i="1"/>
  <c r="W44" i="1"/>
  <c r="W45" i="1"/>
  <c r="K46" i="1"/>
  <c r="AN164" i="1" s="1"/>
  <c r="Q49" i="1"/>
  <c r="R49" i="1"/>
  <c r="S49" i="1"/>
  <c r="Q50" i="1"/>
  <c r="R50" i="1"/>
  <c r="S50" i="1"/>
  <c r="Q51" i="1"/>
  <c r="R51" i="1"/>
  <c r="S51" i="1"/>
  <c r="Q54" i="1"/>
  <c r="R54" i="1"/>
  <c r="S54" i="1"/>
  <c r="Q56" i="1"/>
  <c r="R56" i="1"/>
  <c r="S56" i="1"/>
  <c r="Q57" i="1"/>
  <c r="R57" i="1"/>
  <c r="S57" i="1"/>
  <c r="Q58" i="1"/>
  <c r="R58" i="1"/>
  <c r="S58" i="1"/>
  <c r="Q59" i="1"/>
  <c r="R59" i="1"/>
  <c r="S59" i="1"/>
  <c r="Q60" i="1"/>
  <c r="R60" i="1"/>
  <c r="S60" i="1"/>
  <c r="Q61" i="1"/>
  <c r="R61" i="1"/>
  <c r="S61" i="1"/>
  <c r="Q62" i="1"/>
  <c r="R62" i="1"/>
  <c r="S62" i="1"/>
  <c r="Q63" i="1"/>
  <c r="R63" i="1"/>
  <c r="S63" i="1"/>
  <c r="Q64" i="1"/>
  <c r="R64" i="1"/>
  <c r="S64" i="1"/>
  <c r="Q65" i="1"/>
  <c r="R65" i="1"/>
  <c r="S65" i="1"/>
  <c r="Q66" i="1"/>
  <c r="R66" i="1"/>
  <c r="S66" i="1"/>
  <c r="Q67" i="1"/>
  <c r="R67" i="1"/>
  <c r="S67" i="1"/>
  <c r="Q68" i="1"/>
  <c r="R68" i="1"/>
  <c r="S68" i="1"/>
  <c r="Q69" i="1"/>
  <c r="R69" i="1"/>
  <c r="S69" i="1"/>
  <c r="Q70" i="1"/>
  <c r="R70" i="1"/>
  <c r="S70" i="1"/>
  <c r="Q71" i="1"/>
  <c r="R71" i="1"/>
  <c r="S71" i="1"/>
  <c r="Q72" i="1"/>
  <c r="R72" i="1"/>
  <c r="S72" i="1"/>
  <c r="Q73" i="1"/>
  <c r="R73" i="1"/>
  <c r="S73" i="1"/>
  <c r="Q74" i="1"/>
  <c r="R74" i="1"/>
  <c r="S74" i="1"/>
  <c r="Q75" i="1"/>
  <c r="R75" i="1"/>
  <c r="S75" i="1"/>
  <c r="Q76" i="1"/>
  <c r="R76" i="1"/>
  <c r="S76" i="1"/>
  <c r="Q77" i="1"/>
  <c r="R77" i="1"/>
  <c r="S77" i="1"/>
  <c r="Q78" i="1"/>
  <c r="R78" i="1"/>
  <c r="S78" i="1"/>
  <c r="Q79" i="1"/>
  <c r="R79" i="1"/>
  <c r="S79" i="1"/>
  <c r="Q80" i="1"/>
  <c r="R80" i="1"/>
  <c r="S80" i="1"/>
  <c r="C81" i="1"/>
  <c r="Q81" i="1"/>
  <c r="R81" i="1"/>
  <c r="S81" i="1"/>
  <c r="C82" i="1"/>
  <c r="Q82" i="1"/>
  <c r="R82" i="1"/>
  <c r="S82" i="1"/>
  <c r="C83" i="1"/>
  <c r="Q83" i="1"/>
  <c r="R83" i="1"/>
  <c r="S83" i="1"/>
  <c r="C84" i="1"/>
  <c r="Q84" i="1"/>
  <c r="R84" i="1"/>
  <c r="S84" i="1"/>
  <c r="Q85" i="1"/>
  <c r="R85" i="1"/>
  <c r="S85" i="1"/>
  <c r="C86" i="1"/>
  <c r="Q86" i="1"/>
  <c r="R86" i="1"/>
  <c r="S86" i="1"/>
  <c r="C87" i="1"/>
  <c r="Q87" i="1"/>
  <c r="R87" i="1"/>
  <c r="S87" i="1"/>
  <c r="Q88" i="1"/>
  <c r="R88" i="1"/>
  <c r="S88" i="1"/>
  <c r="C89" i="1"/>
  <c r="Q89" i="1"/>
  <c r="R89" i="1"/>
  <c r="S89" i="1"/>
  <c r="C90" i="1"/>
  <c r="Q90" i="1"/>
  <c r="R90" i="1"/>
  <c r="S90" i="1"/>
  <c r="C91" i="1"/>
  <c r="Q91" i="1"/>
  <c r="R91" i="1"/>
  <c r="S91" i="1"/>
  <c r="C92" i="1"/>
  <c r="Q92" i="1"/>
  <c r="R92" i="1"/>
  <c r="S92" i="1"/>
  <c r="C93" i="1"/>
  <c r="Q93" i="1"/>
  <c r="R93" i="1"/>
  <c r="S93" i="1"/>
  <c r="C94" i="1"/>
  <c r="Q94" i="1"/>
  <c r="R94" i="1"/>
  <c r="S94" i="1"/>
  <c r="C95" i="1"/>
  <c r="Q95" i="1"/>
  <c r="R95" i="1"/>
  <c r="S95" i="1"/>
  <c r="Q96" i="1"/>
  <c r="R96" i="1"/>
  <c r="S96" i="1"/>
  <c r="C97" i="1"/>
  <c r="Q97" i="1"/>
  <c r="R97" i="1"/>
  <c r="S97" i="1"/>
  <c r="C98" i="1"/>
  <c r="Q98" i="1"/>
  <c r="R98" i="1"/>
  <c r="S98" i="1"/>
  <c r="Q99" i="1"/>
  <c r="R99" i="1"/>
  <c r="S99" i="1"/>
  <c r="C100" i="1"/>
  <c r="Q100" i="1"/>
  <c r="R100" i="1"/>
  <c r="S100" i="1"/>
  <c r="C101" i="1"/>
  <c r="Q101" i="1"/>
  <c r="R101" i="1"/>
  <c r="S101" i="1"/>
  <c r="C102" i="1"/>
  <c r="Q102" i="1"/>
  <c r="R102" i="1"/>
  <c r="S102" i="1"/>
  <c r="C103" i="1"/>
  <c r="Q103" i="1"/>
  <c r="R103" i="1"/>
  <c r="S103" i="1"/>
  <c r="C104" i="1"/>
  <c r="Q104" i="1"/>
  <c r="R104" i="1"/>
  <c r="S104" i="1"/>
  <c r="C105" i="1"/>
  <c r="Q105" i="1"/>
  <c r="R105" i="1"/>
  <c r="S105" i="1"/>
  <c r="C106" i="1"/>
  <c r="Q106" i="1"/>
  <c r="R106" i="1"/>
  <c r="S106" i="1"/>
  <c r="C107" i="1"/>
  <c r="Q107" i="1"/>
  <c r="R107" i="1"/>
  <c r="S107" i="1"/>
  <c r="C108" i="1"/>
  <c r="Q108" i="1"/>
  <c r="R108" i="1"/>
  <c r="S108" i="1"/>
  <c r="C109" i="1"/>
  <c r="Q109" i="1"/>
  <c r="R109" i="1"/>
  <c r="S109" i="1"/>
  <c r="Q110" i="1"/>
  <c r="R110" i="1"/>
  <c r="S110" i="1"/>
  <c r="C111" i="1"/>
  <c r="Q111" i="1"/>
  <c r="R111" i="1"/>
  <c r="S111" i="1"/>
  <c r="C112" i="1"/>
  <c r="Q112" i="1"/>
  <c r="R112" i="1"/>
  <c r="S112" i="1"/>
  <c r="C113" i="1"/>
  <c r="Q113" i="1"/>
  <c r="R113" i="1"/>
  <c r="S113" i="1"/>
  <c r="C114" i="1"/>
  <c r="Q114" i="1"/>
  <c r="R114" i="1"/>
  <c r="S114" i="1"/>
  <c r="C115" i="1"/>
  <c r="Q115" i="1"/>
  <c r="R115" i="1"/>
  <c r="S115" i="1"/>
  <c r="C116" i="1"/>
  <c r="Q116" i="1"/>
  <c r="R116" i="1"/>
  <c r="S116" i="1"/>
  <c r="C117" i="1"/>
  <c r="Q117" i="1"/>
  <c r="R117" i="1"/>
  <c r="S117" i="1"/>
  <c r="C118" i="1"/>
  <c r="Q118" i="1"/>
  <c r="R118" i="1"/>
  <c r="S118" i="1"/>
  <c r="C119" i="1"/>
  <c r="Q119" i="1"/>
  <c r="R119" i="1"/>
  <c r="S119" i="1"/>
  <c r="C120" i="1"/>
  <c r="Q120" i="1"/>
  <c r="R120" i="1"/>
  <c r="S120" i="1"/>
  <c r="C121" i="1"/>
  <c r="Q121" i="1"/>
  <c r="R121" i="1"/>
  <c r="S121" i="1"/>
  <c r="C122" i="1"/>
  <c r="Q122" i="1"/>
  <c r="R122" i="1"/>
  <c r="S122" i="1"/>
  <c r="C123" i="1"/>
  <c r="Q123" i="1"/>
  <c r="R123" i="1"/>
  <c r="S123" i="1"/>
  <c r="C124" i="1"/>
  <c r="Q124" i="1"/>
  <c r="R124" i="1"/>
  <c r="S124" i="1"/>
  <c r="C125" i="1"/>
  <c r="Q125" i="1"/>
  <c r="R125" i="1"/>
  <c r="S125" i="1"/>
  <c r="C126" i="1"/>
  <c r="Q126" i="1"/>
  <c r="R126" i="1"/>
  <c r="S126" i="1"/>
  <c r="C127" i="1"/>
  <c r="Q127" i="1"/>
  <c r="R127" i="1"/>
  <c r="S127" i="1"/>
  <c r="C128" i="1"/>
  <c r="Q128" i="1"/>
  <c r="R128" i="1"/>
  <c r="S128" i="1"/>
  <c r="C129" i="1"/>
  <c r="Q129" i="1"/>
  <c r="R129" i="1"/>
  <c r="S129" i="1"/>
  <c r="C130" i="1"/>
  <c r="Q130" i="1"/>
  <c r="R130" i="1"/>
  <c r="S130" i="1"/>
  <c r="C131" i="1"/>
  <c r="Q131" i="1"/>
  <c r="R131" i="1"/>
  <c r="S131" i="1"/>
  <c r="Q132" i="1"/>
  <c r="R132" i="1"/>
  <c r="S132" i="1"/>
  <c r="Q133" i="1"/>
  <c r="R133" i="1"/>
  <c r="S133" i="1"/>
  <c r="Q134" i="1"/>
  <c r="R134" i="1"/>
  <c r="S134" i="1"/>
  <c r="Q135" i="1"/>
  <c r="Q139" i="1" s="1"/>
  <c r="R135" i="1"/>
  <c r="S135" i="1"/>
  <c r="Q136" i="1"/>
  <c r="R136" i="1"/>
  <c r="Q137" i="1"/>
  <c r="AN155" i="1"/>
  <c r="W177" i="1"/>
  <c r="W178" i="1"/>
  <c r="W179" i="1"/>
  <c r="W180" i="1"/>
  <c r="W181" i="1"/>
  <c r="C139" i="1" l="1"/>
  <c r="G46" i="1"/>
  <c r="U133" i="1"/>
  <c r="U131" i="1"/>
  <c r="U130" i="1"/>
  <c r="T130" i="1"/>
  <c r="U129" i="1"/>
  <c r="U111" i="1"/>
  <c r="U110" i="1"/>
  <c r="U109" i="1"/>
  <c r="U107" i="1"/>
  <c r="U105" i="1"/>
  <c r="U104" i="1"/>
  <c r="U102" i="1"/>
  <c r="U100" i="1"/>
  <c r="U99" i="1"/>
  <c r="U98" i="1"/>
  <c r="U97" i="1"/>
  <c r="U95" i="1"/>
  <c r="U94" i="1"/>
  <c r="U92" i="1"/>
  <c r="U87" i="1"/>
  <c r="T87" i="1"/>
  <c r="U86" i="1"/>
  <c r="U85" i="1"/>
  <c r="U83" i="1"/>
  <c r="U81" i="1"/>
  <c r="U80" i="1"/>
  <c r="U78" i="1"/>
  <c r="T75" i="1"/>
  <c r="T73" i="1"/>
  <c r="T72" i="1"/>
  <c r="T71" i="1"/>
  <c r="T70" i="1"/>
  <c r="T68" i="1"/>
  <c r="T67" i="1"/>
  <c r="T66" i="1"/>
  <c r="T65" i="1"/>
  <c r="T63" i="1"/>
  <c r="T62" i="1"/>
  <c r="T61" i="1"/>
  <c r="T60" i="1"/>
  <c r="T58" i="1"/>
  <c r="T57" i="1"/>
  <c r="T56" i="1"/>
  <c r="T54" i="1"/>
  <c r="T50" i="1"/>
  <c r="U103" i="1"/>
  <c r="T103" i="1"/>
  <c r="U79" i="1"/>
  <c r="T79" i="1"/>
  <c r="U70" i="1"/>
  <c r="U65" i="1"/>
  <c r="U60" i="1"/>
  <c r="U56" i="1"/>
  <c r="U51" i="1"/>
  <c r="U135" i="1"/>
  <c r="U134" i="1"/>
  <c r="T110" i="1"/>
  <c r="U108" i="1"/>
  <c r="T108" i="1"/>
  <c r="T98" i="1"/>
  <c r="U93" i="1"/>
  <c r="T93" i="1"/>
  <c r="U88" i="1"/>
  <c r="U84" i="1"/>
  <c r="T84" i="1"/>
  <c r="U76" i="1"/>
  <c r="U75" i="1"/>
  <c r="T134" i="1"/>
  <c r="U128" i="1"/>
  <c r="T128" i="1"/>
  <c r="U127" i="1"/>
  <c r="T127" i="1"/>
  <c r="U126" i="1"/>
  <c r="T126" i="1"/>
  <c r="U125" i="1"/>
  <c r="T125" i="1"/>
  <c r="U124" i="1"/>
  <c r="T124" i="1"/>
  <c r="U123" i="1"/>
  <c r="T123" i="1"/>
  <c r="U122" i="1"/>
  <c r="T122" i="1"/>
  <c r="U121" i="1"/>
  <c r="T121" i="1"/>
  <c r="U120" i="1"/>
  <c r="T120" i="1"/>
  <c r="U119" i="1"/>
  <c r="T119" i="1"/>
  <c r="U118" i="1"/>
  <c r="T118" i="1"/>
  <c r="U117" i="1"/>
  <c r="T117" i="1"/>
  <c r="U116" i="1"/>
  <c r="T116" i="1"/>
  <c r="U115" i="1"/>
  <c r="T115" i="1"/>
  <c r="U114" i="1"/>
  <c r="T114" i="1"/>
  <c r="U113" i="1"/>
  <c r="T113" i="1"/>
  <c r="U112" i="1"/>
  <c r="T112" i="1"/>
  <c r="U106" i="1"/>
  <c r="T106" i="1"/>
  <c r="U101" i="1"/>
  <c r="T101" i="1"/>
  <c r="U96" i="1"/>
  <c r="T96" i="1"/>
  <c r="U91" i="1"/>
  <c r="T91" i="1"/>
  <c r="U90" i="1"/>
  <c r="U89" i="1"/>
  <c r="T89" i="1"/>
  <c r="U82" i="1"/>
  <c r="T82" i="1"/>
  <c r="U77" i="1"/>
  <c r="T77" i="1"/>
  <c r="T74" i="1"/>
  <c r="U73" i="1"/>
  <c r="T69" i="1"/>
  <c r="U68" i="1"/>
  <c r="T64" i="1"/>
  <c r="U63" i="1"/>
  <c r="T59" i="1"/>
  <c r="U58" i="1"/>
  <c r="U132" i="1"/>
  <c r="T132" i="1"/>
  <c r="R137" i="1"/>
  <c r="T137" i="1" s="1"/>
  <c r="T136" i="1"/>
  <c r="T135" i="1"/>
  <c r="T133" i="1"/>
  <c r="T131" i="1"/>
  <c r="T129" i="1"/>
  <c r="T111" i="1"/>
  <c r="T109" i="1"/>
  <c r="T107" i="1"/>
  <c r="T105" i="1"/>
  <c r="T104" i="1"/>
  <c r="T102" i="1"/>
  <c r="T100" i="1"/>
  <c r="T99" i="1"/>
  <c r="T97" i="1"/>
  <c r="T95" i="1"/>
  <c r="T94" i="1"/>
  <c r="T92" i="1"/>
  <c r="T90" i="1"/>
  <c r="T88" i="1"/>
  <c r="T86" i="1"/>
  <c r="T85" i="1"/>
  <c r="T83" i="1"/>
  <c r="T81" i="1"/>
  <c r="T80" i="1"/>
  <c r="T78" i="1"/>
  <c r="T76" i="1"/>
  <c r="U74" i="1"/>
  <c r="U72" i="1"/>
  <c r="U71" i="1"/>
  <c r="U69" i="1"/>
  <c r="U67" i="1"/>
  <c r="U66" i="1"/>
  <c r="U64" i="1"/>
  <c r="U62" i="1"/>
  <c r="U61" i="1"/>
  <c r="U59" i="1"/>
  <c r="U57" i="1"/>
  <c r="U54" i="1"/>
  <c r="T51" i="1"/>
  <c r="U50" i="1"/>
  <c r="U49" i="1"/>
  <c r="S137" i="1"/>
  <c r="S136" i="1"/>
  <c r="U136" i="1" s="1"/>
  <c r="Q36" i="1"/>
  <c r="C5" i="1" s="1"/>
  <c r="E6" i="1" s="1"/>
  <c r="Q39" i="1"/>
  <c r="Q38" i="1"/>
  <c r="Q37" i="1"/>
  <c r="G56" i="1" l="1"/>
  <c r="AA56" i="1" s="1"/>
  <c r="G136" i="1"/>
  <c r="AA136" i="1" s="1"/>
  <c r="AK136" i="1" s="1"/>
  <c r="G132" i="1"/>
  <c r="AA132" i="1" s="1"/>
  <c r="AK132" i="1" s="1"/>
  <c r="G133" i="1"/>
  <c r="AA133" i="1" s="1"/>
  <c r="AB133" i="1" s="1"/>
  <c r="AL133" i="1" s="1"/>
  <c r="G74" i="1"/>
  <c r="AA74" i="1" s="1"/>
  <c r="AK74" i="1" s="1"/>
  <c r="G51" i="1"/>
  <c r="AA51" i="1" s="1"/>
  <c r="AB51" i="1" s="1"/>
  <c r="AL51" i="1" s="1"/>
  <c r="G64" i="1"/>
  <c r="AA64" i="1" s="1"/>
  <c r="AK64" i="1" s="1"/>
  <c r="G71" i="1"/>
  <c r="AA71" i="1" s="1"/>
  <c r="AB71" i="1" s="1"/>
  <c r="AL71" i="1" s="1"/>
  <c r="G95" i="1"/>
  <c r="AA95" i="1" s="1"/>
  <c r="AK95" i="1" s="1"/>
  <c r="G131" i="1"/>
  <c r="AA131" i="1" s="1"/>
  <c r="AB131" i="1" s="1"/>
  <c r="AL131" i="1" s="1"/>
  <c r="G111" i="1"/>
  <c r="AA111" i="1" s="1"/>
  <c r="AK111" i="1" s="1"/>
  <c r="G76" i="1"/>
  <c r="AA76" i="1" s="1"/>
  <c r="AB76" i="1" s="1"/>
  <c r="AL76" i="1" s="1"/>
  <c r="G75" i="1"/>
  <c r="AA75" i="1" s="1"/>
  <c r="AB75" i="1" s="1"/>
  <c r="AL75" i="1" s="1"/>
  <c r="G72" i="1"/>
  <c r="AA72" i="1" s="1"/>
  <c r="AB72" i="1" s="1"/>
  <c r="G79" i="1"/>
  <c r="AA79" i="1" s="1"/>
  <c r="AB79" i="1" s="1"/>
  <c r="AL79" i="1" s="1"/>
  <c r="G129" i="1"/>
  <c r="AA129" i="1" s="1"/>
  <c r="AB129" i="1" s="1"/>
  <c r="AL129" i="1" s="1"/>
  <c r="G98" i="1"/>
  <c r="AA98" i="1" s="1"/>
  <c r="AB98" i="1" s="1"/>
  <c r="AL98" i="1" s="1"/>
  <c r="G61" i="1"/>
  <c r="AA61" i="1" s="1"/>
  <c r="AB61" i="1" s="1"/>
  <c r="AL61" i="1" s="1"/>
  <c r="G50" i="1"/>
  <c r="AA50" i="1" s="1"/>
  <c r="AK50" i="1" s="1"/>
  <c r="G59" i="1"/>
  <c r="AA59" i="1" s="1"/>
  <c r="AK59" i="1" s="1"/>
  <c r="G66" i="1"/>
  <c r="AA66" i="1" s="1"/>
  <c r="AB66" i="1" s="1"/>
  <c r="AL66" i="1" s="1"/>
  <c r="G69" i="1"/>
  <c r="AA69" i="1" s="1"/>
  <c r="AB69" i="1" s="1"/>
  <c r="G78" i="1"/>
  <c r="AA78" i="1" s="1"/>
  <c r="AB78" i="1" s="1"/>
  <c r="AL78" i="1" s="1"/>
  <c r="G81" i="1"/>
  <c r="AA81" i="1" s="1"/>
  <c r="AK81" i="1" s="1"/>
  <c r="G92" i="1"/>
  <c r="AA92" i="1" s="1"/>
  <c r="AB92" i="1" s="1"/>
  <c r="AL92" i="1" s="1"/>
  <c r="G100" i="1"/>
  <c r="AA100" i="1" s="1"/>
  <c r="AB100" i="1" s="1"/>
  <c r="AL100" i="1" s="1"/>
  <c r="G104" i="1"/>
  <c r="AA104" i="1" s="1"/>
  <c r="AK104" i="1" s="1"/>
  <c r="G107" i="1"/>
  <c r="AA107" i="1" s="1"/>
  <c r="AB107" i="1" s="1"/>
  <c r="AL107" i="1" s="1"/>
  <c r="G58" i="1"/>
  <c r="AA58" i="1" s="1"/>
  <c r="AB58" i="1" s="1"/>
  <c r="AL58" i="1" s="1"/>
  <c r="G68" i="1"/>
  <c r="AA68" i="1" s="1"/>
  <c r="AK68" i="1" s="1"/>
  <c r="G73" i="1"/>
  <c r="AA73" i="1" s="1"/>
  <c r="AB73" i="1" s="1"/>
  <c r="G123" i="1"/>
  <c r="AA123" i="1" s="1"/>
  <c r="AK123" i="1" s="1"/>
  <c r="G103" i="1"/>
  <c r="AA103" i="1" s="1"/>
  <c r="AB103" i="1" s="1"/>
  <c r="AL103" i="1" s="1"/>
  <c r="G130" i="1"/>
  <c r="AA130" i="1" s="1"/>
  <c r="AK130" i="1" s="1"/>
  <c r="G54" i="1"/>
  <c r="G57" i="1"/>
  <c r="AA57" i="1" s="1"/>
  <c r="AB57" i="1" s="1"/>
  <c r="G62" i="1"/>
  <c r="AA62" i="1" s="1"/>
  <c r="AB62" i="1" s="1"/>
  <c r="G67" i="1"/>
  <c r="AA67" i="1" s="1"/>
  <c r="AB67" i="1" s="1"/>
  <c r="G86" i="1"/>
  <c r="AA86" i="1" s="1"/>
  <c r="AB86" i="1" s="1"/>
  <c r="AL86" i="1" s="1"/>
  <c r="G110" i="1"/>
  <c r="AA110" i="1" s="1"/>
  <c r="AB110" i="1" s="1"/>
  <c r="G99" i="1"/>
  <c r="AA99" i="1" s="1"/>
  <c r="AK99" i="1" s="1"/>
  <c r="G94" i="1"/>
  <c r="AA94" i="1" s="1"/>
  <c r="AB94" i="1" s="1"/>
  <c r="G85" i="1"/>
  <c r="AA85" i="1" s="1"/>
  <c r="AB85" i="1" s="1"/>
  <c r="G87" i="1"/>
  <c r="AA87" i="1" s="1"/>
  <c r="AB87" i="1" s="1"/>
  <c r="G70" i="1"/>
  <c r="AA70" i="1" s="1"/>
  <c r="AB70" i="1" s="1"/>
  <c r="G63" i="1"/>
  <c r="AA63" i="1" s="1"/>
  <c r="AB63" i="1" s="1"/>
  <c r="G65" i="1"/>
  <c r="AA65" i="1" s="1"/>
  <c r="AK65" i="1" s="1"/>
  <c r="G60" i="1"/>
  <c r="AA60" i="1" s="1"/>
  <c r="AK60" i="1" s="1"/>
  <c r="AK56" i="1"/>
  <c r="AB56" i="1"/>
  <c r="G80" i="1"/>
  <c r="AA80" i="1" s="1"/>
  <c r="AB80" i="1" s="1"/>
  <c r="G83" i="1"/>
  <c r="AA83" i="1" s="1"/>
  <c r="AB83" i="1" s="1"/>
  <c r="G88" i="1"/>
  <c r="AA88" i="1" s="1"/>
  <c r="AB88" i="1" s="1"/>
  <c r="G97" i="1"/>
  <c r="AA97" i="1" s="1"/>
  <c r="AB97" i="1" s="1"/>
  <c r="G102" i="1"/>
  <c r="AA102" i="1" s="1"/>
  <c r="AK102" i="1" s="1"/>
  <c r="G105" i="1"/>
  <c r="AA105" i="1" s="1"/>
  <c r="AB105" i="1" s="1"/>
  <c r="G109" i="1"/>
  <c r="AA109" i="1" s="1"/>
  <c r="AB109" i="1" s="1"/>
  <c r="G77" i="1"/>
  <c r="AA77" i="1" s="1"/>
  <c r="AB77" i="1" s="1"/>
  <c r="G89" i="1"/>
  <c r="AA89" i="1" s="1"/>
  <c r="AK89" i="1" s="1"/>
  <c r="G91" i="1"/>
  <c r="AA91" i="1" s="1"/>
  <c r="AK91" i="1" s="1"/>
  <c r="G84" i="1"/>
  <c r="AA84" i="1" s="1"/>
  <c r="AB84" i="1" s="1"/>
  <c r="AL84" i="1" s="1"/>
  <c r="G93" i="1"/>
  <c r="AA93" i="1" s="1"/>
  <c r="AB93" i="1" s="1"/>
  <c r="G108" i="1"/>
  <c r="AA108" i="1" s="1"/>
  <c r="AB108" i="1" s="1"/>
  <c r="G134" i="1"/>
  <c r="AA134" i="1" s="1"/>
  <c r="AK134" i="1" s="1"/>
  <c r="G128" i="1"/>
  <c r="AA128" i="1" s="1"/>
  <c r="AB128" i="1" s="1"/>
  <c r="AL128" i="1" s="1"/>
  <c r="G124" i="1"/>
  <c r="AA124" i="1" s="1"/>
  <c r="AK124" i="1" s="1"/>
  <c r="G114" i="1"/>
  <c r="AA114" i="1" s="1"/>
  <c r="AK114" i="1" s="1"/>
  <c r="G115" i="1"/>
  <c r="AA115" i="1" s="1"/>
  <c r="AB115" i="1" s="1"/>
  <c r="G106" i="1"/>
  <c r="AA106" i="1" s="1"/>
  <c r="AK106" i="1" s="1"/>
  <c r="G101" i="1"/>
  <c r="AA101" i="1" s="1"/>
  <c r="AB101" i="1" s="1"/>
  <c r="G135" i="1"/>
  <c r="AA135" i="1" s="1"/>
  <c r="AB135" i="1" s="1"/>
  <c r="AL135" i="1" s="1"/>
  <c r="G126" i="1"/>
  <c r="AA126" i="1" s="1"/>
  <c r="AK126" i="1" s="1"/>
  <c r="G125" i="1"/>
  <c r="AA125" i="1" s="1"/>
  <c r="AK125" i="1" s="1"/>
  <c r="G122" i="1"/>
  <c r="AA122" i="1" s="1"/>
  <c r="AK122" i="1" s="1"/>
  <c r="G121" i="1"/>
  <c r="AA121" i="1" s="1"/>
  <c r="AB121" i="1" s="1"/>
  <c r="G120" i="1"/>
  <c r="AA120" i="1" s="1"/>
  <c r="AB120" i="1" s="1"/>
  <c r="G119" i="1"/>
  <c r="AA119" i="1" s="1"/>
  <c r="AK119" i="1" s="1"/>
  <c r="G118" i="1"/>
  <c r="AA118" i="1" s="1"/>
  <c r="AB118" i="1" s="1"/>
  <c r="G117" i="1"/>
  <c r="AA117" i="1" s="1"/>
  <c r="AB117" i="1" s="1"/>
  <c r="G82" i="1"/>
  <c r="AA82" i="1" s="1"/>
  <c r="AB82" i="1" s="1"/>
  <c r="G127" i="1"/>
  <c r="AA127" i="1" s="1"/>
  <c r="AK127" i="1" s="1"/>
  <c r="G116" i="1"/>
  <c r="AA116" i="1" s="1"/>
  <c r="AB116" i="1" s="1"/>
  <c r="G113" i="1"/>
  <c r="AA113" i="1" s="1"/>
  <c r="AB113" i="1" s="1"/>
  <c r="G112" i="1"/>
  <c r="AA112" i="1" s="1"/>
  <c r="AK112" i="1" s="1"/>
  <c r="G96" i="1"/>
  <c r="AA96" i="1" s="1"/>
  <c r="AK96" i="1" s="1"/>
  <c r="G90" i="1"/>
  <c r="AA90" i="1" s="1"/>
  <c r="T139" i="1"/>
  <c r="G5" i="1"/>
  <c r="AN156" i="1"/>
  <c r="D5" i="1"/>
  <c r="AM155" i="1" s="1"/>
  <c r="C6" i="1"/>
  <c r="F5" i="1"/>
  <c r="AB136" i="1" l="1"/>
  <c r="AL136" i="1" s="1"/>
  <c r="AB123" i="1"/>
  <c r="AL123" i="1" s="1"/>
  <c r="AK133" i="1"/>
  <c r="AK72" i="1"/>
  <c r="AB74" i="1"/>
  <c r="Z76" i="1" s="1"/>
  <c r="AM76" i="1" s="1"/>
  <c r="AB111" i="1"/>
  <c r="AL111" i="1" s="1"/>
  <c r="AK79" i="1"/>
  <c r="AK78" i="1"/>
  <c r="AK75" i="1"/>
  <c r="AB59" i="1"/>
  <c r="AL59" i="1" s="1"/>
  <c r="AK58" i="1"/>
  <c r="AK51" i="1"/>
  <c r="AB64" i="1"/>
  <c r="AL64" i="1" s="1"/>
  <c r="AK71" i="1"/>
  <c r="AK131" i="1"/>
  <c r="AK107" i="1"/>
  <c r="AB95" i="1"/>
  <c r="AL95" i="1" s="1"/>
  <c r="AB130" i="1"/>
  <c r="AL130" i="1" s="1"/>
  <c r="AB104" i="1"/>
  <c r="AL104" i="1" s="1"/>
  <c r="AK98" i="1"/>
  <c r="AK92" i="1"/>
  <c r="AK80" i="1"/>
  <c r="AK76" i="1"/>
  <c r="AK73" i="1"/>
  <c r="AK69" i="1"/>
  <c r="AK63" i="1"/>
  <c r="AK62" i="1"/>
  <c r="AK129" i="1"/>
  <c r="AK128" i="1"/>
  <c r="AK110" i="1"/>
  <c r="AK94" i="1"/>
  <c r="AK97" i="1"/>
  <c r="AK88" i="1"/>
  <c r="AK86" i="1"/>
  <c r="AB68" i="1"/>
  <c r="AK66" i="1"/>
  <c r="AK57" i="1"/>
  <c r="AK61" i="1"/>
  <c r="AB65" i="1"/>
  <c r="AB99" i="1"/>
  <c r="AL99" i="1" s="1"/>
  <c r="AK100" i="1"/>
  <c r="AB50" i="1"/>
  <c r="AL50" i="1" s="1"/>
  <c r="AB81" i="1"/>
  <c r="Z79" i="1" s="1"/>
  <c r="AM79" i="1" s="1"/>
  <c r="AK103" i="1"/>
  <c r="G139" i="1"/>
  <c r="AK70" i="1"/>
  <c r="AB60" i="1"/>
  <c r="AL72" i="1"/>
  <c r="AL62" i="1"/>
  <c r="AL73" i="1"/>
  <c r="AL101" i="1"/>
  <c r="AL108" i="1"/>
  <c r="AL109" i="1"/>
  <c r="AL88" i="1"/>
  <c r="AL80" i="1"/>
  <c r="AL87" i="1"/>
  <c r="AL94" i="1"/>
  <c r="AL110" i="1"/>
  <c r="AL67" i="1"/>
  <c r="AL57" i="1"/>
  <c r="AL93" i="1"/>
  <c r="AL77" i="1"/>
  <c r="AL105" i="1"/>
  <c r="AL97" i="1"/>
  <c r="AL83" i="1"/>
  <c r="AL56" i="1"/>
  <c r="AL63" i="1"/>
  <c r="AL70" i="1"/>
  <c r="AL85" i="1"/>
  <c r="AB134" i="1"/>
  <c r="AL134" i="1" s="1"/>
  <c r="AB114" i="1"/>
  <c r="AL114" i="1" s="1"/>
  <c r="AK67" i="1"/>
  <c r="AB102" i="1"/>
  <c r="AK84" i="1"/>
  <c r="AK87" i="1"/>
  <c r="AB89" i="1"/>
  <c r="AK108" i="1"/>
  <c r="AB124" i="1"/>
  <c r="AB126" i="1"/>
  <c r="AL126" i="1" s="1"/>
  <c r="AK115" i="1"/>
  <c r="AK109" i="1"/>
  <c r="AK101" i="1"/>
  <c r="AK93" i="1"/>
  <c r="AK85" i="1"/>
  <c r="AK77" i="1"/>
  <c r="AK120" i="1"/>
  <c r="AK83" i="1"/>
  <c r="AB106" i="1"/>
  <c r="AK82" i="1"/>
  <c r="AK105" i="1"/>
  <c r="AB91" i="1"/>
  <c r="AB132" i="1"/>
  <c r="AB127" i="1"/>
  <c r="AB122" i="1"/>
  <c r="AK113" i="1"/>
  <c r="AB125" i="1"/>
  <c r="AK121" i="1"/>
  <c r="AB119" i="1"/>
  <c r="AK118" i="1"/>
  <c r="AK117" i="1"/>
  <c r="AB112" i="1"/>
  <c r="AB96" i="1"/>
  <c r="AK135" i="1"/>
  <c r="AK116" i="1"/>
  <c r="AB90" i="1"/>
  <c r="AK90" i="1"/>
  <c r="AL82" i="1"/>
  <c r="AL69" i="1"/>
  <c r="AL118" i="1"/>
  <c r="AO155" i="1"/>
  <c r="AL121" i="1"/>
  <c r="AL117" i="1"/>
  <c r="AL115" i="1"/>
  <c r="AL113" i="1"/>
  <c r="AL120" i="1"/>
  <c r="AL116" i="1"/>
  <c r="D6" i="1"/>
  <c r="AM156" i="1" s="1"/>
  <c r="C7" i="1"/>
  <c r="E7" i="1"/>
  <c r="AP155" i="1"/>
  <c r="Z70" i="1" l="1"/>
  <c r="J70" i="1" s="1"/>
  <c r="AM191" i="1" s="1"/>
  <c r="Z66" i="1"/>
  <c r="J66" i="1" s="1"/>
  <c r="AM186" i="1" s="1"/>
  <c r="AC48" i="1"/>
  <c r="AD48" i="1" s="1"/>
  <c r="AE48" i="1" s="1"/>
  <c r="AF48" i="1" s="1"/>
  <c r="Z75" i="1"/>
  <c r="I75" i="1" s="1"/>
  <c r="Z65" i="1"/>
  <c r="J65" i="1" s="1"/>
  <c r="AM185" i="1" s="1"/>
  <c r="Z73" i="1"/>
  <c r="J73" i="1" s="1"/>
  <c r="AM195" i="1" s="1"/>
  <c r="AL74" i="1"/>
  <c r="Z74" i="1"/>
  <c r="I74" i="1" s="1"/>
  <c r="Z62" i="1"/>
  <c r="I62" i="1" s="1"/>
  <c r="Z132" i="1"/>
  <c r="Z67" i="1"/>
  <c r="I67" i="1" s="1"/>
  <c r="Z72" i="1"/>
  <c r="J72" i="1" s="1"/>
  <c r="AM194" i="1" s="1"/>
  <c r="Z71" i="1"/>
  <c r="I71" i="1" s="1"/>
  <c r="AL68" i="1"/>
  <c r="Z69" i="1"/>
  <c r="J69" i="1" s="1"/>
  <c r="AM190" i="1" s="1"/>
  <c r="Z81" i="1"/>
  <c r="AM81" i="1" s="1"/>
  <c r="Z68" i="1"/>
  <c r="I68" i="1" s="1"/>
  <c r="Z96" i="1"/>
  <c r="J96" i="1" s="1"/>
  <c r="AT159" i="1" s="1"/>
  <c r="Z82" i="1"/>
  <c r="AM82" i="1" s="1"/>
  <c r="AL65" i="1"/>
  <c r="AL81" i="1"/>
  <c r="Z77" i="1"/>
  <c r="AM77" i="1" s="1"/>
  <c r="Z108" i="1"/>
  <c r="AM108" i="1" s="1"/>
  <c r="Z64" i="1"/>
  <c r="J64" i="1" s="1"/>
  <c r="AM184" i="1" s="1"/>
  <c r="Z83" i="1"/>
  <c r="J83" i="1" s="1"/>
  <c r="AM207" i="1" s="1"/>
  <c r="Z61" i="1"/>
  <c r="I61" i="1" s="1"/>
  <c r="Z63" i="1"/>
  <c r="I63" i="1" s="1"/>
  <c r="AL60" i="1"/>
  <c r="Z84" i="1"/>
  <c r="AM84" i="1" s="1"/>
  <c r="Z78" i="1"/>
  <c r="J78" i="1" s="1"/>
  <c r="AM201" i="1" s="1"/>
  <c r="Z123" i="1"/>
  <c r="I123" i="1" s="1"/>
  <c r="Z125" i="1"/>
  <c r="J125" i="1" s="1"/>
  <c r="AT194" i="1" s="1"/>
  <c r="Z85" i="1"/>
  <c r="AM85" i="1" s="1"/>
  <c r="Z80" i="1"/>
  <c r="J80" i="1" s="1"/>
  <c r="AM203" i="1" s="1"/>
  <c r="Z60" i="1"/>
  <c r="I60" i="1" s="1"/>
  <c r="Z94" i="1"/>
  <c r="Z116" i="1"/>
  <c r="J116" i="1" s="1"/>
  <c r="AT183" i="1" s="1"/>
  <c r="Z131" i="1"/>
  <c r="J131" i="1" s="1"/>
  <c r="AT201" i="1" s="1"/>
  <c r="AL91" i="1"/>
  <c r="Z95" i="1"/>
  <c r="Z130" i="1"/>
  <c r="I130" i="1" s="1"/>
  <c r="AL102" i="1"/>
  <c r="Z106" i="1"/>
  <c r="J106" i="1" s="1"/>
  <c r="AT171" i="1" s="1"/>
  <c r="Z118" i="1"/>
  <c r="I118" i="1" s="1"/>
  <c r="Z104" i="1"/>
  <c r="J104" i="1" s="1"/>
  <c r="AT169" i="1" s="1"/>
  <c r="Z107" i="1"/>
  <c r="J107" i="1" s="1"/>
  <c r="AT173" i="1" s="1"/>
  <c r="Z89" i="1"/>
  <c r="Z87" i="1"/>
  <c r="Z101" i="1"/>
  <c r="AM101" i="1" s="1"/>
  <c r="Z109" i="1"/>
  <c r="J109" i="1" s="1"/>
  <c r="AT175" i="1" s="1"/>
  <c r="Z97" i="1"/>
  <c r="AM97" i="1" s="1"/>
  <c r="Z119" i="1"/>
  <c r="I119" i="1" s="1"/>
  <c r="Z122" i="1"/>
  <c r="I122" i="1" s="1"/>
  <c r="Z120" i="1"/>
  <c r="J120" i="1" s="1"/>
  <c r="AT188" i="1" s="1"/>
  <c r="Z112" i="1"/>
  <c r="AM112" i="1" s="1"/>
  <c r="Z105" i="1"/>
  <c r="J105" i="1" s="1"/>
  <c r="AT170" i="1" s="1"/>
  <c r="Z117" i="1"/>
  <c r="AM117" i="1" s="1"/>
  <c r="AL96" i="1"/>
  <c r="Z100" i="1"/>
  <c r="J100" i="1" s="1"/>
  <c r="AT164" i="1" s="1"/>
  <c r="AL125" i="1"/>
  <c r="Z129" i="1"/>
  <c r="J129" i="1" s="1"/>
  <c r="AT199" i="1" s="1"/>
  <c r="AL122" i="1"/>
  <c r="Z126" i="1"/>
  <c r="J126" i="1" s="1"/>
  <c r="AT195" i="1" s="1"/>
  <c r="AL132" i="1"/>
  <c r="AL106" i="1"/>
  <c r="Z110" i="1"/>
  <c r="J110" i="1" s="1"/>
  <c r="AT176" i="1" s="1"/>
  <c r="Z59" i="1"/>
  <c r="I59" i="1" s="1"/>
  <c r="AL124" i="1"/>
  <c r="Z128" i="1"/>
  <c r="J128" i="1" s="1"/>
  <c r="AT198" i="1" s="1"/>
  <c r="AL89" i="1"/>
  <c r="Z93" i="1"/>
  <c r="Z102" i="1"/>
  <c r="AM102" i="1" s="1"/>
  <c r="Z111" i="1"/>
  <c r="AM111" i="1" s="1"/>
  <c r="Z90" i="1"/>
  <c r="Z115" i="1"/>
  <c r="I115" i="1" s="1"/>
  <c r="Z99" i="1"/>
  <c r="AM99" i="1" s="1"/>
  <c r="Z124" i="1"/>
  <c r="I124" i="1" s="1"/>
  <c r="Z86" i="1"/>
  <c r="AM86" i="1" s="1"/>
  <c r="Z127" i="1"/>
  <c r="I127" i="1" s="1"/>
  <c r="Z114" i="1"/>
  <c r="I114" i="1" s="1"/>
  <c r="Z98" i="1"/>
  <c r="J98" i="1" s="1"/>
  <c r="AT162" i="1" s="1"/>
  <c r="Z91" i="1"/>
  <c r="Z92" i="1"/>
  <c r="Z113" i="1"/>
  <c r="I113" i="1" s="1"/>
  <c r="Z88" i="1"/>
  <c r="Z121" i="1"/>
  <c r="J121" i="1" s="1"/>
  <c r="AT189" i="1" s="1"/>
  <c r="Z103" i="1"/>
  <c r="AM103" i="1" s="1"/>
  <c r="AL119" i="1"/>
  <c r="AL127" i="1"/>
  <c r="AL112" i="1"/>
  <c r="J79" i="1"/>
  <c r="AM202" i="1" s="1"/>
  <c r="I79" i="1"/>
  <c r="I76" i="1"/>
  <c r="AL90" i="1"/>
  <c r="J76" i="1"/>
  <c r="AM198" i="1" s="1"/>
  <c r="I70" i="1"/>
  <c r="AM70" i="1"/>
  <c r="D7" i="1"/>
  <c r="AM157" i="1" s="1"/>
  <c r="C8" i="1"/>
  <c r="E8" i="1"/>
  <c r="G7" i="1" s="1"/>
  <c r="AP157" i="1" s="1"/>
  <c r="AN157" i="1"/>
  <c r="G6" i="1"/>
  <c r="F6" i="1"/>
  <c r="AM66" i="1" l="1"/>
  <c r="I66" i="1"/>
  <c r="J101" i="1"/>
  <c r="AT165" i="1" s="1"/>
  <c r="J74" i="1"/>
  <c r="AM196" i="1" s="1"/>
  <c r="AM73" i="1"/>
  <c r="J75" i="1"/>
  <c r="AM197" i="1" s="1"/>
  <c r="J132" i="1"/>
  <c r="AT203" i="1" s="1"/>
  <c r="I132" i="1"/>
  <c r="J62" i="1"/>
  <c r="AM182" i="1" s="1"/>
  <c r="AM65" i="1"/>
  <c r="J122" i="1"/>
  <c r="AT191" i="1" s="1"/>
  <c r="AM75" i="1"/>
  <c r="I65" i="1"/>
  <c r="I73" i="1"/>
  <c r="AM74" i="1"/>
  <c r="AM132" i="1"/>
  <c r="I112" i="1"/>
  <c r="I104" i="1"/>
  <c r="AM62" i="1"/>
  <c r="J81" i="1"/>
  <c r="AM204" i="1" s="1"/>
  <c r="J112" i="1"/>
  <c r="AT179" i="1" s="1"/>
  <c r="AM104" i="1"/>
  <c r="J108" i="1"/>
  <c r="AT174" i="1" s="1"/>
  <c r="I116" i="1"/>
  <c r="I77" i="1"/>
  <c r="AM72" i="1"/>
  <c r="I125" i="1"/>
  <c r="J115" i="1"/>
  <c r="AT182" i="1" s="1"/>
  <c r="I101" i="1"/>
  <c r="I83" i="1"/>
  <c r="I82" i="1"/>
  <c r="AM67" i="1"/>
  <c r="J67" i="1"/>
  <c r="AM188" i="1" s="1"/>
  <c r="I99" i="1"/>
  <c r="I78" i="1"/>
  <c r="I72" i="1"/>
  <c r="I81" i="1"/>
  <c r="J77" i="1"/>
  <c r="AM200" i="1" s="1"/>
  <c r="AM63" i="1"/>
  <c r="AM71" i="1"/>
  <c r="I69" i="1"/>
  <c r="J60" i="1"/>
  <c r="AM179" i="1" s="1"/>
  <c r="I64" i="1"/>
  <c r="J117" i="1"/>
  <c r="AT185" i="1" s="1"/>
  <c r="J113" i="1"/>
  <c r="AT180" i="1" s="1"/>
  <c r="AM113" i="1"/>
  <c r="AM100" i="1"/>
  <c r="I100" i="1"/>
  <c r="I97" i="1"/>
  <c r="I85" i="1"/>
  <c r="I84" i="1"/>
  <c r="AM80" i="1"/>
  <c r="J82" i="1"/>
  <c r="AM206" i="1" s="1"/>
  <c r="J85" i="1"/>
  <c r="AM209" i="1" s="1"/>
  <c r="J84" i="1"/>
  <c r="AM208" i="1" s="1"/>
  <c r="AM83" i="1"/>
  <c r="AM69" i="1"/>
  <c r="J68" i="1"/>
  <c r="AM189" i="1" s="1"/>
  <c r="AM60" i="1"/>
  <c r="AM68" i="1"/>
  <c r="J71" i="1"/>
  <c r="AM192" i="1" s="1"/>
  <c r="J63" i="1"/>
  <c r="AM183" i="1" s="1"/>
  <c r="AM64" i="1"/>
  <c r="AM78" i="1"/>
  <c r="I80" i="1"/>
  <c r="J61" i="1"/>
  <c r="AM180" i="1" s="1"/>
  <c r="AM61" i="1"/>
  <c r="AM98" i="1"/>
  <c r="I131" i="1"/>
  <c r="I98" i="1"/>
  <c r="Z133" i="1"/>
  <c r="I133" i="1" s="1"/>
  <c r="Z136" i="1"/>
  <c r="J136" i="1" s="1"/>
  <c r="AT207" i="1" s="1"/>
  <c r="Z135" i="1"/>
  <c r="J135" i="1" s="1"/>
  <c r="AT206" i="1" s="1"/>
  <c r="Z134" i="1"/>
  <c r="AM134" i="1" s="1"/>
  <c r="I86" i="1"/>
  <c r="J86" i="1"/>
  <c r="AM210" i="1" s="1"/>
  <c r="F7" i="1"/>
  <c r="AO157" i="1" s="1"/>
  <c r="Z137" i="1"/>
  <c r="I137" i="1" s="1"/>
  <c r="I128" i="1"/>
  <c r="AM131" i="1"/>
  <c r="I117" i="1"/>
  <c r="AM105" i="1"/>
  <c r="AM122" i="1"/>
  <c r="AM121" i="1"/>
  <c r="AM126" i="1"/>
  <c r="J111" i="1"/>
  <c r="AT177" i="1" s="1"/>
  <c r="I107" i="1"/>
  <c r="AM128" i="1"/>
  <c r="AM125" i="1"/>
  <c r="J123" i="1"/>
  <c r="AT192" i="1" s="1"/>
  <c r="I121" i="1"/>
  <c r="AM116" i="1"/>
  <c r="AM110" i="1"/>
  <c r="I126" i="1"/>
  <c r="I111" i="1"/>
  <c r="AM59" i="1"/>
  <c r="I105" i="1"/>
  <c r="J97" i="1"/>
  <c r="AT161" i="1" s="1"/>
  <c r="J59" i="1"/>
  <c r="AM178" i="1" s="1"/>
  <c r="J118" i="1"/>
  <c r="AT186" i="1" s="1"/>
  <c r="I129" i="1"/>
  <c r="J124" i="1"/>
  <c r="AT193" i="1" s="1"/>
  <c r="AM106" i="1"/>
  <c r="AM118" i="1"/>
  <c r="AM129" i="1"/>
  <c r="J114" i="1"/>
  <c r="AT181" i="1" s="1"/>
  <c r="J130" i="1"/>
  <c r="AT200" i="1" s="1"/>
  <c r="AM109" i="1"/>
  <c r="AM107" i="1"/>
  <c r="I103" i="1"/>
  <c r="J99" i="1"/>
  <c r="AT163" i="1" s="1"/>
  <c r="J103" i="1"/>
  <c r="AT168" i="1" s="1"/>
  <c r="AM123" i="1"/>
  <c r="J119" i="1"/>
  <c r="AT187" i="1" s="1"/>
  <c r="I120" i="1"/>
  <c r="I106" i="1"/>
  <c r="AM115" i="1"/>
  <c r="I102" i="1"/>
  <c r="J102" i="1"/>
  <c r="AT167" i="1" s="1"/>
  <c r="I108" i="1"/>
  <c r="I110" i="1"/>
  <c r="I96" i="1"/>
  <c r="AM96" i="1"/>
  <c r="J95" i="1"/>
  <c r="AT158" i="1" s="1"/>
  <c r="AM95" i="1"/>
  <c r="AM114" i="1"/>
  <c r="AM130" i="1"/>
  <c r="AM124" i="1"/>
  <c r="I95" i="1"/>
  <c r="J127" i="1"/>
  <c r="AT197" i="1" s="1"/>
  <c r="AM127" i="1"/>
  <c r="AM119" i="1"/>
  <c r="AM120" i="1"/>
  <c r="I109" i="1"/>
  <c r="J88" i="1"/>
  <c r="AM213" i="1" s="1"/>
  <c r="AM88" i="1"/>
  <c r="I88" i="1"/>
  <c r="AM94" i="1"/>
  <c r="J94" i="1"/>
  <c r="AT157" i="1" s="1"/>
  <c r="I94" i="1"/>
  <c r="J91" i="1"/>
  <c r="AM216" i="1" s="1"/>
  <c r="I91" i="1"/>
  <c r="AM91" i="1"/>
  <c r="I92" i="1"/>
  <c r="AM92" i="1"/>
  <c r="J92" i="1"/>
  <c r="AT155" i="1" s="1"/>
  <c r="J93" i="1"/>
  <c r="AT156" i="1" s="1"/>
  <c r="I93" i="1"/>
  <c r="AM93" i="1"/>
  <c r="J90" i="1"/>
  <c r="AM215" i="1" s="1"/>
  <c r="I90" i="1"/>
  <c r="AM90" i="1"/>
  <c r="J87" i="1"/>
  <c r="AM212" i="1" s="1"/>
  <c r="AM87" i="1"/>
  <c r="I87" i="1"/>
  <c r="J89" i="1"/>
  <c r="AM214" i="1" s="1"/>
  <c r="I89" i="1"/>
  <c r="AM89" i="1"/>
  <c r="AO156" i="1"/>
  <c r="AN158" i="1"/>
  <c r="AP156" i="1"/>
  <c r="D8" i="1"/>
  <c r="AM158" i="1" s="1"/>
  <c r="C9" i="1"/>
  <c r="E9" i="1"/>
  <c r="G8" i="1" s="1"/>
  <c r="AP158" i="1" s="1"/>
  <c r="AM133" i="1" l="1"/>
  <c r="I134" i="1"/>
  <c r="AM136" i="1"/>
  <c r="AM135" i="1"/>
  <c r="J134" i="1"/>
  <c r="AT205" i="1" s="1"/>
  <c r="I135" i="1"/>
  <c r="J137" i="1"/>
  <c r="AT209" i="1" s="1"/>
  <c r="AM137" i="1"/>
  <c r="J133" i="1"/>
  <c r="AT204" i="1" s="1"/>
  <c r="I136" i="1"/>
  <c r="D9" i="1"/>
  <c r="AM159" i="1" s="1"/>
  <c r="C10" i="1"/>
  <c r="E10" i="1"/>
  <c r="G9" i="1" s="1"/>
  <c r="AN159" i="1"/>
  <c r="F8" i="1"/>
  <c r="F9" i="1" l="1"/>
  <c r="AO159" i="1" s="1"/>
  <c r="AP159" i="1"/>
  <c r="D10" i="1"/>
  <c r="AM160" i="1" s="1"/>
  <c r="C11" i="1"/>
  <c r="E11" i="1"/>
  <c r="F10" i="1" s="1"/>
  <c r="AO160" i="1" s="1"/>
  <c r="AO158" i="1"/>
  <c r="AN160" i="1"/>
  <c r="G10" i="1" l="1"/>
  <c r="AP160" i="1" s="1"/>
  <c r="D11" i="1"/>
  <c r="AM161" i="1" s="1"/>
  <c r="C12" i="1"/>
  <c r="D12" i="1" s="1"/>
  <c r="AM162" i="1" s="1"/>
  <c r="E12" i="1"/>
  <c r="F11" i="1" s="1"/>
  <c r="AO161" i="1" s="1"/>
  <c r="AN161" i="1"/>
  <c r="G11" i="1" l="1"/>
  <c r="AP161" i="1" s="1"/>
  <c r="G12" i="1"/>
  <c r="F12" i="1"/>
  <c r="AN162" i="1"/>
  <c r="AO162" i="1" l="1"/>
  <c r="I46" i="1"/>
  <c r="J46" i="1" s="1"/>
  <c r="K48" i="1" s="1"/>
  <c r="AP162" i="1"/>
  <c r="M46" i="1"/>
  <c r="AP164" i="1" s="1"/>
  <c r="L46" i="1" l="1"/>
  <c r="AO164" i="1" s="1"/>
  <c r="AM164" i="1"/>
  <c r="AN165" i="1" l="1"/>
  <c r="H139" i="1" l="1"/>
  <c r="AA54" i="1"/>
  <c r="AK54" i="1" s="1"/>
  <c r="AB54" i="1" l="1"/>
  <c r="Z55" i="1" s="1"/>
  <c r="AM55" i="1" l="1"/>
  <c r="J55" i="1"/>
  <c r="I55" i="1"/>
  <c r="AL54" i="1"/>
  <c r="Z58" i="1"/>
  <c r="AM58" i="1" s="1"/>
  <c r="Z57" i="1"/>
  <c r="I57" i="1" s="1"/>
  <c r="Z54" i="1"/>
  <c r="AM54" i="1" s="1"/>
  <c r="Z56" i="1"/>
  <c r="I56" i="1" s="1"/>
  <c r="U137" i="1"/>
  <c r="T49" i="1"/>
  <c r="G49" i="1" s="1"/>
  <c r="AA49" i="1" s="1"/>
  <c r="AK49" i="1" s="1"/>
  <c r="G137" i="1" l="1"/>
  <c r="AA137" i="1" s="1"/>
  <c r="J58" i="1"/>
  <c r="AM177" i="1" s="1"/>
  <c r="AM56" i="1"/>
  <c r="J54" i="1"/>
  <c r="AM172" i="1" s="1"/>
  <c r="J57" i="1"/>
  <c r="AM176" i="1" s="1"/>
  <c r="I58" i="1"/>
  <c r="J56" i="1"/>
  <c r="AM174" i="1" s="1"/>
  <c r="AM57" i="1"/>
  <c r="AM173" i="1"/>
  <c r="I54" i="1"/>
  <c r="AB49" i="1"/>
  <c r="Z53" i="1" l="1"/>
  <c r="Z52" i="1"/>
  <c r="V48" i="1"/>
  <c r="W48" i="1" s="1"/>
  <c r="X48" i="1" s="1"/>
  <c r="Y48" i="1" s="1"/>
  <c r="Z48" i="1" s="1"/>
  <c r="AK137" i="1"/>
  <c r="AB137" i="1"/>
  <c r="AL137" i="1" s="1"/>
  <c r="AL49" i="1"/>
  <c r="I52" i="1" l="1"/>
  <c r="J52" i="1"/>
  <c r="AM52" i="1"/>
  <c r="I53" i="1"/>
  <c r="J53" i="1"/>
  <c r="AM171" i="1" s="1"/>
  <c r="AM53" i="1"/>
  <c r="I48" i="1"/>
  <c r="J48" i="1"/>
  <c r="AM48" i="1"/>
  <c r="Z51" i="1"/>
  <c r="AM170" i="1"/>
  <c r="Z50" i="1" l="1"/>
  <c r="I51" i="1"/>
  <c r="J51" i="1"/>
  <c r="AM168" i="1" s="1"/>
  <c r="AM51" i="1"/>
  <c r="I50" i="1" l="1"/>
  <c r="J50" i="1"/>
  <c r="AM167" i="1" s="1"/>
  <c r="AM50" i="1"/>
  <c r="Z49" i="1" l="1"/>
  <c r="I49" i="1" s="1"/>
  <c r="J49" i="1" l="1"/>
  <c r="AM166" i="1" s="1"/>
  <c r="AM49" i="1"/>
  <c r="AM165" i="1"/>
  <c r="K49" i="1" l="1"/>
  <c r="M48" i="1" l="1"/>
  <c r="AP165" i="1" s="1"/>
  <c r="L48" i="1"/>
  <c r="AO165" i="1" s="1"/>
  <c r="K50" i="1"/>
  <c r="AN167" i="1" s="1"/>
  <c r="AN166" i="1"/>
  <c r="L49" i="1" l="1"/>
  <c r="AO166" i="1" s="1"/>
  <c r="M49" i="1"/>
  <c r="AP166" i="1" s="1"/>
  <c r="K51" i="1"/>
  <c r="L50" i="1" l="1"/>
  <c r="AO167" i="1" s="1"/>
  <c r="K52" i="1"/>
  <c r="AN168" i="1"/>
  <c r="M50" i="1"/>
  <c r="AP167" i="1" s="1"/>
  <c r="K53" i="1" l="1"/>
  <c r="L52" i="1" s="1"/>
  <c r="AO170" i="1" s="1"/>
  <c r="M51" i="1"/>
  <c r="AP168" i="1" s="1"/>
  <c r="AN170" i="1"/>
  <c r="L51" i="1"/>
  <c r="AO168" i="1" s="1"/>
  <c r="K54" i="1" l="1"/>
  <c r="M52" i="1"/>
  <c r="AP170" i="1" s="1"/>
  <c r="AN171" i="1"/>
  <c r="L53" i="1" l="1"/>
  <c r="AO171" i="1" s="1"/>
  <c r="K55" i="1"/>
  <c r="K56" i="1" s="1"/>
  <c r="AN172" i="1"/>
  <c r="M53" i="1"/>
  <c r="AP171" i="1" s="1"/>
  <c r="M54" i="1" l="1"/>
  <c r="AP172" i="1" s="1"/>
  <c r="AN173" i="1"/>
  <c r="L55" i="1"/>
  <c r="AO173" i="1" s="1"/>
  <c r="M55" i="1"/>
  <c r="AP173" i="1" s="1"/>
  <c r="L54" i="1"/>
  <c r="AO172" i="1" s="1"/>
  <c r="AN174" i="1"/>
  <c r="K57" i="1"/>
  <c r="L56" i="1" s="1"/>
  <c r="AO174" i="1" s="1"/>
  <c r="M56" i="1" l="1"/>
  <c r="AP174" i="1" s="1"/>
  <c r="AN176" i="1"/>
  <c r="K58" i="1"/>
  <c r="AN177" i="1" l="1"/>
  <c r="K59" i="1"/>
  <c r="L58" i="1" s="1"/>
  <c r="AO177" i="1" s="1"/>
  <c r="L57" i="1"/>
  <c r="AO176" i="1" s="1"/>
  <c r="M57" i="1"/>
  <c r="AP176" i="1" s="1"/>
  <c r="AN178" i="1" l="1"/>
  <c r="K60" i="1"/>
  <c r="M58" i="1"/>
  <c r="AP177" i="1" s="1"/>
  <c r="AN179" i="1" l="1"/>
  <c r="K61" i="1"/>
  <c r="M59" i="1"/>
  <c r="AP178" i="1" s="1"/>
  <c r="L59" i="1"/>
  <c r="AO178" i="1" s="1"/>
  <c r="AN180" i="1" l="1"/>
  <c r="K62" i="1"/>
  <c r="L60" i="1"/>
  <c r="AO179" i="1" s="1"/>
  <c r="M60" i="1"/>
  <c r="AP179" i="1" s="1"/>
  <c r="K63" i="1" l="1"/>
  <c r="L62" i="1" s="1"/>
  <c r="AO182" i="1" s="1"/>
  <c r="AN182" i="1"/>
  <c r="M61" i="1"/>
  <c r="AP180" i="1" s="1"/>
  <c r="L61" i="1"/>
  <c r="AO180" i="1" s="1"/>
  <c r="AN183" i="1" l="1"/>
  <c r="K64" i="1"/>
  <c r="M62" i="1"/>
  <c r="AP182" i="1" s="1"/>
  <c r="AN184" i="1" l="1"/>
  <c r="K65" i="1"/>
  <c r="L64" i="1" s="1"/>
  <c r="AO184" i="1" s="1"/>
  <c r="M63" i="1"/>
  <c r="AP183" i="1" s="1"/>
  <c r="L63" i="1"/>
  <c r="AO183" i="1" s="1"/>
  <c r="M64" i="1" l="1"/>
  <c r="AP184" i="1" s="1"/>
  <c r="AN185" i="1"/>
  <c r="K66" i="1"/>
  <c r="AN186" i="1" l="1"/>
  <c r="K67" i="1"/>
  <c r="L66" i="1" s="1"/>
  <c r="AO186" i="1" s="1"/>
  <c r="L65" i="1"/>
  <c r="AO185" i="1" s="1"/>
  <c r="M65" i="1"/>
  <c r="AP185" i="1" s="1"/>
  <c r="AN188" i="1" l="1"/>
  <c r="K68" i="1"/>
  <c r="M66" i="1"/>
  <c r="AP186" i="1" s="1"/>
  <c r="AN189" i="1" l="1"/>
  <c r="K69" i="1"/>
  <c r="M67" i="1"/>
  <c r="AP188" i="1" s="1"/>
  <c r="L67" i="1"/>
  <c r="AO188" i="1" s="1"/>
  <c r="AN190" i="1" l="1"/>
  <c r="K70" i="1"/>
  <c r="L68" i="1"/>
  <c r="AO189" i="1" s="1"/>
  <c r="M68" i="1"/>
  <c r="AP189" i="1" s="1"/>
  <c r="K71" i="1" l="1"/>
  <c r="L70" i="1" s="1"/>
  <c r="AO191" i="1" s="1"/>
  <c r="AN191" i="1"/>
  <c r="M69" i="1"/>
  <c r="AP190" i="1" s="1"/>
  <c r="L69" i="1"/>
  <c r="AO190" i="1" s="1"/>
  <c r="AN192" i="1" l="1"/>
  <c r="K72" i="1"/>
  <c r="M70" i="1"/>
  <c r="AP191" i="1" s="1"/>
  <c r="AN194" i="1" l="1"/>
  <c r="K73" i="1"/>
  <c r="L72" i="1" s="1"/>
  <c r="AO194" i="1" s="1"/>
  <c r="M71" i="1"/>
  <c r="AP192" i="1" s="1"/>
  <c r="L71" i="1"/>
  <c r="AO192" i="1" s="1"/>
  <c r="M72" i="1" l="1"/>
  <c r="AP194" i="1" s="1"/>
  <c r="AN195" i="1"/>
  <c r="K74" i="1"/>
  <c r="AN196" i="1" l="1"/>
  <c r="K75" i="1"/>
  <c r="L74" i="1" s="1"/>
  <c r="AO196" i="1" s="1"/>
  <c r="L73" i="1"/>
  <c r="AO195" i="1" s="1"/>
  <c r="M73" i="1"/>
  <c r="AP195" i="1" s="1"/>
  <c r="AN197" i="1" l="1"/>
  <c r="K76" i="1"/>
  <c r="M74" i="1"/>
  <c r="AP196" i="1" s="1"/>
  <c r="AN198" i="1" l="1"/>
  <c r="K77" i="1"/>
  <c r="M75" i="1"/>
  <c r="AP197" i="1" s="1"/>
  <c r="L75" i="1"/>
  <c r="AO197" i="1" s="1"/>
  <c r="AN200" i="1" l="1"/>
  <c r="K78" i="1"/>
  <c r="M76" i="1"/>
  <c r="AP198" i="1" s="1"/>
  <c r="L76" i="1"/>
  <c r="AO198" i="1" s="1"/>
  <c r="K79" i="1" l="1"/>
  <c r="M78" i="1" s="1"/>
  <c r="AP201" i="1" s="1"/>
  <c r="AN201" i="1"/>
  <c r="L77" i="1"/>
  <c r="AO200" i="1" s="1"/>
  <c r="M77" i="1"/>
  <c r="AP200" i="1" s="1"/>
  <c r="AN202" i="1" l="1"/>
  <c r="K80" i="1"/>
  <c r="L78" i="1"/>
  <c r="AO201" i="1" s="1"/>
  <c r="AN203" i="1" l="1"/>
  <c r="K81" i="1"/>
  <c r="M80" i="1" s="1"/>
  <c r="AP203" i="1" s="1"/>
  <c r="L79" i="1"/>
  <c r="AO202" i="1" s="1"/>
  <c r="M79" i="1"/>
  <c r="AP202" i="1" s="1"/>
  <c r="L80" i="1" l="1"/>
  <c r="AO203" i="1" s="1"/>
  <c r="AN204" i="1"/>
  <c r="K82" i="1"/>
  <c r="AN206" i="1" l="1"/>
  <c r="K83" i="1"/>
  <c r="M82" i="1" s="1"/>
  <c r="AP206" i="1" s="1"/>
  <c r="M81" i="1"/>
  <c r="AP204" i="1" s="1"/>
  <c r="L81" i="1"/>
  <c r="AO204" i="1" s="1"/>
  <c r="AN207" i="1" l="1"/>
  <c r="K84" i="1"/>
  <c r="L82" i="1"/>
  <c r="AO206" i="1" s="1"/>
  <c r="AN208" i="1" l="1"/>
  <c r="K85" i="1"/>
  <c r="L83" i="1"/>
  <c r="AO207" i="1" s="1"/>
  <c r="M83" i="1"/>
  <c r="AP207" i="1" s="1"/>
  <c r="AN209" i="1" l="1"/>
  <c r="K86" i="1"/>
  <c r="M84" i="1"/>
  <c r="AP208" i="1" s="1"/>
  <c r="L84" i="1"/>
  <c r="AO208" i="1" s="1"/>
  <c r="K87" i="1" l="1"/>
  <c r="M86" i="1" s="1"/>
  <c r="AP210" i="1" s="1"/>
  <c r="AN210" i="1"/>
  <c r="L85" i="1"/>
  <c r="AO209" i="1" s="1"/>
  <c r="M85" i="1"/>
  <c r="AP209" i="1" s="1"/>
  <c r="AN212" i="1" l="1"/>
  <c r="K88" i="1"/>
  <c r="L86" i="1"/>
  <c r="AO210" i="1" s="1"/>
  <c r="AN213" i="1" l="1"/>
  <c r="K89" i="1"/>
  <c r="M88" i="1" s="1"/>
  <c r="AP213" i="1" s="1"/>
  <c r="L87" i="1"/>
  <c r="AO212" i="1" s="1"/>
  <c r="M87" i="1"/>
  <c r="AP212" i="1" s="1"/>
  <c r="L88" i="1" l="1"/>
  <c r="AO213" i="1" s="1"/>
  <c r="AN214" i="1"/>
  <c r="K90" i="1"/>
  <c r="AN215" i="1" l="1"/>
  <c r="K91" i="1"/>
  <c r="M90" i="1" s="1"/>
  <c r="AP215" i="1" s="1"/>
  <c r="M89" i="1"/>
  <c r="AP214" i="1" s="1"/>
  <c r="L89" i="1"/>
  <c r="AO214" i="1" s="1"/>
  <c r="AN216" i="1" l="1"/>
  <c r="K92" i="1"/>
  <c r="L90" i="1"/>
  <c r="AO215" i="1" s="1"/>
  <c r="AU155" i="1" l="1"/>
  <c r="K93" i="1"/>
  <c r="L91" i="1"/>
  <c r="AO216" i="1" s="1"/>
  <c r="M91" i="1"/>
  <c r="AP216" i="1" s="1"/>
  <c r="AU156" i="1" l="1"/>
  <c r="K94" i="1"/>
  <c r="M92" i="1"/>
  <c r="AW155" i="1" s="1"/>
  <c r="L92" i="1"/>
  <c r="AV155" i="1" s="1"/>
  <c r="K95" i="1" l="1"/>
  <c r="M94" i="1" s="1"/>
  <c r="AW157" i="1" s="1"/>
  <c r="AU157" i="1"/>
  <c r="L93" i="1"/>
  <c r="AV156" i="1" s="1"/>
  <c r="M93" i="1"/>
  <c r="AW156" i="1" s="1"/>
  <c r="AU158" i="1" l="1"/>
  <c r="K96" i="1"/>
  <c r="L94" i="1"/>
  <c r="AV157" i="1" s="1"/>
  <c r="AU159" i="1" l="1"/>
  <c r="K97" i="1"/>
  <c r="M96" i="1" s="1"/>
  <c r="AW159" i="1" s="1"/>
  <c r="L95" i="1"/>
  <c r="AV158" i="1" s="1"/>
  <c r="M95" i="1"/>
  <c r="AW158" i="1" s="1"/>
  <c r="L96" i="1" l="1"/>
  <c r="AV159" i="1" s="1"/>
  <c r="AU161" i="1"/>
  <c r="K98" i="1"/>
  <c r="AU162" i="1" l="1"/>
  <c r="K99" i="1"/>
  <c r="M98" i="1" s="1"/>
  <c r="AW162" i="1" s="1"/>
  <c r="M97" i="1"/>
  <c r="AW161" i="1" s="1"/>
  <c r="L97" i="1"/>
  <c r="AV161" i="1" s="1"/>
  <c r="AU163" i="1" l="1"/>
  <c r="K100" i="1"/>
  <c r="L98" i="1"/>
  <c r="AV162" i="1" s="1"/>
  <c r="AU164" i="1" l="1"/>
  <c r="K101" i="1"/>
  <c r="L99" i="1"/>
  <c r="AV163" i="1" s="1"/>
  <c r="M99" i="1"/>
  <c r="AW163" i="1" s="1"/>
  <c r="AU165" i="1" l="1"/>
  <c r="K102" i="1"/>
  <c r="M100" i="1"/>
  <c r="AW164" i="1" s="1"/>
  <c r="L100" i="1"/>
  <c r="AV164" i="1" s="1"/>
  <c r="K103" i="1" l="1"/>
  <c r="M102" i="1" s="1"/>
  <c r="AW167" i="1" s="1"/>
  <c r="AU167" i="1"/>
  <c r="L101" i="1"/>
  <c r="AV165" i="1" s="1"/>
  <c r="M101" i="1"/>
  <c r="AW165" i="1" s="1"/>
  <c r="AU168" i="1" l="1"/>
  <c r="K104" i="1"/>
  <c r="L102" i="1"/>
  <c r="AV167" i="1" s="1"/>
  <c r="AU169" i="1" l="1"/>
  <c r="K105" i="1"/>
  <c r="M104" i="1" s="1"/>
  <c r="AW169" i="1" s="1"/>
  <c r="L103" i="1"/>
  <c r="AV168" i="1" s="1"/>
  <c r="M103" i="1"/>
  <c r="AW168" i="1" s="1"/>
  <c r="L104" i="1" l="1"/>
  <c r="AV169" i="1" s="1"/>
  <c r="AU170" i="1"/>
  <c r="K106" i="1"/>
  <c r="AU171" i="1" l="1"/>
  <c r="K107" i="1"/>
  <c r="M106" i="1" s="1"/>
  <c r="AW171" i="1" s="1"/>
  <c r="M105" i="1"/>
  <c r="AW170" i="1" s="1"/>
  <c r="L105" i="1"/>
  <c r="AV170" i="1" s="1"/>
  <c r="AU173" i="1" l="1"/>
  <c r="K108" i="1"/>
  <c r="L106" i="1"/>
  <c r="AV171" i="1" s="1"/>
  <c r="AU174" i="1" l="1"/>
  <c r="K109" i="1"/>
  <c r="L107" i="1"/>
  <c r="AV173" i="1" s="1"/>
  <c r="M107" i="1"/>
  <c r="AW173" i="1" s="1"/>
  <c r="AU175" i="1" l="1"/>
  <c r="K110" i="1"/>
  <c r="M108" i="1"/>
  <c r="AW174" i="1" s="1"/>
  <c r="L108" i="1"/>
  <c r="AV174" i="1" s="1"/>
  <c r="K111" i="1" l="1"/>
  <c r="M110" i="1" s="1"/>
  <c r="AW176" i="1" s="1"/>
  <c r="AU176" i="1"/>
  <c r="L109" i="1"/>
  <c r="AV175" i="1" s="1"/>
  <c r="M109" i="1"/>
  <c r="AW175" i="1" s="1"/>
  <c r="AU177" i="1" l="1"/>
  <c r="K112" i="1"/>
  <c r="L110" i="1"/>
  <c r="AV176" i="1" s="1"/>
  <c r="AU179" i="1" l="1"/>
  <c r="K113" i="1"/>
  <c r="M112" i="1" s="1"/>
  <c r="AW179" i="1" s="1"/>
  <c r="L111" i="1"/>
  <c r="AV177" i="1" s="1"/>
  <c r="M111" i="1"/>
  <c r="AW177" i="1" s="1"/>
  <c r="L112" i="1" l="1"/>
  <c r="AV179" i="1" s="1"/>
  <c r="AU180" i="1"/>
  <c r="K114" i="1"/>
  <c r="AU181" i="1" l="1"/>
  <c r="K115" i="1"/>
  <c r="L114" i="1" s="1"/>
  <c r="AV181" i="1" s="1"/>
  <c r="M113" i="1"/>
  <c r="AW180" i="1" s="1"/>
  <c r="L113" i="1"/>
  <c r="AV180" i="1" s="1"/>
  <c r="AU182" i="1" l="1"/>
  <c r="K116" i="1"/>
  <c r="M114" i="1"/>
  <c r="AW181" i="1" s="1"/>
  <c r="AU183" i="1" l="1"/>
  <c r="K117" i="1"/>
  <c r="M115" i="1"/>
  <c r="AW182" i="1" s="1"/>
  <c r="L115" i="1"/>
  <c r="AV182" i="1" s="1"/>
  <c r="AU185" i="1" l="1"/>
  <c r="K118" i="1"/>
  <c r="L116" i="1"/>
  <c r="AV183" i="1" s="1"/>
  <c r="M116" i="1"/>
  <c r="AW183" i="1" s="1"/>
  <c r="K119" i="1" l="1"/>
  <c r="M118" i="1" s="1"/>
  <c r="AW186" i="1" s="1"/>
  <c r="AU186" i="1"/>
  <c r="M117" i="1"/>
  <c r="AW185" i="1" s="1"/>
  <c r="L117" i="1"/>
  <c r="AV185" i="1" s="1"/>
  <c r="AU187" i="1" l="1"/>
  <c r="K120" i="1"/>
  <c r="L118" i="1"/>
  <c r="AV186" i="1" s="1"/>
  <c r="AU188" i="1" l="1"/>
  <c r="K121" i="1"/>
  <c r="L120" i="1" s="1"/>
  <c r="AV188" i="1" s="1"/>
  <c r="L119" i="1"/>
  <c r="AV187" i="1" s="1"/>
  <c r="M119" i="1"/>
  <c r="AW187" i="1" s="1"/>
  <c r="M120" i="1" l="1"/>
  <c r="AW188" i="1" s="1"/>
  <c r="AU189" i="1"/>
  <c r="K122" i="1"/>
  <c r="AU191" i="1" l="1"/>
  <c r="K123" i="1"/>
  <c r="M122" i="1" s="1"/>
  <c r="AW191" i="1" s="1"/>
  <c r="M121" i="1"/>
  <c r="AW189" i="1" s="1"/>
  <c r="L121" i="1"/>
  <c r="AV189" i="1" s="1"/>
  <c r="AU192" i="1" l="1"/>
  <c r="K124" i="1"/>
  <c r="L122" i="1"/>
  <c r="AV191" i="1" s="1"/>
  <c r="AU193" i="1" l="1"/>
  <c r="K125" i="1"/>
  <c r="M123" i="1"/>
  <c r="AW192" i="1" s="1"/>
  <c r="L123" i="1"/>
  <c r="AV192" i="1" s="1"/>
  <c r="AU194" i="1" l="1"/>
  <c r="K126" i="1"/>
  <c r="L124" i="1"/>
  <c r="AV193" i="1" s="1"/>
  <c r="M124" i="1"/>
  <c r="AW193" i="1" s="1"/>
  <c r="K127" i="1" l="1"/>
  <c r="L126" i="1" s="1"/>
  <c r="AV195" i="1" s="1"/>
  <c r="AU195" i="1"/>
  <c r="M125" i="1"/>
  <c r="AW194" i="1" s="1"/>
  <c r="L125" i="1"/>
  <c r="AV194" i="1" s="1"/>
  <c r="AU197" i="1" l="1"/>
  <c r="K128" i="1"/>
  <c r="M126" i="1"/>
  <c r="AW195" i="1" s="1"/>
  <c r="AU198" i="1" l="1"/>
  <c r="K129" i="1"/>
  <c r="L128" i="1" s="1"/>
  <c r="AV198" i="1" s="1"/>
  <c r="M127" i="1"/>
  <c r="AW197" i="1" s="1"/>
  <c r="L127" i="1"/>
  <c r="AV197" i="1" s="1"/>
  <c r="M128" i="1" l="1"/>
  <c r="AW198" i="1" s="1"/>
  <c r="AU199" i="1"/>
  <c r="K130" i="1"/>
  <c r="AU200" i="1" l="1"/>
  <c r="K131" i="1"/>
  <c r="L129" i="1"/>
  <c r="AV199" i="1" s="1"/>
  <c r="M129" i="1"/>
  <c r="AW199" i="1" s="1"/>
  <c r="L130" i="1" l="1"/>
  <c r="AV200" i="1" s="1"/>
  <c r="K132" i="1"/>
  <c r="AU201" i="1"/>
  <c r="M130" i="1"/>
  <c r="AW200" i="1" s="1"/>
  <c r="AU203" i="1" l="1"/>
  <c r="K133" i="1"/>
  <c r="L132" i="1" s="1"/>
  <c r="M131" i="1"/>
  <c r="AW201" i="1" s="1"/>
  <c r="L131" i="1"/>
  <c r="AV201" i="1" s="1"/>
  <c r="AU204" i="1" l="1"/>
  <c r="K134" i="1"/>
  <c r="AV203" i="1"/>
  <c r="M132" i="1"/>
  <c r="AW203" i="1" s="1"/>
  <c r="K135" i="1" l="1"/>
  <c r="L134" i="1" s="1"/>
  <c r="AV205" i="1" s="1"/>
  <c r="AU205" i="1"/>
  <c r="L133" i="1"/>
  <c r="AV204" i="1" s="1"/>
  <c r="M133" i="1"/>
  <c r="AW204" i="1" s="1"/>
  <c r="AU206" i="1" l="1"/>
  <c r="K136" i="1"/>
  <c r="K137" i="1" s="1"/>
  <c r="M134" i="1"/>
  <c r="AW205" i="1" s="1"/>
  <c r="AU207" i="1" l="1"/>
  <c r="L135" i="1"/>
  <c r="AV206" i="1" s="1"/>
  <c r="M135" i="1"/>
  <c r="AW206" i="1" s="1"/>
  <c r="L137" i="1" l="1"/>
  <c r="AV209" i="1" s="1"/>
  <c r="AU209" i="1"/>
  <c r="M136" i="1"/>
  <c r="L136" i="1"/>
  <c r="AV207" i="1" s="1"/>
  <c r="AW207" i="1" l="1"/>
  <c r="M137" i="1"/>
  <c r="AW209" i="1" l="1"/>
  <c r="N137" i="1"/>
  <c r="O137" i="1" s="1"/>
  <c r="AY209" i="1" l="1"/>
  <c r="AX209" i="1"/>
  <c r="N136" i="1"/>
  <c r="AX207" i="1" l="1"/>
  <c r="O136" i="1"/>
  <c r="AY207" i="1" s="1"/>
  <c r="N135" i="1"/>
  <c r="O135" i="1" l="1"/>
  <c r="AY206" i="1" s="1"/>
  <c r="AX206" i="1"/>
  <c r="N134" i="1"/>
  <c r="AX205" i="1" l="1"/>
  <c r="O134" i="1"/>
  <c r="AY205" i="1" s="1"/>
  <c r="N133" i="1"/>
  <c r="O133" i="1" l="1"/>
  <c r="AY204" i="1" s="1"/>
  <c r="AX204" i="1"/>
  <c r="N132" i="1"/>
  <c r="AX203" i="1" l="1"/>
  <c r="O132" i="1"/>
  <c r="AY203" i="1" s="1"/>
  <c r="N131" i="1"/>
  <c r="O131" i="1" l="1"/>
  <c r="AY201" i="1" s="1"/>
  <c r="AX201" i="1"/>
  <c r="N130" i="1"/>
  <c r="AX200" i="1" l="1"/>
  <c r="O130" i="1"/>
  <c r="AY200" i="1" s="1"/>
  <c r="N129" i="1"/>
  <c r="AX199" i="1" l="1"/>
  <c r="O129" i="1"/>
  <c r="AY199" i="1" s="1"/>
  <c r="N128" i="1"/>
  <c r="O128" i="1" l="1"/>
  <c r="AY198" i="1" s="1"/>
  <c r="N127" i="1"/>
  <c r="AX198" i="1"/>
  <c r="O127" i="1" l="1"/>
  <c r="AY197" i="1" s="1"/>
  <c r="AX197" i="1"/>
  <c r="N126" i="1"/>
  <c r="N125" i="1" l="1"/>
  <c r="AX195" i="1"/>
  <c r="O126" i="1"/>
  <c r="AY195" i="1" s="1"/>
  <c r="O125" i="1" l="1"/>
  <c r="AY194" i="1" s="1"/>
  <c r="AX194" i="1"/>
  <c r="N124" i="1"/>
  <c r="N123" i="1" l="1"/>
  <c r="AX193" i="1"/>
  <c r="O124" i="1"/>
  <c r="AY193" i="1" s="1"/>
  <c r="O123" i="1" l="1"/>
  <c r="AY192" i="1" s="1"/>
  <c r="AX192" i="1"/>
  <c r="N122" i="1"/>
  <c r="N121" i="1" l="1"/>
  <c r="AX191" i="1"/>
  <c r="O122" i="1"/>
  <c r="AY191" i="1" s="1"/>
  <c r="O121" i="1" l="1"/>
  <c r="AY189" i="1" s="1"/>
  <c r="AX189" i="1"/>
  <c r="N120" i="1"/>
  <c r="N119" i="1" l="1"/>
  <c r="AX188" i="1"/>
  <c r="O120" i="1"/>
  <c r="AY188" i="1" s="1"/>
  <c r="O119" i="1" l="1"/>
  <c r="AY187" i="1" s="1"/>
  <c r="AX187" i="1"/>
  <c r="N118" i="1"/>
  <c r="N117" i="1" l="1"/>
  <c r="AX186" i="1"/>
  <c r="O118" i="1"/>
  <c r="AY186" i="1" s="1"/>
  <c r="O117" i="1" l="1"/>
  <c r="AY185" i="1" s="1"/>
  <c r="AX185" i="1"/>
  <c r="N116" i="1"/>
  <c r="O116" i="1" l="1"/>
  <c r="AY183" i="1" s="1"/>
  <c r="N115" i="1"/>
  <c r="AX183" i="1"/>
  <c r="O115" i="1" l="1"/>
  <c r="AY182" i="1" s="1"/>
  <c r="AX182" i="1"/>
  <c r="N114" i="1"/>
  <c r="O114" i="1" l="1"/>
  <c r="AY181" i="1" s="1"/>
  <c r="N113" i="1"/>
  <c r="AX181" i="1"/>
  <c r="O113" i="1" l="1"/>
  <c r="AY180" i="1" s="1"/>
  <c r="AX180" i="1"/>
  <c r="N112" i="1"/>
  <c r="O112" i="1" l="1"/>
  <c r="AY179" i="1" s="1"/>
  <c r="N111" i="1"/>
  <c r="AX179" i="1"/>
  <c r="O111" i="1" l="1"/>
  <c r="AY177" i="1" s="1"/>
  <c r="AX177" i="1"/>
  <c r="N110" i="1"/>
  <c r="O110" i="1" l="1"/>
  <c r="AY176" i="1" s="1"/>
  <c r="N109" i="1"/>
  <c r="AX176" i="1"/>
  <c r="O109" i="1" l="1"/>
  <c r="AY175" i="1" s="1"/>
  <c r="AX175" i="1"/>
  <c r="N108" i="1"/>
  <c r="O108" i="1" l="1"/>
  <c r="AY174" i="1" s="1"/>
  <c r="N107" i="1"/>
  <c r="AX174" i="1"/>
  <c r="O107" i="1" l="1"/>
  <c r="AY173" i="1" s="1"/>
  <c r="AX173" i="1"/>
  <c r="N106" i="1"/>
  <c r="O106" i="1" l="1"/>
  <c r="AY171" i="1" s="1"/>
  <c r="N105" i="1"/>
  <c r="AX171" i="1"/>
  <c r="O105" i="1" l="1"/>
  <c r="AY170" i="1" s="1"/>
  <c r="AX170" i="1"/>
  <c r="N104" i="1"/>
  <c r="O104" i="1" l="1"/>
  <c r="AY169" i="1" s="1"/>
  <c r="N103" i="1"/>
  <c r="AX169" i="1"/>
  <c r="O103" i="1" l="1"/>
  <c r="AY168" i="1" s="1"/>
  <c r="AX168" i="1"/>
  <c r="N102" i="1"/>
  <c r="O102" i="1" l="1"/>
  <c r="AY167" i="1" s="1"/>
  <c r="N101" i="1"/>
  <c r="AX167" i="1"/>
  <c r="O101" i="1" l="1"/>
  <c r="AY165" i="1" s="1"/>
  <c r="AX165" i="1"/>
  <c r="N100" i="1"/>
  <c r="O100" i="1" l="1"/>
  <c r="AY164" i="1" s="1"/>
  <c r="N99" i="1"/>
  <c r="AX164" i="1"/>
  <c r="O99" i="1" l="1"/>
  <c r="AY163" i="1" s="1"/>
  <c r="AX163" i="1"/>
  <c r="N98" i="1"/>
  <c r="O98" i="1" l="1"/>
  <c r="AY162" i="1" s="1"/>
  <c r="N97" i="1"/>
  <c r="AX162" i="1"/>
  <c r="O97" i="1" l="1"/>
  <c r="AY161" i="1" s="1"/>
  <c r="AX161" i="1"/>
  <c r="N96" i="1"/>
  <c r="O96" i="1" l="1"/>
  <c r="AY159" i="1" s="1"/>
  <c r="N95" i="1"/>
  <c r="AX159" i="1"/>
  <c r="O95" i="1" l="1"/>
  <c r="AY158" i="1" s="1"/>
  <c r="AX158" i="1"/>
  <c r="N94" i="1"/>
  <c r="O94" i="1" l="1"/>
  <c r="AY157" i="1" s="1"/>
  <c r="N93" i="1"/>
  <c r="AX157" i="1"/>
  <c r="O93" i="1" l="1"/>
  <c r="AY156" i="1" s="1"/>
  <c r="AX156" i="1"/>
  <c r="N92" i="1"/>
  <c r="O92" i="1" l="1"/>
  <c r="AY155" i="1" s="1"/>
  <c r="N91" i="1"/>
  <c r="AX155" i="1"/>
  <c r="O91" i="1" l="1"/>
  <c r="AR216" i="1" s="1"/>
  <c r="N90" i="1"/>
  <c r="AQ216" i="1"/>
  <c r="O90" i="1" l="1"/>
  <c r="AR215" i="1" s="1"/>
  <c r="N89" i="1"/>
  <c r="AQ215" i="1"/>
  <c r="O89" i="1" l="1"/>
  <c r="AR214" i="1" s="1"/>
  <c r="AQ214" i="1"/>
  <c r="N88" i="1"/>
  <c r="O88" i="1" l="1"/>
  <c r="AR213" i="1" s="1"/>
  <c r="N87" i="1"/>
  <c r="AQ213" i="1"/>
  <c r="O87" i="1" l="1"/>
  <c r="AR212" i="1" s="1"/>
  <c r="N86" i="1"/>
  <c r="AQ212" i="1"/>
  <c r="O86" i="1" l="1"/>
  <c r="AR210" i="1" s="1"/>
  <c r="N85" i="1"/>
  <c r="AQ210" i="1"/>
  <c r="O85" i="1" l="1"/>
  <c r="AR209" i="1" s="1"/>
  <c r="AQ209" i="1"/>
  <c r="N84" i="1"/>
  <c r="O84" i="1" l="1"/>
  <c r="AR208" i="1" s="1"/>
  <c r="N83" i="1"/>
  <c r="AQ208" i="1"/>
  <c r="O83" i="1" l="1"/>
  <c r="AR207" i="1" s="1"/>
  <c r="N82" i="1"/>
  <c r="AQ207" i="1"/>
  <c r="O82" i="1" l="1"/>
  <c r="AR206" i="1" s="1"/>
  <c r="N81" i="1"/>
  <c r="AQ206" i="1"/>
  <c r="O81" i="1" l="1"/>
  <c r="AR204" i="1" s="1"/>
  <c r="N80" i="1"/>
  <c r="AQ204" i="1"/>
  <c r="O80" i="1" l="1"/>
  <c r="AR203" i="1" s="1"/>
  <c r="N79" i="1"/>
  <c r="AQ203" i="1"/>
  <c r="O79" i="1" l="1"/>
  <c r="AR202" i="1" s="1"/>
  <c r="AQ202" i="1"/>
  <c r="N78" i="1"/>
  <c r="O78" i="1" l="1"/>
  <c r="AR201" i="1" s="1"/>
  <c r="N77" i="1"/>
  <c r="AQ201" i="1"/>
  <c r="O77" i="1" l="1"/>
  <c r="AR200" i="1" s="1"/>
  <c r="AQ200" i="1"/>
  <c r="N76" i="1"/>
  <c r="O76" i="1" l="1"/>
  <c r="AR198" i="1" s="1"/>
  <c r="N75" i="1"/>
  <c r="AQ198" i="1"/>
  <c r="O75" i="1" l="1"/>
  <c r="AR197" i="1" s="1"/>
  <c r="AQ197" i="1"/>
  <c r="N74" i="1"/>
  <c r="O74" i="1" l="1"/>
  <c r="AR196" i="1" s="1"/>
  <c r="N73" i="1"/>
  <c r="AQ196" i="1"/>
  <c r="O73" i="1" l="1"/>
  <c r="AR195" i="1" s="1"/>
  <c r="N72" i="1"/>
  <c r="AQ195" i="1"/>
  <c r="O72" i="1" l="1"/>
  <c r="AR194" i="1" s="1"/>
  <c r="N71" i="1"/>
  <c r="AQ194" i="1"/>
  <c r="O71" i="1" l="1"/>
  <c r="AR192" i="1" s="1"/>
  <c r="AQ192" i="1"/>
  <c r="N70" i="1"/>
  <c r="O70" i="1" l="1"/>
  <c r="AR191" i="1" s="1"/>
  <c r="N69" i="1"/>
  <c r="AQ191" i="1"/>
  <c r="O69" i="1" l="1"/>
  <c r="AR190" i="1" s="1"/>
  <c r="AQ190" i="1"/>
  <c r="N68" i="1"/>
  <c r="O68" i="1" l="1"/>
  <c r="AR189" i="1" s="1"/>
  <c r="N67" i="1"/>
  <c r="AQ189" i="1"/>
  <c r="O67" i="1" l="1"/>
  <c r="AR188" i="1" s="1"/>
  <c r="AQ188" i="1"/>
  <c r="N66" i="1"/>
  <c r="O66" i="1" l="1"/>
  <c r="AR186" i="1" s="1"/>
  <c r="N65" i="1"/>
  <c r="AQ186" i="1"/>
  <c r="O65" i="1" l="1"/>
  <c r="AR185" i="1" s="1"/>
  <c r="N64" i="1"/>
  <c r="AQ185" i="1"/>
  <c r="O64" i="1" l="1"/>
  <c r="AR184" i="1" s="1"/>
  <c r="N63" i="1"/>
  <c r="AQ184" i="1"/>
  <c r="O63" i="1" l="1"/>
  <c r="AR183" i="1" s="1"/>
  <c r="AQ183" i="1"/>
  <c r="N62" i="1"/>
  <c r="O62" i="1" l="1"/>
  <c r="AR182" i="1" s="1"/>
  <c r="N61" i="1"/>
  <c r="AQ182" i="1"/>
  <c r="O61" i="1" l="1"/>
  <c r="AR180" i="1" s="1"/>
  <c r="AQ180" i="1"/>
  <c r="N60" i="1"/>
  <c r="O60" i="1" l="1"/>
  <c r="AR179" i="1" s="1"/>
  <c r="N59" i="1"/>
  <c r="AQ179" i="1"/>
  <c r="O59" i="1" l="1"/>
  <c r="AR178" i="1" s="1"/>
  <c r="AQ178" i="1"/>
  <c r="N58" i="1"/>
  <c r="O58" i="1" l="1"/>
  <c r="AR177" i="1" s="1"/>
  <c r="N57" i="1"/>
  <c r="N56" i="1" s="1"/>
  <c r="AQ177" i="1"/>
  <c r="N55" i="1" l="1"/>
  <c r="O55" i="1" s="1"/>
  <c r="O56" i="1"/>
  <c r="O57" i="1"/>
  <c r="AR176" i="1" s="1"/>
  <c r="AQ176" i="1"/>
  <c r="AR174" i="1" l="1"/>
  <c r="AQ174" i="1"/>
  <c r="AR173" i="1" l="1"/>
  <c r="N54" i="1"/>
  <c r="N53" i="1" s="1"/>
  <c r="AQ173" i="1"/>
  <c r="O53" i="1" l="1"/>
  <c r="N52" i="1"/>
  <c r="O52" i="1" s="1"/>
  <c r="O54" i="1"/>
  <c r="AR172" i="1" s="1"/>
  <c r="AQ172" i="1"/>
  <c r="AR171" i="1" l="1"/>
  <c r="AQ171" i="1"/>
  <c r="AR170" i="1" l="1"/>
  <c r="N51" i="1"/>
  <c r="AQ170" i="1"/>
  <c r="O51" i="1" l="1"/>
  <c r="AR168" i="1" s="1"/>
  <c r="N50" i="1"/>
  <c r="AQ168" i="1"/>
  <c r="O50" i="1" l="1"/>
  <c r="AR167" i="1" s="1"/>
  <c r="N49" i="1"/>
  <c r="N48" i="1" s="1"/>
  <c r="O48" i="1" s="1"/>
  <c r="AQ167" i="1"/>
  <c r="O49" i="1" l="1"/>
  <c r="AR166" i="1" s="1"/>
  <c r="AQ166" i="1"/>
  <c r="AR165" i="1" l="1"/>
  <c r="N46" i="1"/>
  <c r="AQ165" i="1"/>
  <c r="O46" i="1" l="1"/>
  <c r="AR164" i="1" s="1"/>
  <c r="H5" i="1"/>
  <c r="AQ164" i="1"/>
  <c r="I5" i="1" l="1"/>
  <c r="AR155" i="1" s="1"/>
  <c r="H6" i="1"/>
  <c r="AQ155" i="1"/>
  <c r="I6" i="1" l="1"/>
  <c r="AR156" i="1" s="1"/>
  <c r="AQ156" i="1"/>
  <c r="H7" i="1"/>
  <c r="AQ157" i="1" s="1"/>
  <c r="I7" i="1" l="1"/>
  <c r="AR157" i="1" s="1"/>
  <c r="H8" i="1"/>
  <c r="I8" i="1" l="1"/>
  <c r="AR158" i="1" s="1"/>
  <c r="H9" i="1"/>
  <c r="AQ158" i="1"/>
  <c r="I9" i="1" l="1"/>
  <c r="AR159" i="1" s="1"/>
  <c r="H10" i="1"/>
  <c r="AQ159" i="1"/>
  <c r="I10" i="1" l="1"/>
  <c r="AR160" i="1" s="1"/>
  <c r="H11" i="1"/>
  <c r="I11" i="1" s="1"/>
  <c r="AQ160" i="1"/>
  <c r="AR161" i="1" l="1"/>
  <c r="H12" i="1"/>
  <c r="AQ161" i="1"/>
  <c r="AQ162" i="1" l="1"/>
  <c r="I12" i="1"/>
  <c r="AR162" i="1" s="1"/>
</calcChain>
</file>

<file path=xl/sharedStrings.xml><?xml version="1.0" encoding="utf-8"?>
<sst xmlns="http://schemas.openxmlformats.org/spreadsheetml/2006/main" count="332" uniqueCount="285">
  <si>
    <t>出生数</t>
  </si>
  <si>
    <t>乳児死亡</t>
  </si>
  <si>
    <t>生存率</t>
  </si>
  <si>
    <t>死亡確率</t>
  </si>
  <si>
    <t>生存数</t>
  </si>
  <si>
    <t>死亡数</t>
  </si>
  <si>
    <t>　　定 常 人 口</t>
  </si>
  <si>
    <t>平均余命</t>
  </si>
  <si>
    <t>月別出生数</t>
  </si>
  <si>
    <t>Lx</t>
  </si>
  <si>
    <t>Tx</t>
  </si>
  <si>
    <t>0週</t>
  </si>
  <si>
    <t>1　</t>
  </si>
  <si>
    <t>　　 2月</t>
  </si>
  <si>
    <t>2　</t>
  </si>
  <si>
    <t>　　 3月</t>
  </si>
  <si>
    <t>3　</t>
  </si>
  <si>
    <t>　　 4月</t>
  </si>
  <si>
    <t>4　</t>
  </si>
  <si>
    <t>　　 5月</t>
  </si>
  <si>
    <t>2月</t>
  </si>
  <si>
    <t>　　 6月</t>
  </si>
  <si>
    <t>　　 7月</t>
  </si>
  <si>
    <t>6　</t>
  </si>
  <si>
    <t>　　 8月</t>
  </si>
  <si>
    <t>　　 9月</t>
  </si>
  <si>
    <t>　  10月</t>
  </si>
  <si>
    <t>　  11月</t>
  </si>
  <si>
    <t>　  12月</t>
  </si>
  <si>
    <t>\a</t>
  </si>
  <si>
    <t>{?}~{D}{branch \a}</t>
  </si>
  <si>
    <t>年報様式</t>
  </si>
  <si>
    <t>\Z</t>
  </si>
  <si>
    <t>{GOTO}AL150~</t>
  </si>
  <si>
    <t>by</t>
  </si>
  <si>
    <t>b5</t>
  </si>
  <si>
    <t>b6</t>
  </si>
  <si>
    <t>b7</t>
  </si>
  <si>
    <t>b8</t>
  </si>
  <si>
    <t>bs</t>
  </si>
  <si>
    <t>固定係数</t>
  </si>
  <si>
    <t>Ｂ２</t>
  </si>
  <si>
    <t>C11</t>
  </si>
  <si>
    <t>Ｂ３</t>
  </si>
  <si>
    <t>C12</t>
  </si>
  <si>
    <t>Ｂ４</t>
  </si>
  <si>
    <t>C13</t>
  </si>
  <si>
    <t>C14</t>
  </si>
  <si>
    <t>C21</t>
  </si>
  <si>
    <t xml:space="preserve">  定  常  人  口</t>
  </si>
  <si>
    <t>C22</t>
  </si>
  <si>
    <t>年 齢</t>
  </si>
  <si>
    <t>10月 1日現在</t>
  </si>
  <si>
    <t>７～９月</t>
  </si>
  <si>
    <t>７月死亡</t>
  </si>
  <si>
    <t>８月死亡</t>
  </si>
  <si>
    <t>９月死亡</t>
  </si>
  <si>
    <t>年間死亡数</t>
  </si>
  <si>
    <t>死亡率</t>
  </si>
  <si>
    <t>C23</t>
  </si>
  <si>
    <t>人口</t>
  </si>
  <si>
    <t xml:space="preserve"> 死 亡</t>
  </si>
  <si>
    <t>C24</t>
  </si>
  <si>
    <t>各変動係数</t>
  </si>
  <si>
    <t>C25</t>
  </si>
  <si>
    <t>0</t>
  </si>
  <si>
    <t>9A</t>
  </si>
  <si>
    <t>9B</t>
  </si>
  <si>
    <t>9C</t>
  </si>
  <si>
    <t>8A</t>
  </si>
  <si>
    <t>8B</t>
  </si>
  <si>
    <t>Q0</t>
  </si>
  <si>
    <t>QM1</t>
  </si>
  <si>
    <t>QM2</t>
  </si>
  <si>
    <t>QM3</t>
  </si>
  <si>
    <t>BP</t>
  </si>
  <si>
    <t>Q90</t>
  </si>
  <si>
    <t>Q91</t>
  </si>
  <si>
    <t>Q92</t>
  </si>
  <si>
    <t>Q93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</si>
  <si>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</si>
  <si>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</si>
  <si>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</si>
  <si>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</si>
  <si>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</si>
  <si>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</si>
  <si>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</si>
  <si>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</si>
  <si>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</si>
  <si>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</si>
  <si>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</si>
  <si>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</si>
  <si>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</si>
  <si>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</si>
  <si>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</si>
  <si>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</si>
  <si>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</si>
  <si>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</si>
  <si>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</si>
  <si>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</si>
  <si>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</si>
  <si>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</si>
  <si>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</si>
  <si>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</si>
  <si>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</si>
  <si>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</si>
  <si>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</si>
  <si>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</si>
  <si>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</si>
  <si>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</si>
  <si>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</si>
  <si>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</si>
  <si>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</si>
  <si>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</si>
  <si>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</si>
  <si>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</si>
  <si>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</si>
  <si>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</si>
  <si>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</si>
  <si>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</si>
  <si>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</si>
  <si>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</si>
  <si>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</si>
  <si>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</si>
  <si>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</si>
  <si>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</si>
  <si>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</si>
  <si>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</si>
  <si>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</si>
  <si>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</si>
  <si>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</si>
  <si>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</si>
  <si>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</si>
  <si>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</si>
  <si>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</si>
  <si>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</si>
  <si>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</si>
  <si>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</si>
  <si>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</si>
  <si>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</si>
  <si>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</si>
  <si>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</si>
  <si>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</si>
  <si>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</si>
  <si>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</si>
  <si>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</si>
  <si>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</si>
  <si>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</si>
  <si>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</si>
  <si>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</si>
  <si>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</si>
  <si>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</si>
  <si>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</si>
  <si>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</si>
  <si>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</si>
  <si>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</si>
  <si>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</si>
  <si>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</si>
  <si>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</si>
  <si>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</si>
  <si>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</si>
  <si>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</si>
  <si>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</si>
  <si>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</si>
  <si>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</si>
  <si>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</si>
  <si>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</si>
  <si>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</si>
  <si>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90～</t>
  </si>
  <si>
    <t xml:space="preserve"> </t>
  </si>
  <si>
    <t>女</t>
  </si>
  <si>
    <t>Ｌx</t>
  </si>
  <si>
    <t>Ｔx</t>
  </si>
  <si>
    <t>\d</t>
  </si>
  <si>
    <t>{?}~{D}{BRANCH \d}</t>
  </si>
  <si>
    <t>現在人口</t>
    <rPh sb="0" eb="2">
      <t>ゲンザイ</t>
    </rPh>
    <phoneticPr fontId="4"/>
  </si>
  <si>
    <t>７月１日</t>
    <phoneticPr fontId="4"/>
  </si>
  <si>
    <t xml:space="preserve">    0週</t>
    <phoneticPr fontId="4"/>
  </si>
  <si>
    <t xml:space="preserve">   15</t>
    <phoneticPr fontId="4"/>
  </si>
  <si>
    <t xml:space="preserve">   14</t>
    <phoneticPr fontId="4"/>
  </si>
  <si>
    <t xml:space="preserve">   10</t>
    <phoneticPr fontId="4"/>
  </si>
  <si>
    <t xml:space="preserve">   11</t>
    <phoneticPr fontId="4"/>
  </si>
  <si>
    <t xml:space="preserve">   12</t>
    <phoneticPr fontId="4"/>
  </si>
  <si>
    <t xml:space="preserve">   13</t>
    <phoneticPr fontId="4"/>
  </si>
  <si>
    <t xml:space="preserve">    5</t>
    <phoneticPr fontId="4"/>
  </si>
  <si>
    <t xml:space="preserve">    6</t>
    <phoneticPr fontId="4"/>
  </si>
  <si>
    <t xml:space="preserve">    7</t>
    <phoneticPr fontId="4"/>
  </si>
  <si>
    <t xml:space="preserve">    8</t>
    <phoneticPr fontId="4"/>
  </si>
  <si>
    <t xml:space="preserve">    9</t>
    <phoneticPr fontId="4"/>
  </si>
  <si>
    <t xml:space="preserve">    4</t>
    <phoneticPr fontId="4"/>
  </si>
  <si>
    <t xml:space="preserve">    3</t>
    <phoneticPr fontId="4"/>
  </si>
  <si>
    <t xml:space="preserve">    2</t>
    <phoneticPr fontId="4"/>
  </si>
  <si>
    <t xml:space="preserve">    1</t>
    <phoneticPr fontId="4"/>
  </si>
  <si>
    <t xml:space="preserve">    0年</t>
    <phoneticPr fontId="4"/>
  </si>
  <si>
    <t xml:space="preserve">    2月</t>
    <phoneticPr fontId="4"/>
  </si>
  <si>
    <t xml:space="preserve">    1</t>
    <phoneticPr fontId="4"/>
  </si>
  <si>
    <t xml:space="preserve">   16</t>
    <phoneticPr fontId="4"/>
  </si>
  <si>
    <t xml:space="preserve">   17</t>
    <phoneticPr fontId="4"/>
  </si>
  <si>
    <t xml:space="preserve">   18</t>
    <phoneticPr fontId="4"/>
  </si>
  <si>
    <t xml:space="preserve">   19</t>
    <phoneticPr fontId="4"/>
  </si>
  <si>
    <t xml:space="preserve">   20</t>
    <phoneticPr fontId="4"/>
  </si>
  <si>
    <t xml:space="preserve">   21</t>
    <phoneticPr fontId="4"/>
  </si>
  <si>
    <t xml:space="preserve">   22</t>
    <phoneticPr fontId="4"/>
  </si>
  <si>
    <t xml:space="preserve">   23</t>
    <phoneticPr fontId="4"/>
  </si>
  <si>
    <t xml:space="preserve">   24</t>
    <phoneticPr fontId="4"/>
  </si>
  <si>
    <t xml:space="preserve">   25</t>
    <phoneticPr fontId="4"/>
  </si>
  <si>
    <t xml:space="preserve">   26</t>
    <phoneticPr fontId="4"/>
  </si>
  <si>
    <t xml:space="preserve">   27</t>
    <phoneticPr fontId="4"/>
  </si>
  <si>
    <t xml:space="preserve">   28</t>
    <phoneticPr fontId="4"/>
  </si>
  <si>
    <t xml:space="preserve">   29</t>
    <phoneticPr fontId="4"/>
  </si>
  <si>
    <t xml:space="preserve">   30</t>
    <phoneticPr fontId="4"/>
  </si>
  <si>
    <t xml:space="preserve">   31</t>
    <phoneticPr fontId="4"/>
  </si>
  <si>
    <t xml:space="preserve">   32</t>
    <phoneticPr fontId="4"/>
  </si>
  <si>
    <t xml:space="preserve">   33</t>
    <phoneticPr fontId="4"/>
  </si>
  <si>
    <t xml:space="preserve">   34</t>
    <phoneticPr fontId="4"/>
  </si>
  <si>
    <t xml:space="preserve">   35</t>
    <phoneticPr fontId="4"/>
  </si>
  <si>
    <t xml:space="preserve">   36</t>
    <phoneticPr fontId="4"/>
  </si>
  <si>
    <t xml:space="preserve">   37</t>
    <phoneticPr fontId="4"/>
  </si>
  <si>
    <t xml:space="preserve">   38</t>
    <phoneticPr fontId="4"/>
  </si>
  <si>
    <t xml:space="preserve">   39</t>
    <phoneticPr fontId="4"/>
  </si>
  <si>
    <t xml:space="preserve">   40</t>
    <phoneticPr fontId="4"/>
  </si>
  <si>
    <t xml:space="preserve">   41</t>
    <phoneticPr fontId="4"/>
  </si>
  <si>
    <t xml:space="preserve">   42</t>
    <phoneticPr fontId="4"/>
  </si>
  <si>
    <t xml:space="preserve">   43</t>
    <phoneticPr fontId="4"/>
  </si>
  <si>
    <t xml:space="preserve">   44</t>
    <phoneticPr fontId="4"/>
  </si>
  <si>
    <t xml:space="preserve">   45年</t>
    <rPh sb="5" eb="6">
      <t>ネン</t>
    </rPh>
    <phoneticPr fontId="4"/>
  </si>
  <si>
    <t xml:space="preserve">   46</t>
    <phoneticPr fontId="4"/>
  </si>
  <si>
    <t xml:space="preserve">   47</t>
    <phoneticPr fontId="4"/>
  </si>
  <si>
    <t xml:space="preserve">   48</t>
    <phoneticPr fontId="4"/>
  </si>
  <si>
    <t xml:space="preserve">   49</t>
    <phoneticPr fontId="4"/>
  </si>
  <si>
    <t xml:space="preserve">   50</t>
    <phoneticPr fontId="4"/>
  </si>
  <si>
    <t xml:space="preserve">   51</t>
    <phoneticPr fontId="4"/>
  </si>
  <si>
    <t xml:space="preserve">   52</t>
    <phoneticPr fontId="4"/>
  </si>
  <si>
    <t xml:space="preserve">   53</t>
    <phoneticPr fontId="4"/>
  </si>
  <si>
    <t xml:space="preserve">   54</t>
    <phoneticPr fontId="4"/>
  </si>
  <si>
    <t xml:space="preserve">   55</t>
    <phoneticPr fontId="4"/>
  </si>
  <si>
    <t xml:space="preserve">   56</t>
    <phoneticPr fontId="4"/>
  </si>
  <si>
    <t xml:space="preserve">   57</t>
    <phoneticPr fontId="4"/>
  </si>
  <si>
    <t xml:space="preserve">   58</t>
    <phoneticPr fontId="4"/>
  </si>
  <si>
    <t xml:space="preserve">   59</t>
    <phoneticPr fontId="4"/>
  </si>
  <si>
    <t xml:space="preserve">   60</t>
    <phoneticPr fontId="4"/>
  </si>
  <si>
    <t xml:space="preserve">   61</t>
    <phoneticPr fontId="4"/>
  </si>
  <si>
    <t xml:space="preserve">   62</t>
    <phoneticPr fontId="4"/>
  </si>
  <si>
    <t xml:space="preserve">   63</t>
    <phoneticPr fontId="4"/>
  </si>
  <si>
    <t xml:space="preserve">   64</t>
    <phoneticPr fontId="4"/>
  </si>
  <si>
    <t xml:space="preserve">   65</t>
    <phoneticPr fontId="4"/>
  </si>
  <si>
    <t xml:space="preserve">   66</t>
    <phoneticPr fontId="4"/>
  </si>
  <si>
    <t xml:space="preserve">   67</t>
    <phoneticPr fontId="4"/>
  </si>
  <si>
    <t xml:space="preserve">   68</t>
    <phoneticPr fontId="4"/>
  </si>
  <si>
    <t xml:space="preserve">   69</t>
    <phoneticPr fontId="4"/>
  </si>
  <si>
    <t xml:space="preserve">   70</t>
    <phoneticPr fontId="4"/>
  </si>
  <si>
    <t xml:space="preserve">   71</t>
    <phoneticPr fontId="4"/>
  </si>
  <si>
    <t xml:space="preserve">   72</t>
    <phoneticPr fontId="4"/>
  </si>
  <si>
    <t xml:space="preserve">   73</t>
    <phoneticPr fontId="4"/>
  </si>
  <si>
    <t xml:space="preserve">   74</t>
    <phoneticPr fontId="4"/>
  </si>
  <si>
    <t xml:space="preserve">   75</t>
    <phoneticPr fontId="4"/>
  </si>
  <si>
    <t xml:space="preserve">   76</t>
    <phoneticPr fontId="4"/>
  </si>
  <si>
    <t xml:space="preserve">   77</t>
    <phoneticPr fontId="4"/>
  </si>
  <si>
    <t xml:space="preserve">   78</t>
    <phoneticPr fontId="4"/>
  </si>
  <si>
    <t xml:space="preserve">   79</t>
    <phoneticPr fontId="4"/>
  </si>
  <si>
    <t xml:space="preserve">   80</t>
    <phoneticPr fontId="4"/>
  </si>
  <si>
    <t xml:space="preserve">   81</t>
    <phoneticPr fontId="4"/>
  </si>
  <si>
    <t xml:space="preserve">   82</t>
    <phoneticPr fontId="4"/>
  </si>
  <si>
    <t xml:space="preserve">   83</t>
    <phoneticPr fontId="4"/>
  </si>
  <si>
    <t xml:space="preserve">   84</t>
    <phoneticPr fontId="4"/>
  </si>
  <si>
    <t xml:space="preserve">   85</t>
    <phoneticPr fontId="4"/>
  </si>
  <si>
    <t xml:space="preserve">   86</t>
    <phoneticPr fontId="4"/>
  </si>
  <si>
    <t xml:space="preserve">   87</t>
    <phoneticPr fontId="4"/>
  </si>
  <si>
    <t xml:space="preserve">   88</t>
    <phoneticPr fontId="4"/>
  </si>
  <si>
    <t xml:space="preserve">   89</t>
    <phoneticPr fontId="4"/>
  </si>
  <si>
    <t xml:space="preserve">   90～</t>
    <phoneticPr fontId="4"/>
  </si>
  <si>
    <t>当年出生数</t>
    <rPh sb="0" eb="2">
      <t>トウネン</t>
    </rPh>
    <phoneticPr fontId="4"/>
  </si>
  <si>
    <t>前年.11       -当年.10</t>
    <rPh sb="0" eb="2">
      <t>ゼンネン</t>
    </rPh>
    <rPh sb="13" eb="15">
      <t>トウネン</t>
    </rPh>
    <phoneticPr fontId="4"/>
  </si>
  <si>
    <t>前年.10          -当年. 9</t>
    <rPh sb="0" eb="2">
      <t>ゼンネン</t>
    </rPh>
    <rPh sb="16" eb="18">
      <t>トウネン</t>
    </rPh>
    <phoneticPr fontId="4"/>
  </si>
  <si>
    <t>前年.7           -当年.6</t>
    <rPh sb="0" eb="2">
      <t>ゼンネン</t>
    </rPh>
    <rPh sb="16" eb="18">
      <t>トウネン</t>
    </rPh>
    <phoneticPr fontId="4"/>
  </si>
  <si>
    <t>前年出生数</t>
    <rPh sb="0" eb="2">
      <t>ゼンネン</t>
    </rPh>
    <rPh sb="2" eb="5">
      <t>シュッショウスウ</t>
    </rPh>
    <phoneticPr fontId="4"/>
  </si>
  <si>
    <t>Ｂ１</t>
    <phoneticPr fontId="4"/>
  </si>
  <si>
    <t>前年.12          -当年.12</t>
    <rPh sb="0" eb="2">
      <t>ゼンネン</t>
    </rPh>
    <rPh sb="16" eb="18">
      <t>トウネン</t>
    </rPh>
    <phoneticPr fontId="4"/>
  </si>
  <si>
    <t>8</t>
  </si>
  <si>
    <t>令和６年山口県簡易生命表　（女）</t>
    <rPh sb="0" eb="2">
      <t>レイワ</t>
    </rPh>
    <phoneticPr fontId="4"/>
  </si>
  <si>
    <t>令　和　６　年　実　数</t>
    <rPh sb="0" eb="1">
      <t>レイ</t>
    </rPh>
    <rPh sb="2" eb="3">
      <t>ワ</t>
    </rPh>
    <phoneticPr fontId="4"/>
  </si>
  <si>
    <t>令　和  ６　年 山 口 県 簡 易 生 命 表　</t>
    <rPh sb="0" eb="1">
      <t>レイ</t>
    </rPh>
    <rPh sb="2" eb="3">
      <t>ワ</t>
    </rPh>
    <phoneticPr fontId="4"/>
  </si>
  <si>
    <t>R5．R6年実数</t>
    <rPh sb="5" eb="6">
      <t>ネン</t>
    </rPh>
    <phoneticPr fontId="4"/>
  </si>
  <si>
    <t>R5年 1月</t>
    <phoneticPr fontId="4"/>
  </si>
  <si>
    <t>R6年 1月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</si>
</sst>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"/>
    <numFmt numFmtId="177" formatCode="0.0000000"/>
    <numFmt numFmtId="178" formatCode="0.000000000000000"/>
    <numFmt numFmtId="179" formatCode="0.000000"/>
  </numFmts>
  <fonts count="9" x14ac:knownFonts="1">
    <font>
      <sz val="14"/>
      <name val="ＭＳ 明朝"/>
      <family val="1"/>
      <charset val="128"/>
    </font>
    <font>
      <sz val="14"/>
      <color indexed="12"/>
      <name val="ＭＳ 明朝"/>
      <family val="1"/>
      <charset val="128"/>
    </font>
    <font>
      <b/>
      <sz val="18"/>
      <name val="ＭＳ ゴシック"/>
      <family val="3"/>
      <charset val="128"/>
    </font>
    <font>
      <b/>
      <u/>
      <sz val="20"/>
      <name val="ＭＳ 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4"/>
      <color rgb="FF0000CC"/>
      <name val="ＭＳ 明朝"/>
      <family val="1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3">
    <xf numFmtId="37" fontId="0" fillId="0" borderId="0"/>
    <xf numFmtId="38" fontId="6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</cellStyleXfs>
  <cellXfs count="104">
    <xf numFmtId="37" fontId="0" fillId="0" borderId="0" xfId="0"/>
    <xf numFmtId="37" fontId="0" fillId="0" borderId="1" xfId="0" applyBorder="1"/>
    <xf numFmtId="37" fontId="0" fillId="0" borderId="2" xfId="0" applyBorder="1"/>
    <xf numFmtId="37" fontId="0" fillId="0" borderId="3" xfId="0" applyBorder="1"/>
    <xf numFmtId="37" fontId="0" fillId="0" borderId="4" xfId="0" applyBorder="1"/>
    <xf numFmtId="37" fontId="0" fillId="0" borderId="5" xfId="0" applyBorder="1"/>
    <xf numFmtId="37" fontId="0" fillId="0" borderId="7" xfId="0" applyBorder="1"/>
    <xf numFmtId="37" fontId="0" fillId="0" borderId="8" xfId="0" applyBorder="1"/>
    <xf numFmtId="37" fontId="0" fillId="0" borderId="0" xfId="0" applyAlignment="1">
      <alignment horizontal="left"/>
    </xf>
    <xf numFmtId="37" fontId="0" fillId="0" borderId="3" xfId="0" applyBorder="1" applyAlignment="1">
      <alignment horizontal="left"/>
    </xf>
    <xf numFmtId="37" fontId="0" fillId="0" borderId="3" xfId="0" applyBorder="1" applyAlignment="1">
      <alignment horizontal="center"/>
    </xf>
    <xf numFmtId="37" fontId="0" fillId="0" borderId="2" xfId="0" applyBorder="1" applyAlignment="1">
      <alignment horizontal="left"/>
    </xf>
    <xf numFmtId="37" fontId="0" fillId="0" borderId="4" xfId="0" applyBorder="1" applyAlignment="1">
      <alignment horizontal="left"/>
    </xf>
    <xf numFmtId="37" fontId="0" fillId="0" borderId="2" xfId="0" applyBorder="1" applyAlignment="1">
      <alignment horizontal="center"/>
    </xf>
    <xf numFmtId="37" fontId="0" fillId="0" borderId="4" xfId="0" applyBorder="1" applyAlignment="1">
      <alignment horizontal="right"/>
    </xf>
    <xf numFmtId="176" fontId="0" fillId="0" borderId="3" xfId="0" applyNumberFormat="1" applyBorder="1"/>
    <xf numFmtId="2" fontId="0" fillId="0" borderId="3" xfId="0" applyNumberFormat="1" applyBorder="1"/>
    <xf numFmtId="37" fontId="0" fillId="0" borderId="6" xfId="0" applyBorder="1" applyAlignment="1">
      <alignment horizontal="right"/>
    </xf>
    <xf numFmtId="176" fontId="0" fillId="0" borderId="5" xfId="0" applyNumberFormat="1" applyBorder="1"/>
    <xf numFmtId="2" fontId="0" fillId="0" borderId="5" xfId="0" applyNumberFormat="1" applyBorder="1"/>
    <xf numFmtId="37" fontId="0" fillId="0" borderId="9" xfId="0" applyBorder="1"/>
    <xf numFmtId="37" fontId="0" fillId="0" borderId="7" xfId="0" applyBorder="1" applyAlignment="1">
      <alignment horizontal="right"/>
    </xf>
    <xf numFmtId="37" fontId="0" fillId="0" borderId="10" xfId="0" applyBorder="1"/>
    <xf numFmtId="177" fontId="0" fillId="0" borderId="0" xfId="0" applyNumberFormat="1"/>
    <xf numFmtId="178" fontId="0" fillId="0" borderId="4" xfId="0" applyNumberFormat="1" applyBorder="1"/>
    <xf numFmtId="37" fontId="0" fillId="0" borderId="3" xfId="0" applyBorder="1" applyAlignment="1">
      <alignment horizontal="right"/>
    </xf>
    <xf numFmtId="179" fontId="0" fillId="0" borderId="3" xfId="0" applyNumberFormat="1" applyBorder="1"/>
    <xf numFmtId="37" fontId="0" fillId="0" borderId="11" xfId="0" applyBorder="1"/>
    <xf numFmtId="178" fontId="0" fillId="0" borderId="0" xfId="0" applyNumberFormat="1"/>
    <xf numFmtId="37" fontId="0" fillId="0" borderId="4" xfId="0" applyBorder="1" applyAlignment="1">
      <alignment horizontal="center"/>
    </xf>
    <xf numFmtId="176" fontId="0" fillId="0" borderId="0" xfId="0" applyNumberFormat="1"/>
    <xf numFmtId="37" fontId="0" fillId="0" borderId="2" xfId="0" applyBorder="1" applyAlignment="1">
      <alignment horizontal="right"/>
    </xf>
    <xf numFmtId="179" fontId="0" fillId="0" borderId="2" xfId="0" applyNumberFormat="1" applyBorder="1"/>
    <xf numFmtId="37" fontId="0" fillId="0" borderId="10" xfId="0" applyBorder="1" applyAlignment="1">
      <alignment horizontal="right"/>
    </xf>
    <xf numFmtId="176" fontId="0" fillId="0" borderId="11" xfId="0" applyNumberFormat="1" applyBorder="1"/>
    <xf numFmtId="176" fontId="0" fillId="0" borderId="9" xfId="0" applyNumberFormat="1" applyBorder="1"/>
    <xf numFmtId="176" fontId="0" fillId="0" borderId="4" xfId="0" applyNumberFormat="1" applyBorder="1"/>
    <xf numFmtId="37" fontId="0" fillId="0" borderId="6" xfId="0" applyBorder="1"/>
    <xf numFmtId="176" fontId="0" fillId="0" borderId="6" xfId="0" applyNumberFormat="1" applyBorder="1"/>
    <xf numFmtId="2" fontId="0" fillId="0" borderId="0" xfId="0" applyNumberFormat="1"/>
    <xf numFmtId="37" fontId="0" fillId="0" borderId="0" xfId="0" applyAlignment="1">
      <alignment horizontal="right"/>
    </xf>
    <xf numFmtId="179" fontId="0" fillId="0" borderId="0" xfId="0" applyNumberFormat="1"/>
    <xf numFmtId="37" fontId="0" fillId="0" borderId="4" xfId="0" quotePrefix="1" applyBorder="1" applyAlignment="1">
      <alignment horizontal="left"/>
    </xf>
    <xf numFmtId="37" fontId="0" fillId="0" borderId="0" xfId="0" quotePrefix="1" applyAlignment="1">
      <alignment horizontal="left"/>
    </xf>
    <xf numFmtId="37" fontId="0" fillId="0" borderId="1" xfId="0" quotePrefix="1" applyBorder="1" applyAlignment="1">
      <alignment horizontal="left"/>
    </xf>
    <xf numFmtId="37" fontId="0" fillId="0" borderId="12" xfId="0" applyBorder="1"/>
    <xf numFmtId="37" fontId="0" fillId="0" borderId="13" xfId="0" applyBorder="1"/>
    <xf numFmtId="2" fontId="0" fillId="0" borderId="12" xfId="0" applyNumberFormat="1" applyBorder="1"/>
    <xf numFmtId="37" fontId="0" fillId="0" borderId="14" xfId="0" applyBorder="1"/>
    <xf numFmtId="37" fontId="2" fillId="0" borderId="8" xfId="0" applyFont="1" applyBorder="1" applyAlignment="1">
      <alignment horizontal="left"/>
    </xf>
    <xf numFmtId="37" fontId="3" fillId="0" borderId="0" xfId="0" quotePrefix="1" applyFont="1" applyAlignment="1" applyProtection="1">
      <alignment horizontal="left"/>
      <protection locked="0"/>
    </xf>
    <xf numFmtId="37" fontId="1" fillId="0" borderId="3" xfId="0" applyFont="1" applyBorder="1" applyAlignment="1" applyProtection="1">
      <alignment horizontal="right"/>
      <protection locked="0"/>
    </xf>
    <xf numFmtId="37" fontId="1" fillId="0" borderId="5" xfId="0" applyFont="1" applyBorder="1" applyAlignment="1" applyProtection="1">
      <alignment horizontal="right"/>
      <protection locked="0"/>
    </xf>
    <xf numFmtId="37" fontId="0" fillId="2" borderId="0" xfId="0" applyFill="1"/>
    <xf numFmtId="37" fontId="0" fillId="2" borderId="7" xfId="0" quotePrefix="1" applyFill="1" applyBorder="1" applyAlignment="1">
      <alignment horizontal="left"/>
    </xf>
    <xf numFmtId="37" fontId="0" fillId="2" borderId="1" xfId="0" applyFill="1" applyBorder="1"/>
    <xf numFmtId="37" fontId="5" fillId="0" borderId="15" xfId="0" quotePrefix="1" applyFont="1" applyBorder="1" applyAlignment="1">
      <alignment horizontal="left" wrapText="1"/>
    </xf>
    <xf numFmtId="37" fontId="0" fillId="0" borderId="16" xfId="0" applyBorder="1"/>
    <xf numFmtId="37" fontId="5" fillId="0" borderId="17" xfId="0" quotePrefix="1" applyFont="1" applyBorder="1" applyAlignment="1">
      <alignment horizontal="left" wrapText="1"/>
    </xf>
    <xf numFmtId="37" fontId="0" fillId="0" borderId="18" xfId="0" applyBorder="1"/>
    <xf numFmtId="37" fontId="5" fillId="0" borderId="7" xfId="0" quotePrefix="1" applyFont="1" applyBorder="1" applyAlignment="1">
      <alignment horizontal="left" wrapText="1"/>
    </xf>
    <xf numFmtId="37" fontId="0" fillId="0" borderId="3" xfId="0" quotePrefix="1" applyBorder="1" applyAlignment="1">
      <alignment horizontal="center"/>
    </xf>
    <xf numFmtId="37" fontId="0" fillId="2" borderId="2" xfId="0" applyFill="1" applyBorder="1"/>
    <xf numFmtId="37" fontId="0" fillId="2" borderId="10" xfId="0" applyFill="1" applyBorder="1"/>
    <xf numFmtId="37" fontId="1" fillId="0" borderId="22" xfId="0" applyFont="1" applyBorder="1" applyAlignment="1" applyProtection="1">
      <alignment horizontal="right"/>
      <protection locked="0"/>
    </xf>
    <xf numFmtId="37" fontId="0" fillId="3" borderId="4" xfId="0" applyFill="1" applyBorder="1" applyAlignment="1">
      <alignment horizontal="left"/>
    </xf>
    <xf numFmtId="37" fontId="0" fillId="3" borderId="3" xfId="0" applyFill="1" applyBorder="1" applyAlignment="1">
      <alignment horizontal="left"/>
    </xf>
    <xf numFmtId="37" fontId="0" fillId="3" borderId="3" xfId="0" applyFill="1" applyBorder="1" applyAlignment="1">
      <alignment horizontal="center"/>
    </xf>
    <xf numFmtId="37" fontId="0" fillId="0" borderId="20" xfId="0" applyBorder="1"/>
    <xf numFmtId="37" fontId="0" fillId="0" borderId="21" xfId="0" applyBorder="1"/>
    <xf numFmtId="37" fontId="0" fillId="0" borderId="23" xfId="0" applyBorder="1"/>
    <xf numFmtId="37" fontId="0" fillId="0" borderId="19" xfId="0" applyBorder="1"/>
    <xf numFmtId="37" fontId="0" fillId="0" borderId="12" xfId="0" applyBorder="1" applyAlignment="1">
      <alignment horizontal="center" shrinkToFit="1"/>
    </xf>
    <xf numFmtId="37" fontId="0" fillId="4" borderId="3" xfId="0" applyFill="1" applyBorder="1" applyAlignment="1">
      <alignment horizontal="center"/>
    </xf>
    <xf numFmtId="37" fontId="0" fillId="4" borderId="2" xfId="0" applyFill="1" applyBorder="1"/>
    <xf numFmtId="37" fontId="1" fillId="4" borderId="0" xfId="0" applyFont="1" applyFill="1" applyProtection="1">
      <protection locked="0"/>
    </xf>
    <xf numFmtId="37" fontId="7" fillId="4" borderId="0" xfId="0" applyFont="1" applyFill="1" applyAlignment="1" applyProtection="1">
      <alignment horizontal="right"/>
      <protection locked="0"/>
    </xf>
    <xf numFmtId="37" fontId="1" fillId="4" borderId="25" xfId="0" applyFont="1" applyFill="1" applyBorder="1" applyProtection="1">
      <protection locked="0"/>
    </xf>
    <xf numFmtId="37" fontId="7" fillId="4" borderId="3" xfId="0" applyFont="1" applyFill="1" applyBorder="1" applyAlignment="1" applyProtection="1">
      <alignment horizontal="right"/>
      <protection locked="0"/>
    </xf>
    <xf numFmtId="37" fontId="1" fillId="4" borderId="20" xfId="0" applyFont="1" applyFill="1" applyBorder="1" applyProtection="1">
      <protection locked="0"/>
    </xf>
    <xf numFmtId="37" fontId="7" fillId="4" borderId="21" xfId="0" applyFont="1" applyFill="1" applyBorder="1" applyAlignment="1" applyProtection="1">
      <alignment horizontal="right"/>
      <protection locked="0"/>
    </xf>
    <xf numFmtId="37" fontId="0" fillId="4" borderId="2" xfId="0" applyFill="1" applyBorder="1" applyAlignment="1">
      <alignment horizontal="center"/>
    </xf>
    <xf numFmtId="37" fontId="7" fillId="4" borderId="20" xfId="0" applyFont="1" applyFill="1" applyBorder="1" applyProtection="1">
      <protection locked="0"/>
    </xf>
    <xf numFmtId="38" fontId="7" fillId="4" borderId="21" xfId="1" applyFont="1" applyFill="1" applyBorder="1" applyAlignment="1">
      <alignment horizontal="right"/>
    </xf>
    <xf numFmtId="37" fontId="7" fillId="4" borderId="21" xfId="0" applyFont="1" applyFill="1" applyBorder="1" applyProtection="1">
      <protection locked="0"/>
    </xf>
    <xf numFmtId="37" fontId="0" fillId="0" borderId="6" xfId="0" applyBorder="1" applyAlignment="1">
      <alignment horizontal="left"/>
    </xf>
    <xf numFmtId="37" fontId="1" fillId="4" borderId="20" xfId="0" applyFont="1" applyFill="1" applyBorder="1" applyAlignment="1" applyProtection="1">
      <alignment horizontal="right"/>
      <protection locked="0"/>
    </xf>
    <xf numFmtId="37" fontId="1" fillId="4" borderId="21" xfId="0" applyFont="1" applyFill="1" applyBorder="1" applyAlignment="1" applyProtection="1">
      <alignment horizontal="right"/>
      <protection locked="0"/>
    </xf>
    <xf numFmtId="37" fontId="1" fillId="4" borderId="19" xfId="0" applyFont="1" applyFill="1" applyBorder="1" applyAlignment="1" applyProtection="1">
      <alignment horizontal="right"/>
      <protection locked="0"/>
    </xf>
    <xf numFmtId="37" fontId="1" fillId="4" borderId="9" xfId="0" applyFont="1" applyFill="1" applyBorder="1" applyProtection="1">
      <protection locked="0"/>
    </xf>
    <xf numFmtId="38" fontId="7" fillId="4" borderId="24" xfId="1" applyFont="1" applyFill="1" applyBorder="1" applyAlignment="1">
      <alignment horizontal="right"/>
    </xf>
    <xf numFmtId="37" fontId="1" fillId="4" borderId="19" xfId="0" applyFont="1" applyFill="1" applyBorder="1" applyProtection="1">
      <protection locked="0"/>
    </xf>
    <xf numFmtId="0" fontId="7" fillId="4" borderId="21" xfId="0" applyNumberFormat="1" applyFont="1" applyFill="1" applyBorder="1" applyAlignment="1">
      <alignment horizontal="right" vertical="center"/>
    </xf>
    <xf numFmtId="0" fontId="7" fillId="4" borderId="0" xfId="0" applyNumberFormat="1" applyFont="1" applyFill="1" applyAlignment="1">
      <alignment horizontal="right" vertical="center"/>
    </xf>
    <xf numFmtId="0" fontId="7" fillId="4" borderId="3" xfId="0" applyNumberFormat="1" applyFont="1" applyFill="1" applyBorder="1" applyAlignment="1">
      <alignment horizontal="right" vertical="center"/>
    </xf>
    <xf numFmtId="0" fontId="7" fillId="4" borderId="23" xfId="0" applyNumberFormat="1" applyFont="1" applyFill="1" applyBorder="1" applyAlignment="1">
      <alignment horizontal="right" vertical="center"/>
    </xf>
    <xf numFmtId="0" fontId="7" fillId="4" borderId="27" xfId="0" applyNumberFormat="1" applyFont="1" applyFill="1" applyBorder="1" applyAlignment="1">
      <alignment horizontal="right" vertical="center"/>
    </xf>
    <xf numFmtId="0" fontId="7" fillId="4" borderId="22" xfId="0" applyNumberFormat="1" applyFont="1" applyFill="1" applyBorder="1" applyAlignment="1">
      <alignment horizontal="right" vertical="center"/>
    </xf>
    <xf numFmtId="0" fontId="7" fillId="4" borderId="29" xfId="0" applyNumberFormat="1" applyFont="1" applyFill="1" applyBorder="1" applyAlignment="1">
      <alignment horizontal="right" vertical="center"/>
    </xf>
    <xf numFmtId="37" fontId="7" fillId="4" borderId="19" xfId="0" applyFont="1" applyFill="1" applyBorder="1" applyAlignment="1" applyProtection="1">
      <alignment horizontal="right"/>
      <protection locked="0"/>
    </xf>
    <xf numFmtId="37" fontId="7" fillId="4" borderId="8" xfId="0" applyFont="1" applyFill="1" applyBorder="1" applyAlignment="1" applyProtection="1">
      <alignment horizontal="right"/>
      <protection locked="0"/>
    </xf>
    <xf numFmtId="37" fontId="7" fillId="4" borderId="5" xfId="0" applyFont="1" applyFill="1" applyBorder="1" applyAlignment="1" applyProtection="1">
      <alignment horizontal="right"/>
      <protection locked="0"/>
    </xf>
    <xf numFmtId="0" fontId="7" fillId="4" borderId="28" xfId="0" applyNumberFormat="1" applyFont="1" applyFill="1" applyBorder="1" applyAlignment="1">
      <alignment horizontal="right" vertical="center"/>
    </xf>
    <xf numFmtId="37" fontId="7" fillId="4" borderId="26" xfId="0" applyFont="1" applyFill="1" applyBorder="1" applyAlignment="1" applyProtection="1">
      <alignment horizontal="right"/>
      <protection locked="0"/>
    </xf>
  </cellXfs>
  <cellStyles count="3">
    <cellStyle name="桁区切り" xfId="1" builtinId="6"/>
    <cellStyle name="桁区切り 2" xfId="2" xr:uid="{14CB4242-5EAC-4E97-9DA9-A38453DADC01}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140</xdr:row>
      <xdr:rowOff>25400</xdr:rowOff>
    </xdr:from>
    <xdr:to>
      <xdr:col>1</xdr:col>
      <xdr:colOff>1168400</xdr:colOff>
      <xdr:row>141</xdr:row>
      <xdr:rowOff>190500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54100" y="31178500"/>
          <a:ext cx="939800" cy="3810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不詳除く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S14" transitionEvaluation="1" transitionEntry="1" codeName="Sheet1">
    <pageSetUpPr fitToPage="1"/>
  </sheetPr>
  <dimension ref="A1:AY714"/>
  <sheetViews>
    <sheetView showGridLines="0" tabSelected="1" view="pageBreakPreview" topLeftCell="S14" zoomScale="60" zoomScaleNormal="60" workbookViewId="0">
      <selection activeCell="S14" sqref="S14"/>
    </sheetView>
  </sheetViews>
  <sheetFormatPr defaultColWidth="10.7109375" defaultRowHeight="16.5" x14ac:dyDescent="0.25"/>
  <cols>
    <col min="1" max="1" width="8.7109375" customWidth="1"/>
    <col min="2" max="2" width="12.42578125" customWidth="1"/>
    <col min="3" max="7" width="8.7109375" customWidth="1"/>
    <col min="8" max="8" width="11.7109375" customWidth="1"/>
    <col min="9" max="13" width="8.7109375" customWidth="1"/>
    <col min="14" max="14" width="10.7109375" customWidth="1"/>
    <col min="15" max="15" width="8.7109375" customWidth="1"/>
    <col min="22" max="32" width="10.7109375" customWidth="1"/>
    <col min="38" max="38" width="9.42578125" customWidth="1"/>
    <col min="39" max="39" width="9.7109375" customWidth="1"/>
    <col min="40" max="42" width="8.7109375" customWidth="1"/>
    <col min="43" max="43" width="10.7109375" customWidth="1"/>
    <col min="44" max="44" width="8.7109375" customWidth="1"/>
    <col min="45" max="45" width="9.5" customWidth="1"/>
    <col min="46" max="46" width="9.7109375" customWidth="1"/>
    <col min="47" max="47" width="8.7109375" customWidth="1"/>
    <col min="48" max="48" width="7.7109375" customWidth="1"/>
    <col min="49" max="49" width="8.7109375" customWidth="1"/>
    <col min="50" max="50" width="10.7109375" customWidth="1"/>
    <col min="51" max="51" width="8.7109375" customWidth="1"/>
  </cols>
  <sheetData>
    <row r="1" spans="1:18" x14ac:dyDescent="0.25">
      <c r="A1" s="43" t="s">
        <v>279</v>
      </c>
      <c r="P1" s="8" t="s">
        <v>0</v>
      </c>
    </row>
    <row r="2" spans="1:18" ht="17" thickBot="1" x14ac:dyDescent="0.3">
      <c r="A2" s="7"/>
      <c r="B2" s="7"/>
      <c r="C2" s="7"/>
      <c r="D2" s="7"/>
      <c r="E2" s="7"/>
      <c r="F2" s="7"/>
      <c r="G2" s="7"/>
      <c r="H2" s="7"/>
      <c r="I2" s="7"/>
      <c r="P2" s="7"/>
      <c r="Q2" s="7"/>
    </row>
    <row r="3" spans="1:18" x14ac:dyDescent="0.25">
      <c r="A3" s="4"/>
      <c r="B3" s="66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1" t="s">
        <v>6</v>
      </c>
      <c r="H3" s="1"/>
      <c r="I3" s="9" t="s">
        <v>7</v>
      </c>
      <c r="J3" s="4"/>
      <c r="P3" s="65" t="s">
        <v>8</v>
      </c>
      <c r="Q3" s="53"/>
      <c r="R3" s="4"/>
    </row>
    <row r="4" spans="1:18" x14ac:dyDescent="0.25">
      <c r="A4" s="6"/>
      <c r="B4" s="62"/>
      <c r="C4" s="2"/>
      <c r="D4" s="2"/>
      <c r="E4" s="2"/>
      <c r="F4" s="2"/>
      <c r="G4" s="13" t="s">
        <v>9</v>
      </c>
      <c r="H4" s="13" t="s">
        <v>10</v>
      </c>
      <c r="I4" s="2"/>
      <c r="J4" s="4"/>
      <c r="P4" s="54" t="s">
        <v>282</v>
      </c>
      <c r="Q4" s="55"/>
      <c r="R4" s="4"/>
    </row>
    <row r="5" spans="1:18" x14ac:dyDescent="0.25">
      <c r="A5" s="14" t="s">
        <v>11</v>
      </c>
      <c r="B5" s="86">
        <v>1</v>
      </c>
      <c r="C5" s="15">
        <f>1-B5/(Q30+Q36)*2</f>
        <v>0.99970054819000698</v>
      </c>
      <c r="D5" s="15">
        <f>1-C5</f>
        <v>2.9945180999302323E-4</v>
      </c>
      <c r="E5" s="3">
        <f>(100000+0)</f>
        <v>100000</v>
      </c>
      <c r="F5" s="3">
        <f t="shared" ref="F5:F11" si="0">E5-E6</f>
        <v>29.945180999304284</v>
      </c>
      <c r="G5" s="3">
        <f>(E5+E6)*7/365/2</f>
        <v>1917.5210736068561</v>
      </c>
      <c r="H5" s="3">
        <f>N46</f>
        <v>8605201.4392626472</v>
      </c>
      <c r="I5" s="16">
        <f t="shared" ref="I5:I12" si="1">H5/E5</f>
        <v>86.052014392626475</v>
      </c>
      <c r="J5" s="4"/>
      <c r="P5" s="42" t="s">
        <v>283</v>
      </c>
      <c r="Q5" s="89">
        <v>295</v>
      </c>
      <c r="R5" s="4"/>
    </row>
    <row r="6" spans="1:18" x14ac:dyDescent="0.25">
      <c r="A6" s="14" t="s">
        <v>12</v>
      </c>
      <c r="B6" s="87">
        <v>1</v>
      </c>
      <c r="C6" s="15">
        <f>C5-B6/(Q37+Q36)*2</f>
        <v>0.99940099510388547</v>
      </c>
      <c r="D6" s="15">
        <f t="shared" ref="D6:D12" si="2">1-C6/C5</f>
        <v>2.9964281470473697E-4</v>
      </c>
      <c r="E6" s="3">
        <f t="shared" ref="E6:E12" si="3">$E$5*C5</f>
        <v>99970.054819000696</v>
      </c>
      <c r="F6" s="3">
        <f t="shared" si="0"/>
        <v>29.955308612145018</v>
      </c>
      <c r="G6" s="3">
        <f>(E6+E7)*7/365/2</f>
        <v>1916.9466853503077</v>
      </c>
      <c r="H6" s="3">
        <f t="shared" ref="H6:H12" si="4">H5-G5</f>
        <v>8603283.9181890395</v>
      </c>
      <c r="I6" s="16">
        <f t="shared" si="1"/>
        <v>86.058609588297088</v>
      </c>
      <c r="J6" s="4"/>
      <c r="P6" s="12" t="s">
        <v>13</v>
      </c>
      <c r="Q6" s="89">
        <v>275</v>
      </c>
      <c r="R6" s="4"/>
    </row>
    <row r="7" spans="1:18" x14ac:dyDescent="0.25">
      <c r="A7" s="14" t="s">
        <v>14</v>
      </c>
      <c r="B7" s="87">
        <v>0</v>
      </c>
      <c r="C7" s="15">
        <f>C6-B7/(Q38+Q37)*2</f>
        <v>0.99940099510388547</v>
      </c>
      <c r="D7" s="15">
        <f t="shared" si="2"/>
        <v>0</v>
      </c>
      <c r="E7" s="3">
        <f t="shared" si="3"/>
        <v>99940.099510388551</v>
      </c>
      <c r="F7" s="3">
        <f t="shared" si="0"/>
        <v>0</v>
      </c>
      <c r="G7" s="3">
        <f>(E7+E8)*7/365/2</f>
        <v>1916.6594426649858</v>
      </c>
      <c r="H7" s="3">
        <f t="shared" si="4"/>
        <v>8601366.9715036899</v>
      </c>
      <c r="I7" s="16">
        <f t="shared" si="1"/>
        <v>86.065223205121953</v>
      </c>
      <c r="J7" s="4"/>
      <c r="P7" s="12" t="s">
        <v>15</v>
      </c>
      <c r="Q7" s="89">
        <v>313</v>
      </c>
      <c r="R7" s="4"/>
    </row>
    <row r="8" spans="1:18" x14ac:dyDescent="0.25">
      <c r="A8" s="14" t="s">
        <v>16</v>
      </c>
      <c r="B8" s="87">
        <v>0</v>
      </c>
      <c r="C8" s="15">
        <f>C7-B8/(Q39+Q38)*2</f>
        <v>0.99940099510388547</v>
      </c>
      <c r="D8" s="15">
        <f t="shared" si="2"/>
        <v>0</v>
      </c>
      <c r="E8" s="3">
        <f t="shared" si="3"/>
        <v>99940.099510388551</v>
      </c>
      <c r="F8" s="3">
        <f t="shared" si="0"/>
        <v>0</v>
      </c>
      <c r="G8" s="3">
        <f>(E8+E9)*7/365/2</f>
        <v>1916.6594426649858</v>
      </c>
      <c r="H8" s="3">
        <f t="shared" si="4"/>
        <v>8599450.3120610248</v>
      </c>
      <c r="I8" s="16">
        <f t="shared" si="1"/>
        <v>86.046045122930167</v>
      </c>
      <c r="J8" s="4"/>
      <c r="P8" s="12" t="s">
        <v>17</v>
      </c>
      <c r="Q8" s="89">
        <v>269</v>
      </c>
      <c r="R8" s="4"/>
    </row>
    <row r="9" spans="1:18" x14ac:dyDescent="0.25">
      <c r="A9" s="14" t="s">
        <v>18</v>
      </c>
      <c r="B9" s="87">
        <v>0</v>
      </c>
      <c r="C9" s="15">
        <f>C8-B9/(Q31+Q39)*2</f>
        <v>0.99940099510388547</v>
      </c>
      <c r="D9" s="15">
        <f t="shared" si="2"/>
        <v>0</v>
      </c>
      <c r="E9" s="3">
        <f t="shared" si="3"/>
        <v>99940.099510388551</v>
      </c>
      <c r="F9" s="3">
        <f t="shared" si="0"/>
        <v>0</v>
      </c>
      <c r="G9" s="3">
        <f>(E9+E10)*(2/12-28/365)/2</f>
        <v>8990.04548107148</v>
      </c>
      <c r="H9" s="3">
        <f t="shared" si="4"/>
        <v>8597533.6526183598</v>
      </c>
      <c r="I9" s="16">
        <f t="shared" si="1"/>
        <v>86.026867040738395</v>
      </c>
      <c r="J9" s="4"/>
      <c r="P9" s="12" t="s">
        <v>19</v>
      </c>
      <c r="Q9" s="89">
        <v>274</v>
      </c>
      <c r="R9" s="4"/>
    </row>
    <row r="10" spans="1:18" x14ac:dyDescent="0.25">
      <c r="A10" s="14" t="s">
        <v>20</v>
      </c>
      <c r="B10" s="87">
        <v>0</v>
      </c>
      <c r="C10" s="15">
        <f>C9-B10/(Q32+Q31)*2</f>
        <v>0.99940099510388547</v>
      </c>
      <c r="D10" s="15">
        <f t="shared" si="2"/>
        <v>0</v>
      </c>
      <c r="E10" s="3">
        <f t="shared" si="3"/>
        <v>99940.099510388551</v>
      </c>
      <c r="F10" s="3">
        <f t="shared" si="0"/>
        <v>0</v>
      </c>
      <c r="G10" s="3">
        <f>(E10+E11)/24</f>
        <v>8328.3416258657126</v>
      </c>
      <c r="H10" s="3">
        <f t="shared" si="4"/>
        <v>8588543.6071372889</v>
      </c>
      <c r="I10" s="16">
        <f t="shared" si="1"/>
        <v>85.936912702838853</v>
      </c>
      <c r="J10" s="4"/>
      <c r="P10" s="12" t="s">
        <v>21</v>
      </c>
      <c r="Q10" s="89">
        <v>302</v>
      </c>
      <c r="R10" s="4"/>
    </row>
    <row r="11" spans="1:18" x14ac:dyDescent="0.25">
      <c r="A11" s="14" t="s">
        <v>16</v>
      </c>
      <c r="B11" s="87">
        <v>2</v>
      </c>
      <c r="C11" s="15">
        <f>C10-B11/(Q33+Q32)*2</f>
        <v>0.99881293276927796</v>
      </c>
      <c r="D11" s="15">
        <f t="shared" si="2"/>
        <v>5.8841479795246343E-4</v>
      </c>
      <c r="E11" s="3">
        <f t="shared" si="3"/>
        <v>99940.099510388551</v>
      </c>
      <c r="F11" s="3">
        <f t="shared" si="0"/>
        <v>58.806233460752992</v>
      </c>
      <c r="G11" s="3">
        <f>(E11+E12)/8</f>
        <v>24977.674098414544</v>
      </c>
      <c r="H11" s="3">
        <f t="shared" si="4"/>
        <v>8580215.2655114233</v>
      </c>
      <c r="I11" s="16">
        <f>H11/E11</f>
        <v>85.853579369505525</v>
      </c>
      <c r="J11" s="4"/>
      <c r="P11" s="12" t="s">
        <v>22</v>
      </c>
      <c r="Q11" s="89">
        <v>310</v>
      </c>
      <c r="R11" s="4"/>
    </row>
    <row r="12" spans="1:18" ht="17" thickBot="1" x14ac:dyDescent="0.3">
      <c r="A12" s="17" t="s">
        <v>23</v>
      </c>
      <c r="B12" s="88">
        <v>0</v>
      </c>
      <c r="C12" s="18">
        <f>C11-B12/(Q34+Q33)*2</f>
        <v>0.99881293276927796</v>
      </c>
      <c r="D12" s="18">
        <f t="shared" si="2"/>
        <v>0</v>
      </c>
      <c r="E12" s="5">
        <f t="shared" si="3"/>
        <v>99881.293276927798</v>
      </c>
      <c r="F12" s="5">
        <f>E12-100000*C12</f>
        <v>0</v>
      </c>
      <c r="G12" s="5">
        <f>(E12+100000*C12)/4</f>
        <v>49940.646638463899</v>
      </c>
      <c r="H12" s="5">
        <f t="shared" si="4"/>
        <v>8555237.591413008</v>
      </c>
      <c r="I12" s="19">
        <f t="shared" si="1"/>
        <v>85.654053033664866</v>
      </c>
      <c r="J12" s="4"/>
      <c r="P12" s="12" t="s">
        <v>24</v>
      </c>
      <c r="Q12" s="89">
        <v>322</v>
      </c>
      <c r="R12" s="4"/>
    </row>
    <row r="13" spans="1:18" x14ac:dyDescent="0.25">
      <c r="P13" s="12" t="s">
        <v>25</v>
      </c>
      <c r="Q13" s="89">
        <v>311</v>
      </c>
      <c r="R13" s="4"/>
    </row>
    <row r="14" spans="1:18" x14ac:dyDescent="0.25">
      <c r="B14">
        <f>SUM(B5:B12)</f>
        <v>4</v>
      </c>
      <c r="P14" s="12" t="s">
        <v>26</v>
      </c>
      <c r="Q14" s="89">
        <v>296</v>
      </c>
      <c r="R14" s="4"/>
    </row>
    <row r="15" spans="1:18" x14ac:dyDescent="0.25">
      <c r="P15" s="12" t="s">
        <v>27</v>
      </c>
      <c r="Q15" s="89">
        <v>276</v>
      </c>
      <c r="R15" s="4"/>
    </row>
    <row r="16" spans="1:18" x14ac:dyDescent="0.25">
      <c r="P16" s="12" t="s">
        <v>28</v>
      </c>
      <c r="Q16" s="89">
        <v>306</v>
      </c>
      <c r="R16" s="4"/>
    </row>
    <row r="17" spans="1:18" x14ac:dyDescent="0.25">
      <c r="P17" s="42" t="s">
        <v>284</v>
      </c>
      <c r="Q17" s="89">
        <v>299</v>
      </c>
      <c r="R17" s="4"/>
    </row>
    <row r="18" spans="1:18" x14ac:dyDescent="0.25">
      <c r="P18" s="12" t="s">
        <v>13</v>
      </c>
      <c r="Q18" s="89">
        <v>273</v>
      </c>
      <c r="R18" s="4"/>
    </row>
    <row r="19" spans="1:18" x14ac:dyDescent="0.25">
      <c r="P19" s="12" t="s">
        <v>15</v>
      </c>
      <c r="Q19" s="89">
        <v>233</v>
      </c>
      <c r="R19" s="4"/>
    </row>
    <row r="20" spans="1:18" x14ac:dyDescent="0.25">
      <c r="A20" s="8" t="s">
        <v>29</v>
      </c>
      <c r="B20" s="8" t="s">
        <v>30</v>
      </c>
      <c r="P20" s="12" t="s">
        <v>17</v>
      </c>
      <c r="Q20" s="89">
        <v>275</v>
      </c>
      <c r="R20" s="4"/>
    </row>
    <row r="21" spans="1:18" x14ac:dyDescent="0.25">
      <c r="A21" s="8" t="s">
        <v>31</v>
      </c>
      <c r="B21" s="8" t="s">
        <v>32</v>
      </c>
      <c r="C21" s="8" t="s">
        <v>33</v>
      </c>
      <c r="P21" s="12" t="s">
        <v>19</v>
      </c>
      <c r="Q21" s="89">
        <v>271</v>
      </c>
      <c r="R21" s="4"/>
    </row>
    <row r="22" spans="1:18" x14ac:dyDescent="0.25">
      <c r="P22" s="12" t="s">
        <v>21</v>
      </c>
      <c r="Q22" s="89">
        <v>273</v>
      </c>
      <c r="R22" s="4"/>
    </row>
    <row r="23" spans="1:18" x14ac:dyDescent="0.25">
      <c r="P23" s="12" t="s">
        <v>22</v>
      </c>
      <c r="Q23" s="89">
        <v>305</v>
      </c>
      <c r="R23" s="4"/>
    </row>
    <row r="24" spans="1:18" x14ac:dyDescent="0.25">
      <c r="P24" s="12" t="s">
        <v>24</v>
      </c>
      <c r="Q24" s="89">
        <v>297</v>
      </c>
      <c r="R24" s="4"/>
    </row>
    <row r="25" spans="1:18" x14ac:dyDescent="0.25">
      <c r="P25" s="12" t="s">
        <v>25</v>
      </c>
      <c r="Q25" s="89">
        <v>253</v>
      </c>
      <c r="R25" s="4"/>
    </row>
    <row r="26" spans="1:18" x14ac:dyDescent="0.25">
      <c r="P26" s="12" t="s">
        <v>26</v>
      </c>
      <c r="Q26" s="89">
        <v>283</v>
      </c>
      <c r="R26" s="4"/>
    </row>
    <row r="27" spans="1:18" x14ac:dyDescent="0.25">
      <c r="P27" s="12" t="s">
        <v>27</v>
      </c>
      <c r="Q27" s="89">
        <v>267</v>
      </c>
      <c r="R27" s="4"/>
    </row>
    <row r="28" spans="1:18" x14ac:dyDescent="0.25">
      <c r="P28" s="12" t="s">
        <v>28</v>
      </c>
      <c r="Q28" s="89">
        <v>311</v>
      </c>
      <c r="R28" s="4"/>
    </row>
    <row r="29" spans="1:18" x14ac:dyDescent="0.25">
      <c r="P29" s="6"/>
      <c r="Q29" s="63"/>
      <c r="R29" s="4"/>
    </row>
    <row r="30" spans="1:18" x14ac:dyDescent="0.25">
      <c r="O30" s="8" t="s">
        <v>34</v>
      </c>
      <c r="P30" s="56" t="s">
        <v>271</v>
      </c>
      <c r="Q30" s="57">
        <f>SUM(Q17:Q28)</f>
        <v>3340</v>
      </c>
      <c r="R30" s="4"/>
    </row>
    <row r="31" spans="1:18" ht="26.5" x14ac:dyDescent="0.25">
      <c r="O31" s="8" t="s">
        <v>35</v>
      </c>
      <c r="P31" s="58" t="s">
        <v>272</v>
      </c>
      <c r="Q31" s="59">
        <f>SUM(Q15:Q26)</f>
        <v>3344</v>
      </c>
      <c r="R31" s="4"/>
    </row>
    <row r="32" spans="1:18" ht="26.5" x14ac:dyDescent="0.25">
      <c r="O32" s="8" t="s">
        <v>36</v>
      </c>
      <c r="P32" s="58" t="s">
        <v>273</v>
      </c>
      <c r="Q32" s="59">
        <f>SUM(Q14:Q25)</f>
        <v>3357</v>
      </c>
      <c r="R32" s="4"/>
    </row>
    <row r="33" spans="1:39" ht="26.5" x14ac:dyDescent="0.25">
      <c r="O33" s="8" t="s">
        <v>37</v>
      </c>
      <c r="P33" s="58" t="s">
        <v>274</v>
      </c>
      <c r="Q33" s="59">
        <f>SUM(Q11:Q22)</f>
        <v>3445</v>
      </c>
      <c r="R33" s="4"/>
    </row>
    <row r="34" spans="1:39" x14ac:dyDescent="0.25">
      <c r="O34" s="8" t="s">
        <v>38</v>
      </c>
      <c r="P34" s="58" t="s">
        <v>275</v>
      </c>
      <c r="Q34" s="59">
        <f>SUM(Q5:Q16)</f>
        <v>3549</v>
      </c>
      <c r="R34" s="4"/>
    </row>
    <row r="35" spans="1:39" ht="26.5" x14ac:dyDescent="0.25">
      <c r="O35" s="8" t="s">
        <v>39</v>
      </c>
      <c r="P35" s="60" t="s">
        <v>277</v>
      </c>
      <c r="Q35" s="22">
        <f>Q16-Q28</f>
        <v>-5</v>
      </c>
      <c r="R35" s="4"/>
      <c r="V35" s="8" t="s">
        <v>40</v>
      </c>
      <c r="W35" s="23"/>
    </row>
    <row r="36" spans="1:39" x14ac:dyDescent="0.25">
      <c r="P36" s="14" t="s">
        <v>276</v>
      </c>
      <c r="Q36" s="20">
        <f>$Q$30+$Q$35*7/31</f>
        <v>3338.8709677419356</v>
      </c>
      <c r="R36" s="24"/>
      <c r="V36" s="1"/>
      <c r="W36" s="1"/>
    </row>
    <row r="37" spans="1:39" x14ac:dyDescent="0.25">
      <c r="P37" s="14" t="s">
        <v>41</v>
      </c>
      <c r="Q37" s="20">
        <f>$Q$30+$Q$35*14/31</f>
        <v>3337.7419354838707</v>
      </c>
      <c r="R37" s="4"/>
      <c r="V37" s="25" t="s">
        <v>42</v>
      </c>
      <c r="W37" s="26">
        <f>(1.352613)</f>
        <v>1.3526130000000001</v>
      </c>
      <c r="X37" s="3"/>
    </row>
    <row r="38" spans="1:39" x14ac:dyDescent="0.25">
      <c r="P38" s="14" t="s">
        <v>43</v>
      </c>
      <c r="Q38" s="20">
        <f>$Q$30+$Q$35*21/31</f>
        <v>3336.6129032258063</v>
      </c>
      <c r="R38" s="4"/>
      <c r="V38" s="25" t="s">
        <v>44</v>
      </c>
      <c r="W38" s="26">
        <f>(0.114696)</f>
        <v>0.11469600000000001</v>
      </c>
      <c r="X38" s="3"/>
    </row>
    <row r="39" spans="1:39" ht="17" thickBot="1" x14ac:dyDescent="0.3">
      <c r="P39" s="17" t="s">
        <v>45</v>
      </c>
      <c r="Q39" s="27">
        <f>$Q$30+$Q$35*28/31</f>
        <v>3335.483870967742</v>
      </c>
      <c r="R39" s="4"/>
      <c r="V39" s="25" t="s">
        <v>46</v>
      </c>
      <c r="W39" s="26">
        <f>-(0.287231)</f>
        <v>-0.28723100000000001</v>
      </c>
      <c r="X39" s="3"/>
    </row>
    <row r="40" spans="1:39" x14ac:dyDescent="0.25">
      <c r="I40" s="28"/>
      <c r="V40" s="25" t="s">
        <v>47</v>
      </c>
      <c r="W40" s="26">
        <f>-(0.180078)</f>
        <v>-0.18007799999999999</v>
      </c>
      <c r="X40" s="3"/>
    </row>
    <row r="41" spans="1:39" ht="17" thickBo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V41" s="25" t="s">
        <v>48</v>
      </c>
      <c r="W41" s="26">
        <f>-(0.040724)</f>
        <v>-4.0724000000000003E-2</v>
      </c>
      <c r="X41" s="3"/>
    </row>
    <row r="42" spans="1:39" x14ac:dyDescent="0.25">
      <c r="A42" s="4"/>
      <c r="B42" s="2"/>
      <c r="C42" s="1"/>
      <c r="D42" s="44" t="s">
        <v>280</v>
      </c>
      <c r="E42" s="1"/>
      <c r="F42" s="1"/>
      <c r="G42" s="1"/>
      <c r="H42" s="1"/>
      <c r="I42" s="3"/>
      <c r="J42" s="3"/>
      <c r="K42" s="3"/>
      <c r="L42" s="3"/>
      <c r="M42" s="11" t="s">
        <v>49</v>
      </c>
      <c r="N42" s="1"/>
      <c r="O42" s="3"/>
      <c r="P42" s="4"/>
      <c r="V42" s="25" t="s">
        <v>50</v>
      </c>
      <c r="W42" s="26">
        <f>-(0.009873)</f>
        <v>-9.8729999999999998E-3</v>
      </c>
      <c r="X42" s="3"/>
    </row>
    <row r="43" spans="1:39" x14ac:dyDescent="0.25">
      <c r="A43" s="29" t="s">
        <v>51</v>
      </c>
      <c r="B43" s="67" t="s">
        <v>52</v>
      </c>
      <c r="C43" s="10" t="s">
        <v>53</v>
      </c>
      <c r="D43" s="73" t="s">
        <v>54</v>
      </c>
      <c r="E43" s="73" t="s">
        <v>55</v>
      </c>
      <c r="F43" s="73" t="s">
        <v>56</v>
      </c>
      <c r="G43" s="61" t="s">
        <v>176</v>
      </c>
      <c r="H43" s="73" t="s">
        <v>57</v>
      </c>
      <c r="I43" s="10" t="s">
        <v>58</v>
      </c>
      <c r="J43" s="10" t="s">
        <v>3</v>
      </c>
      <c r="K43" s="10" t="s">
        <v>4</v>
      </c>
      <c r="L43" s="10" t="s">
        <v>5</v>
      </c>
      <c r="M43" s="10" t="s">
        <v>9</v>
      </c>
      <c r="N43" s="10" t="s">
        <v>10</v>
      </c>
      <c r="O43" s="9" t="s">
        <v>7</v>
      </c>
      <c r="P43" s="4"/>
      <c r="V43" s="25" t="s">
        <v>59</v>
      </c>
      <c r="W43" s="26">
        <f>(0.11847)</f>
        <v>0.11847000000000001</v>
      </c>
      <c r="X43" s="3"/>
      <c r="AB43" s="28"/>
    </row>
    <row r="44" spans="1:39" x14ac:dyDescent="0.25">
      <c r="A44" s="6"/>
      <c r="B44" s="81" t="s">
        <v>60</v>
      </c>
      <c r="C44" s="13" t="s">
        <v>61</v>
      </c>
      <c r="D44" s="74"/>
      <c r="E44" s="74"/>
      <c r="F44" s="74"/>
      <c r="G44" s="13" t="s">
        <v>175</v>
      </c>
      <c r="H44" s="74"/>
      <c r="I44" s="2"/>
      <c r="J44" s="2"/>
      <c r="K44" s="2"/>
      <c r="L44" s="2"/>
      <c r="M44" s="2"/>
      <c r="N44" s="2"/>
      <c r="O44" s="2"/>
      <c r="P44" s="4"/>
      <c r="V44" s="25" t="s">
        <v>62</v>
      </c>
      <c r="W44" s="26">
        <f>(0.266557)</f>
        <v>0.26655699999999999</v>
      </c>
      <c r="X44" s="3"/>
      <c r="AA44" s="28"/>
      <c r="AB44" s="30"/>
    </row>
    <row r="45" spans="1:39" x14ac:dyDescent="0.25">
      <c r="A45" s="4"/>
      <c r="B45" s="82"/>
      <c r="C45" s="3"/>
      <c r="D45" s="79"/>
      <c r="E45" s="75"/>
      <c r="F45" s="77"/>
      <c r="G45" s="68"/>
      <c r="H45" s="75"/>
      <c r="I45" s="3"/>
      <c r="J45" s="3"/>
      <c r="K45" s="3"/>
      <c r="L45" s="3"/>
      <c r="M45" s="3"/>
      <c r="N45" s="3"/>
      <c r="O45" s="3"/>
      <c r="P45" s="4"/>
      <c r="Q45" s="8" t="s">
        <v>63</v>
      </c>
      <c r="V45" s="31" t="s">
        <v>64</v>
      </c>
      <c r="W45" s="32">
        <f>(0.33114)</f>
        <v>0.33113999999999999</v>
      </c>
      <c r="X45" s="3"/>
      <c r="AA45" s="28"/>
    </row>
    <row r="46" spans="1:39" ht="17" thickBot="1" x14ac:dyDescent="0.3">
      <c r="A46" s="14" t="s">
        <v>65</v>
      </c>
      <c r="B46" s="83">
        <v>3332</v>
      </c>
      <c r="C46" s="51">
        <f>SUM(D46:F46)</f>
        <v>1</v>
      </c>
      <c r="D46" s="80">
        <v>1</v>
      </c>
      <c r="E46" s="76"/>
      <c r="F46" s="80"/>
      <c r="G46" s="69">
        <f>B46+C46</f>
        <v>3333</v>
      </c>
      <c r="H46" s="76">
        <v>4</v>
      </c>
      <c r="I46" s="15">
        <f>SUM(F5:F12)/100000</f>
        <v>1.1870672307220229E-3</v>
      </c>
      <c r="J46" s="15">
        <f>I46</f>
        <v>1.1870672307220229E-3</v>
      </c>
      <c r="K46" s="3">
        <f>(100000+0)</f>
        <v>100000</v>
      </c>
      <c r="L46" s="3">
        <f>J46*K46</f>
        <v>118.70672307220228</v>
      </c>
      <c r="M46" s="3">
        <f>SUM(G5:G12)</f>
        <v>99904.494488102762</v>
      </c>
      <c r="N46" s="3">
        <f>N48+M46</f>
        <v>8605201.4392626472</v>
      </c>
      <c r="O46" s="16">
        <f>N46/K46</f>
        <v>86.052014392626475</v>
      </c>
      <c r="P46" s="4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9" x14ac:dyDescent="0.25">
      <c r="A47" s="4"/>
      <c r="B47" s="84"/>
      <c r="C47" s="51"/>
      <c r="D47" s="80"/>
      <c r="E47" s="76"/>
      <c r="F47" s="78"/>
      <c r="G47" s="69"/>
      <c r="H47" s="76"/>
      <c r="I47" s="15"/>
      <c r="J47" s="15"/>
      <c r="K47" s="3"/>
      <c r="L47" s="3"/>
      <c r="M47" s="3"/>
      <c r="N47" s="3"/>
      <c r="O47" s="16"/>
      <c r="P47" s="4"/>
      <c r="Q47" s="21" t="s">
        <v>66</v>
      </c>
      <c r="R47" s="31" t="s">
        <v>67</v>
      </c>
      <c r="S47" s="31" t="s">
        <v>68</v>
      </c>
      <c r="T47" s="31" t="s">
        <v>69</v>
      </c>
      <c r="U47" s="31" t="s">
        <v>70</v>
      </c>
      <c r="V47" s="33" t="s">
        <v>71</v>
      </c>
      <c r="W47" s="31" t="s">
        <v>72</v>
      </c>
      <c r="X47" s="31" t="s">
        <v>73</v>
      </c>
      <c r="Y47" s="31" t="s">
        <v>74</v>
      </c>
      <c r="Z47" s="33" t="s">
        <v>75</v>
      </c>
      <c r="AA47" s="11" t="s">
        <v>58</v>
      </c>
      <c r="AB47" s="11" t="s">
        <v>3</v>
      </c>
      <c r="AC47" s="33" t="s">
        <v>76</v>
      </c>
      <c r="AD47" s="31" t="s">
        <v>77</v>
      </c>
      <c r="AE47" s="31" t="s">
        <v>78</v>
      </c>
      <c r="AF47" s="31" t="s">
        <v>79</v>
      </c>
      <c r="AG47" s="4"/>
    </row>
    <row r="48" spans="1:39" ht="17" thickBot="1" x14ac:dyDescent="0.3">
      <c r="A48" s="14" t="s">
        <v>80</v>
      </c>
      <c r="B48" s="83">
        <v>3586</v>
      </c>
      <c r="C48" s="51">
        <f t="shared" ref="C48:C80" si="5">SUM(D48:F48)</f>
        <v>0</v>
      </c>
      <c r="D48" s="92"/>
      <c r="E48" s="93"/>
      <c r="F48" s="94"/>
      <c r="G48" s="69">
        <f t="shared" ref="G48:G79" si="6">T48*11/12+U48/12+D48*23/24+D49/24</f>
        <v>3662.7928240740735</v>
      </c>
      <c r="H48" s="93">
        <v>1</v>
      </c>
      <c r="I48" s="15">
        <f t="shared" ref="I48:I79" si="7">Z48/(1-Z48/2)</f>
        <v>2.8924386458343198E-4</v>
      </c>
      <c r="J48" s="15">
        <f t="shared" ref="J48:J79" si="8">Z48</f>
        <v>2.8920203962563861E-4</v>
      </c>
      <c r="K48" s="3">
        <f>100000*(1-J46)</f>
        <v>99881.293276927798</v>
      </c>
      <c r="L48" s="3">
        <f t="shared" ref="L48:L79" si="9">K48-K49</f>
        <v>28.885873736144276</v>
      </c>
      <c r="M48" s="3">
        <f t="shared" ref="M48:M79" si="10">(+K48+K49)/2</f>
        <v>99866.850340059726</v>
      </c>
      <c r="N48" s="3">
        <f t="shared" ref="N48:N79" si="11">N49+M48</f>
        <v>8505296.9447745439</v>
      </c>
      <c r="O48" s="16">
        <f t="shared" ref="O48:O79" si="12">N48/K48</f>
        <v>85.154053033664866</v>
      </c>
      <c r="P48" s="4"/>
      <c r="Q48" s="4">
        <f t="shared" ref="Q48:Q79" si="13">B48*11/12+B49/12+F48*23/24+F49/24</f>
        <v>3613.833333333333</v>
      </c>
      <c r="R48" s="3">
        <f t="shared" ref="R48:R79" si="14">B49*11/12+B50/12+F49*23/24+F50/24</f>
        <v>3919.75</v>
      </c>
      <c r="S48" s="3">
        <f t="shared" ref="S48:S79" si="15">B50*11/12+B51/12+F50*23/24+F51/24</f>
        <v>3933.8333333333335</v>
      </c>
      <c r="T48" s="3">
        <f t="shared" ref="T48:T79" si="16">Q48*11/12+R48/12+E48*23/24+E49/24</f>
        <v>3639.3263888888887</v>
      </c>
      <c r="U48" s="3">
        <f t="shared" ref="U48:U79" si="17">R48*11/12+S48/12+E49*23/24+E50/24</f>
        <v>3920.9236111111109</v>
      </c>
      <c r="V48" s="34">
        <f>W37*AB48+W38*AB49+W39*AB50+W40*AB51</f>
        <v>3.9846487822123197E-4</v>
      </c>
      <c r="W48" s="18">
        <f>W37*V48+W38*AB48+W39*AB49+W40*AB50</f>
        <v>4.9707648533202538E-4</v>
      </c>
      <c r="X48" s="18">
        <f>W37*W48+W38*V48+W39*AB48+W40*AB49</f>
        <v>5.9375306191709713E-4</v>
      </c>
      <c r="Y48" s="18">
        <f>W37*X48+W38*W48+W39*V48+W40*AB48</f>
        <v>6.9652191599816086E-4</v>
      </c>
      <c r="Z48" s="35">
        <f>IF(W41*Y48+W42*X48+W43*W48+W44*V48+W45*AB48+W44*AB49+W43*AB50+W42*AB51+W41*AB52*1&lt;0,0,W41*Y48+W42*X48+W43*W48+W44*V48+W45*AB48+W44*AB49+W43*AB50+W42*AB51+W41*AB52*1)</f>
        <v>2.8920203962563861E-4</v>
      </c>
      <c r="AA48" s="15">
        <f t="shared" ref="AA48:AA79" si="18">H48/G48</f>
        <v>2.7301571451909584E-4</v>
      </c>
      <c r="AB48" s="15">
        <f t="shared" ref="AB48:AB79" si="19">AA48/(1+AA48/2)</f>
        <v>2.7297845081569695E-4</v>
      </c>
      <c r="AC48" s="34">
        <f>W37*AB136+W38*AB135+W39*AB134+W40*AB133</f>
        <v>4.2787475795066796E-2</v>
      </c>
      <c r="AD48" s="18">
        <f>W37*AC48+W38*AB136+W39*AB135+W40*AB134</f>
        <v>3.0135200707709683E-2</v>
      </c>
      <c r="AE48" s="18">
        <f>W37*AD48+W38*AC48+W39*AB136+W40*AB135</f>
        <v>1.9061320414638198E-2</v>
      </c>
      <c r="AF48" s="18">
        <f>W37*AE48+W38*AD48+W39*AC48+W40*AB136</f>
        <v>8.6883959847595602E-3</v>
      </c>
      <c r="AG48" s="4"/>
      <c r="AH48" s="30">
        <v>4.198706200757687E-4</v>
      </c>
      <c r="AI48" s="30">
        <v>4.197824929079716E-4</v>
      </c>
      <c r="AJ48" s="30">
        <v>3.742805432243738E-4</v>
      </c>
      <c r="AK48" s="30">
        <f t="shared" ref="AK48:AL67" si="20">AH48-AA48</f>
        <v>1.4685490555667286E-4</v>
      </c>
      <c r="AL48" s="30">
        <f t="shared" si="20"/>
        <v>1.4680404209227465E-4</v>
      </c>
      <c r="AM48" s="30">
        <f t="shared" ref="AM48:AM79" si="21">AJ48-Z48</f>
        <v>8.5078503598735183E-5</v>
      </c>
    </row>
    <row r="49" spans="1:39" x14ac:dyDescent="0.25">
      <c r="A49" s="14" t="s">
        <v>81</v>
      </c>
      <c r="B49" s="83">
        <v>3920</v>
      </c>
      <c r="C49" s="51">
        <f t="shared" si="5"/>
        <v>0</v>
      </c>
      <c r="D49" s="92"/>
      <c r="E49" s="93"/>
      <c r="F49" s="94"/>
      <c r="G49" s="69">
        <f t="shared" si="6"/>
        <v>3923.3229166666665</v>
      </c>
      <c r="H49" s="93">
        <v>1</v>
      </c>
      <c r="I49" s="15">
        <f t="shared" si="7"/>
        <v>1.7529036489172421E-4</v>
      </c>
      <c r="J49" s="15">
        <f t="shared" si="8"/>
        <v>1.7527500288211842E-4</v>
      </c>
      <c r="K49" s="3">
        <f t="shared" ref="K49:K80" si="22">K48*(1-J48)</f>
        <v>99852.407403191653</v>
      </c>
      <c r="L49" s="3">
        <f t="shared" si="9"/>
        <v>17.501630995378946</v>
      </c>
      <c r="M49" s="3">
        <f t="shared" si="10"/>
        <v>99843.656587693957</v>
      </c>
      <c r="N49" s="3">
        <f t="shared" si="11"/>
        <v>8405430.0944344848</v>
      </c>
      <c r="O49" s="16">
        <f t="shared" si="12"/>
        <v>84.178542240793448</v>
      </c>
      <c r="P49" s="4"/>
      <c r="Q49" s="4">
        <f t="shared" si="13"/>
        <v>3919.75</v>
      </c>
      <c r="R49" s="3">
        <f t="shared" si="14"/>
        <v>3933.8333333333335</v>
      </c>
      <c r="S49" s="3">
        <f t="shared" si="15"/>
        <v>4124.416666666667</v>
      </c>
      <c r="T49" s="3">
        <f t="shared" si="16"/>
        <v>3920.9236111111109</v>
      </c>
      <c r="U49" s="3">
        <f t="shared" si="17"/>
        <v>3949.7152777777783</v>
      </c>
      <c r="V49" s="36"/>
      <c r="W49" s="30"/>
      <c r="X49" s="30"/>
      <c r="Y49" s="30"/>
      <c r="Z49" s="36">
        <f>IF(W41*X48+W42*W48+W43*V48+W44*AB48+W45*AB49+W44*AB50+W43*AB51+W42*AB52+W41*AB53&lt;0,0,W41*X48+W42*W48+W43*V48+W44*AB48+W45*AB49+W44*AB50+W43*AB51+W42*AB52+W41*AB53)</f>
        <v>1.7527500288211842E-4</v>
      </c>
      <c r="AA49" s="15">
        <f t="shared" si="18"/>
        <v>2.5488597835062225E-4</v>
      </c>
      <c r="AB49" s="15">
        <f t="shared" si="19"/>
        <v>2.5485349905890041E-4</v>
      </c>
      <c r="AC49" s="36"/>
      <c r="AD49" s="30"/>
      <c r="AE49" s="30"/>
      <c r="AF49" s="30"/>
      <c r="AH49" s="30">
        <v>1.3313200199790455E-4</v>
      </c>
      <c r="AI49" s="30">
        <v>1.3312314052279953E-4</v>
      </c>
      <c r="AJ49" s="30">
        <v>2.2068692520214319E-4</v>
      </c>
      <c r="AK49" s="30">
        <f t="shared" si="20"/>
        <v>-1.2175397635271769E-4</v>
      </c>
      <c r="AL49" s="30">
        <f t="shared" si="20"/>
        <v>-1.2173035853610089E-4</v>
      </c>
      <c r="AM49" s="30">
        <f t="shared" si="21"/>
        <v>4.5411922320024773E-5</v>
      </c>
    </row>
    <row r="50" spans="1:39" x14ac:dyDescent="0.25">
      <c r="A50" s="14" t="s">
        <v>82</v>
      </c>
      <c r="B50" s="83">
        <v>3917</v>
      </c>
      <c r="C50" s="51">
        <f t="shared" si="5"/>
        <v>0</v>
      </c>
      <c r="D50" s="92"/>
      <c r="E50" s="93"/>
      <c r="F50" s="94"/>
      <c r="G50" s="69">
        <f t="shared" si="6"/>
        <v>3964.7835648148152</v>
      </c>
      <c r="H50" s="93"/>
      <c r="I50" s="15">
        <f t="shared" si="7"/>
        <v>6.7131639525958196E-5</v>
      </c>
      <c r="J50" s="15">
        <f t="shared" si="8"/>
        <v>6.712938627307776E-5</v>
      </c>
      <c r="K50" s="3">
        <f t="shared" si="22"/>
        <v>99834.905772196274</v>
      </c>
      <c r="L50" s="3">
        <f t="shared" si="9"/>
        <v>6.7018559531134088</v>
      </c>
      <c r="M50" s="3">
        <f t="shared" si="10"/>
        <v>99831.554844219718</v>
      </c>
      <c r="N50" s="3">
        <f t="shared" si="11"/>
        <v>8305586.4378467901</v>
      </c>
      <c r="O50" s="16">
        <f t="shared" si="12"/>
        <v>83.193211568692348</v>
      </c>
      <c r="P50" s="4"/>
      <c r="Q50" s="4">
        <f t="shared" si="13"/>
        <v>3933.8333333333335</v>
      </c>
      <c r="R50" s="3">
        <f t="shared" si="14"/>
        <v>4124.416666666667</v>
      </c>
      <c r="S50" s="3">
        <f t="shared" si="15"/>
        <v>4197.8333333333339</v>
      </c>
      <c r="T50" s="3">
        <f t="shared" si="16"/>
        <v>3949.7152777777783</v>
      </c>
      <c r="U50" s="3">
        <f t="shared" si="17"/>
        <v>4130.5347222222226</v>
      </c>
      <c r="V50" s="36"/>
      <c r="W50" s="30"/>
      <c r="X50" s="30"/>
      <c r="Y50" s="30"/>
      <c r="Z50" s="36">
        <f>IF(W41*W48++W42*V48+W43*AB48+W44*AB49+W45*AB50+W44*AB51+W43*AB52+W42*AB53+W41*AB54&lt;0,0,W41*W48++W42*V48+W43*AB48+W44*AB49+W45*AB50+W44*AB51+W43*AB52+W42*AB53+W41*AB54)</f>
        <v>6.712938627307776E-5</v>
      </c>
      <c r="AA50" s="15">
        <f t="shared" si="18"/>
        <v>0</v>
      </c>
      <c r="AB50" s="15">
        <f t="shared" si="19"/>
        <v>0</v>
      </c>
      <c r="AC50" s="36"/>
      <c r="AD50" s="30"/>
      <c r="AE50" s="30"/>
      <c r="AF50" s="30"/>
      <c r="AH50" s="30">
        <v>1.2823799071254164E-4</v>
      </c>
      <c r="AI50" s="30">
        <v>1.2822976874859472E-4</v>
      </c>
      <c r="AJ50" s="30">
        <v>1.3061241614919188E-4</v>
      </c>
      <c r="AK50" s="30">
        <f t="shared" si="20"/>
        <v>1.2823799071254164E-4</v>
      </c>
      <c r="AL50" s="30">
        <f t="shared" si="20"/>
        <v>1.2822976874859472E-4</v>
      </c>
      <c r="AM50" s="30">
        <f t="shared" si="21"/>
        <v>6.3483029876114117E-5</v>
      </c>
    </row>
    <row r="51" spans="1:39" x14ac:dyDescent="0.25">
      <c r="A51" s="14" t="s">
        <v>83</v>
      </c>
      <c r="B51" s="83">
        <v>4119</v>
      </c>
      <c r="C51" s="51">
        <f t="shared" si="5"/>
        <v>0</v>
      </c>
      <c r="D51" s="92"/>
      <c r="E51" s="93"/>
      <c r="F51" s="94"/>
      <c r="G51" s="69">
        <f t="shared" si="6"/>
        <v>4137.2829861111113</v>
      </c>
      <c r="H51" s="93"/>
      <c r="I51" s="15">
        <f t="shared" si="7"/>
        <v>9.0965569687453492E-6</v>
      </c>
      <c r="J51" s="15">
        <f t="shared" si="8"/>
        <v>9.0965155952591845E-6</v>
      </c>
      <c r="K51" s="3">
        <f t="shared" si="22"/>
        <v>99828.203916243161</v>
      </c>
      <c r="L51" s="3">
        <f t="shared" si="9"/>
        <v>0.90808881376869977</v>
      </c>
      <c r="M51" s="3">
        <f t="shared" si="10"/>
        <v>99827.749871836277</v>
      </c>
      <c r="N51" s="3">
        <f t="shared" si="11"/>
        <v>8205754.8830025699</v>
      </c>
      <c r="O51" s="16">
        <f t="shared" si="12"/>
        <v>82.198763085903849</v>
      </c>
      <c r="P51" s="4"/>
      <c r="Q51" s="4">
        <f t="shared" si="13"/>
        <v>4124.416666666667</v>
      </c>
      <c r="R51" s="3">
        <f t="shared" si="14"/>
        <v>4197.8333333333339</v>
      </c>
      <c r="S51" s="3">
        <f t="shared" si="15"/>
        <v>4362</v>
      </c>
      <c r="T51" s="3">
        <f t="shared" si="16"/>
        <v>4130.5347222222226</v>
      </c>
      <c r="U51" s="3">
        <f t="shared" si="17"/>
        <v>4211.5138888888887</v>
      </c>
      <c r="V51" s="36"/>
      <c r="W51" s="30"/>
      <c r="X51" s="30"/>
      <c r="Y51" s="30"/>
      <c r="Z51" s="36">
        <f>IF(W41*V48+W42*AB48+W43*AB49+W44*AB50+W45*AB51+W44*AB52+W43*AB53+W42*AB54+W41*AB55&lt;0,0,W41*V48+W42*AB48+W43*AB49+W44*AB50+W45*AB51+W44*AB52+W43*AB53+W42*AB54+W41*AB55)</f>
        <v>9.0965155952591845E-6</v>
      </c>
      <c r="AA51" s="15">
        <f t="shared" si="18"/>
        <v>0</v>
      </c>
      <c r="AB51" s="15">
        <f t="shared" si="19"/>
        <v>0</v>
      </c>
      <c r="AC51" s="36"/>
      <c r="AD51" s="30"/>
      <c r="AE51" s="30"/>
      <c r="AF51" s="30"/>
      <c r="AH51" s="30">
        <v>1.2071147679734011E-4</v>
      </c>
      <c r="AI51" s="30">
        <v>1.2070419160672787E-4</v>
      </c>
      <c r="AJ51" s="30">
        <v>1.0524855429242086E-4</v>
      </c>
      <c r="AK51" s="30">
        <f t="shared" si="20"/>
        <v>1.2071147679734011E-4</v>
      </c>
      <c r="AL51" s="30">
        <f t="shared" si="20"/>
        <v>1.2070419160672787E-4</v>
      </c>
      <c r="AM51" s="30">
        <f t="shared" si="21"/>
        <v>9.6152038697161669E-5</v>
      </c>
    </row>
    <row r="52" spans="1:39" x14ac:dyDescent="0.25">
      <c r="A52" s="14" t="s">
        <v>84</v>
      </c>
      <c r="B52" s="90">
        <v>4184</v>
      </c>
      <c r="C52" s="64">
        <f t="shared" si="5"/>
        <v>0</v>
      </c>
      <c r="D52" s="95"/>
      <c r="E52" s="96"/>
      <c r="F52" s="97"/>
      <c r="G52" s="70">
        <f t="shared" si="6"/>
        <v>4225.0850694444443</v>
      </c>
      <c r="H52" s="102"/>
      <c r="I52" s="15">
        <f t="shared" si="7"/>
        <v>1.2451241079269239E-5</v>
      </c>
      <c r="J52" s="15">
        <f t="shared" si="8"/>
        <v>1.2451163563049618E-5</v>
      </c>
      <c r="K52" s="3">
        <f t="shared" si="22"/>
        <v>99827.295827429392</v>
      </c>
      <c r="L52" s="3">
        <f t="shared" si="9"/>
        <v>1.2429659884073772</v>
      </c>
      <c r="M52" s="3">
        <f t="shared" si="10"/>
        <v>99826.674344435189</v>
      </c>
      <c r="N52" s="3">
        <f t="shared" si="11"/>
        <v>8105927.1331307339</v>
      </c>
      <c r="O52" s="16">
        <f t="shared" si="12"/>
        <v>81.199506266736719</v>
      </c>
      <c r="P52" s="4"/>
      <c r="Q52" s="4">
        <f t="shared" si="13"/>
        <v>4197.8333333333339</v>
      </c>
      <c r="R52" s="3">
        <f t="shared" si="14"/>
        <v>4362</v>
      </c>
      <c r="S52" s="3">
        <f t="shared" si="15"/>
        <v>4510.416666666667</v>
      </c>
      <c r="T52" s="3">
        <f>Q52*11/12+R52/12+E52*23/24+E53/24</f>
        <v>4211.5138888888887</v>
      </c>
      <c r="U52" s="3">
        <f t="shared" si="17"/>
        <v>4374.3680555555557</v>
      </c>
      <c r="V52" s="36"/>
      <c r="W52" s="30"/>
      <c r="X52" s="30"/>
      <c r="Y52" s="30"/>
      <c r="Z52" s="36">
        <f t="shared" ref="Z52:Z115" si="23">IF((-99*AB48-24*AB49+288*AB50+648*AB51+805*AB52+648*AB53+288*AB54-24*AB55-99*AB56)/2431&lt;0,0,(-99*AB48-24*AB49+288*AB50+648*AB51+805*AB52+648*AB53+288*AB54-24*AB55-99*AB56)/2431)</f>
        <v>1.2451163563049618E-5</v>
      </c>
      <c r="AA52" s="15">
        <f t="shared" si="18"/>
        <v>0</v>
      </c>
      <c r="AB52" s="15">
        <f t="shared" si="19"/>
        <v>0</v>
      </c>
      <c r="AC52" s="36"/>
      <c r="AD52" s="30"/>
      <c r="AE52" s="30"/>
      <c r="AF52" s="30"/>
      <c r="AH52" s="30">
        <v>1.152100155906887E-4</v>
      </c>
      <c r="AI52" s="30">
        <v>1.1520337929912613E-4</v>
      </c>
      <c r="AJ52" s="30">
        <v>9.8937287017032555E-5</v>
      </c>
      <c r="AK52" s="30">
        <f t="shared" si="20"/>
        <v>1.152100155906887E-4</v>
      </c>
      <c r="AL52" s="30">
        <f t="shared" si="20"/>
        <v>1.1520337929912613E-4</v>
      </c>
      <c r="AM52" s="30">
        <f t="shared" si="21"/>
        <v>8.6486123453982942E-5</v>
      </c>
    </row>
    <row r="53" spans="1:39" x14ac:dyDescent="0.25">
      <c r="A53" s="14" t="s">
        <v>85</v>
      </c>
      <c r="B53" s="83">
        <v>4350</v>
      </c>
      <c r="C53" s="51">
        <f t="shared" si="5"/>
        <v>0</v>
      </c>
      <c r="D53" s="92"/>
      <c r="E53" s="93"/>
      <c r="F53" s="98"/>
      <c r="G53" s="69">
        <f t="shared" si="6"/>
        <v>4387.020833333333</v>
      </c>
      <c r="H53" s="93"/>
      <c r="I53" s="15">
        <f t="shared" si="7"/>
        <v>4.8311448483839373E-5</v>
      </c>
      <c r="J53" s="15">
        <f t="shared" si="8"/>
        <v>4.8310281514001072E-5</v>
      </c>
      <c r="K53" s="3">
        <f t="shared" si="22"/>
        <v>99826.052861440985</v>
      </c>
      <c r="L53" s="3">
        <f t="shared" si="9"/>
        <v>4.822624716165592</v>
      </c>
      <c r="M53" s="3">
        <f t="shared" si="10"/>
        <v>99823.641549082909</v>
      </c>
      <c r="N53" s="3">
        <f t="shared" si="11"/>
        <v>8006100.4587862985</v>
      </c>
      <c r="O53" s="16">
        <f t="shared" si="12"/>
        <v>80.200511081999835</v>
      </c>
      <c r="P53" s="4"/>
      <c r="Q53" s="4">
        <f t="shared" si="13"/>
        <v>4362</v>
      </c>
      <c r="R53" s="3">
        <f t="shared" si="14"/>
        <v>4510.416666666667</v>
      </c>
      <c r="S53" s="3">
        <f t="shared" si="15"/>
        <v>4699.833333333333</v>
      </c>
      <c r="T53" s="3">
        <f t="shared" si="16"/>
        <v>4374.3680555555557</v>
      </c>
      <c r="U53" s="3">
        <f t="shared" si="17"/>
        <v>4526.2013888888887</v>
      </c>
      <c r="V53" s="36"/>
      <c r="W53" s="30"/>
      <c r="X53" s="30"/>
      <c r="Y53" s="30"/>
      <c r="Z53" s="36">
        <f t="shared" si="23"/>
        <v>4.8310281514001072E-5</v>
      </c>
      <c r="AA53" s="15">
        <f t="shared" si="18"/>
        <v>0</v>
      </c>
      <c r="AB53" s="15">
        <f t="shared" si="19"/>
        <v>0</v>
      </c>
      <c r="AC53" s="36"/>
      <c r="AD53" s="30"/>
      <c r="AE53" s="30"/>
      <c r="AF53" s="30"/>
      <c r="AH53" s="30">
        <v>1.1052878814394531E-4</v>
      </c>
      <c r="AI53" s="30">
        <v>1.1052268017499423E-4</v>
      </c>
      <c r="AJ53" s="30">
        <v>8.4443049453668351E-5</v>
      </c>
      <c r="AK53" s="30">
        <f t="shared" si="20"/>
        <v>1.1052878814394531E-4</v>
      </c>
      <c r="AL53" s="30">
        <f t="shared" si="20"/>
        <v>1.1052268017499423E-4</v>
      </c>
      <c r="AM53" s="30">
        <f t="shared" si="21"/>
        <v>3.613276793966728E-5</v>
      </c>
    </row>
    <row r="54" spans="1:39" x14ac:dyDescent="0.25">
      <c r="A54" s="14" t="s">
        <v>86</v>
      </c>
      <c r="B54" s="83">
        <v>4494</v>
      </c>
      <c r="C54" s="51">
        <f t="shared" si="5"/>
        <v>0</v>
      </c>
      <c r="D54" s="92"/>
      <c r="E54" s="93"/>
      <c r="F54" s="94"/>
      <c r="G54" s="69">
        <f t="shared" si="6"/>
        <v>4541.3611111111113</v>
      </c>
      <c r="H54" s="93">
        <v>1</v>
      </c>
      <c r="I54" s="15">
        <f t="shared" si="7"/>
        <v>6.4973858620207841E-5</v>
      </c>
      <c r="J54" s="15">
        <f t="shared" si="8"/>
        <v>6.4971747887627057E-5</v>
      </c>
      <c r="K54" s="3">
        <f t="shared" si="22"/>
        <v>99821.230236724819</v>
      </c>
      <c r="L54" s="3">
        <f t="shared" si="9"/>
        <v>6.4855598047724925</v>
      </c>
      <c r="M54" s="3">
        <f t="shared" si="10"/>
        <v>99817.987456822433</v>
      </c>
      <c r="N54" s="3">
        <f t="shared" si="11"/>
        <v>7906276.817237216</v>
      </c>
      <c r="O54" s="16">
        <f t="shared" si="12"/>
        <v>79.204361622147687</v>
      </c>
      <c r="P54" s="4"/>
      <c r="Q54" s="4">
        <f t="shared" si="13"/>
        <v>4510.416666666667</v>
      </c>
      <c r="R54" s="3">
        <f t="shared" si="14"/>
        <v>4699.833333333333</v>
      </c>
      <c r="S54" s="3">
        <f t="shared" si="15"/>
        <v>4799.25</v>
      </c>
      <c r="T54" s="3">
        <f t="shared" si="16"/>
        <v>4526.2013888888887</v>
      </c>
      <c r="U54" s="3">
        <f t="shared" si="17"/>
        <v>4708.1180555555557</v>
      </c>
      <c r="V54" s="36"/>
      <c r="W54" s="30"/>
      <c r="X54" s="30"/>
      <c r="Y54" s="30"/>
      <c r="Z54" s="36">
        <f t="shared" si="23"/>
        <v>6.4971747887627057E-5</v>
      </c>
      <c r="AA54" s="15">
        <f t="shared" si="18"/>
        <v>2.2019830080311214E-4</v>
      </c>
      <c r="AB54" s="15">
        <f t="shared" si="19"/>
        <v>2.2017405982618481E-4</v>
      </c>
      <c r="AC54" s="36"/>
      <c r="AD54" s="30"/>
      <c r="AE54" s="30"/>
      <c r="AF54" s="30"/>
      <c r="AH54" s="30">
        <v>1.0952471408059993E-4</v>
      </c>
      <c r="AI54" s="30">
        <v>1.0951871657754011E-4</v>
      </c>
      <c r="AJ54" s="30">
        <v>7.6351303172046524E-5</v>
      </c>
      <c r="AK54" s="30">
        <f t="shared" si="20"/>
        <v>-1.1067358672251221E-4</v>
      </c>
      <c r="AL54" s="30">
        <f t="shared" si="20"/>
        <v>-1.1065534324864471E-4</v>
      </c>
      <c r="AM54" s="30">
        <f t="shared" si="21"/>
        <v>1.1379555284419466E-5</v>
      </c>
    </row>
    <row r="55" spans="1:39" x14ac:dyDescent="0.25">
      <c r="A55" s="14" t="s">
        <v>278</v>
      </c>
      <c r="B55" s="83">
        <v>4691</v>
      </c>
      <c r="C55" s="51">
        <f t="shared" si="5"/>
        <v>0</v>
      </c>
      <c r="D55" s="92"/>
      <c r="E55" s="93"/>
      <c r="F55" s="94"/>
      <c r="G55" s="69">
        <f t="shared" si="6"/>
        <v>4716.0503472222217</v>
      </c>
      <c r="H55" s="93"/>
      <c r="I55" s="15">
        <f t="shared" si="7"/>
        <v>5.676652526245522E-5</v>
      </c>
      <c r="J55" s="15">
        <f t="shared" si="8"/>
        <v>5.6764914088990394E-5</v>
      </c>
      <c r="K55" s="3">
        <f t="shared" si="22"/>
        <v>99814.744676920047</v>
      </c>
      <c r="L55" s="3">
        <f t="shared" si="9"/>
        <v>5.6659754064021399</v>
      </c>
      <c r="M55" s="3">
        <f t="shared" si="10"/>
        <v>99811.911689216853</v>
      </c>
      <c r="N55" s="3">
        <f t="shared" si="11"/>
        <v>7806458.8297803933</v>
      </c>
      <c r="O55" s="16">
        <f t="shared" si="12"/>
        <v>78.209475514347176</v>
      </c>
      <c r="P55" s="4"/>
      <c r="Q55" s="4">
        <f t="shared" si="13"/>
        <v>4699.833333333333</v>
      </c>
      <c r="R55" s="3">
        <f t="shared" si="14"/>
        <v>4799.25</v>
      </c>
      <c r="S55" s="3">
        <f t="shared" si="15"/>
        <v>4847.916666666667</v>
      </c>
      <c r="T55" s="3">
        <f t="shared" si="16"/>
        <v>4708.1180555555557</v>
      </c>
      <c r="U55" s="3">
        <f t="shared" si="17"/>
        <v>4803.3055555555557</v>
      </c>
      <c r="V55" s="36"/>
      <c r="W55" s="30"/>
      <c r="X55" s="30"/>
      <c r="Y55" s="30"/>
      <c r="Z55" s="36">
        <f t="shared" si="23"/>
        <v>5.6764914088990394E-5</v>
      </c>
      <c r="AA55" s="15">
        <f t="shared" si="18"/>
        <v>0</v>
      </c>
      <c r="AB55" s="15">
        <f t="shared" si="19"/>
        <v>0</v>
      </c>
      <c r="AC55" s="36"/>
      <c r="AD55" s="30"/>
      <c r="AE55" s="30"/>
      <c r="AF55" s="30"/>
      <c r="AH55" s="30">
        <v>0</v>
      </c>
      <c r="AI55" s="30">
        <v>0</v>
      </c>
      <c r="AJ55" s="30">
        <v>6.5491778297855933E-5</v>
      </c>
      <c r="AK55" s="30">
        <f t="shared" si="20"/>
        <v>0</v>
      </c>
      <c r="AL55" s="30">
        <f t="shared" si="20"/>
        <v>0</v>
      </c>
      <c r="AM55" s="30">
        <f t="shared" si="21"/>
        <v>8.7268642088655389E-6</v>
      </c>
    </row>
    <row r="56" spans="1:39" x14ac:dyDescent="0.25">
      <c r="A56" s="14" t="s">
        <v>87</v>
      </c>
      <c r="B56" s="83">
        <v>4797</v>
      </c>
      <c r="C56" s="51">
        <f t="shared" si="5"/>
        <v>0</v>
      </c>
      <c r="D56" s="92"/>
      <c r="E56" s="93"/>
      <c r="F56" s="94"/>
      <c r="G56" s="69">
        <f t="shared" si="6"/>
        <v>4808.8819444444443</v>
      </c>
      <c r="H56" s="93"/>
      <c r="I56" s="15">
        <f t="shared" si="7"/>
        <v>4.9173378719376035E-5</v>
      </c>
      <c r="J56" s="15">
        <f t="shared" si="8"/>
        <v>4.9172169738513531E-5</v>
      </c>
      <c r="K56" s="3">
        <f t="shared" si="22"/>
        <v>99809.078701513645</v>
      </c>
      <c r="L56" s="3">
        <f t="shared" si="9"/>
        <v>4.9078289593599038</v>
      </c>
      <c r="M56" s="3">
        <f t="shared" si="10"/>
        <v>99806.624787033972</v>
      </c>
      <c r="N56" s="3">
        <f>N57+M56</f>
        <v>7706646.9180911761</v>
      </c>
      <c r="O56" s="16">
        <f>N56/K56</f>
        <v>77.213886936462643</v>
      </c>
      <c r="P56" s="4"/>
      <c r="Q56" s="4">
        <f t="shared" si="13"/>
        <v>4799.25</v>
      </c>
      <c r="R56" s="3">
        <f t="shared" si="14"/>
        <v>4847.916666666667</v>
      </c>
      <c r="S56" s="3">
        <f t="shared" si="15"/>
        <v>5115.583333333333</v>
      </c>
      <c r="T56" s="3">
        <f t="shared" si="16"/>
        <v>4803.3055555555557</v>
      </c>
      <c r="U56" s="3">
        <f t="shared" si="17"/>
        <v>4870.2222222222226</v>
      </c>
      <c r="V56" s="36"/>
      <c r="W56" s="30"/>
      <c r="X56" s="30"/>
      <c r="Y56" s="30"/>
      <c r="Z56" s="36">
        <f t="shared" si="23"/>
        <v>4.9172169738513531E-5</v>
      </c>
      <c r="AA56" s="15">
        <f t="shared" si="18"/>
        <v>0</v>
      </c>
      <c r="AB56" s="15">
        <f t="shared" si="19"/>
        <v>0</v>
      </c>
      <c r="AC56" s="36"/>
      <c r="AD56" s="30"/>
      <c r="AE56" s="30"/>
      <c r="AF56" s="30"/>
      <c r="AH56" s="30">
        <v>1.0538574843153316E-4</v>
      </c>
      <c r="AI56" s="30">
        <v>1.0538019564613915E-4</v>
      </c>
      <c r="AJ56" s="30">
        <v>4.458506602979635E-5</v>
      </c>
      <c r="AK56" s="30">
        <f t="shared" si="20"/>
        <v>1.0538574843153316E-4</v>
      </c>
      <c r="AL56" s="30">
        <f t="shared" si="20"/>
        <v>1.0538019564613915E-4</v>
      </c>
      <c r="AM56" s="30">
        <f t="shared" si="21"/>
        <v>-4.5871037087171802E-6</v>
      </c>
    </row>
    <row r="57" spans="1:39" x14ac:dyDescent="0.25">
      <c r="A57" s="14" t="s">
        <v>88</v>
      </c>
      <c r="B57" s="90">
        <v>4824</v>
      </c>
      <c r="C57" s="64">
        <f t="shared" si="5"/>
        <v>0</v>
      </c>
      <c r="D57" s="95"/>
      <c r="E57" s="96"/>
      <c r="F57" s="97"/>
      <c r="G57" s="70">
        <f t="shared" si="6"/>
        <v>4891.2268518518531</v>
      </c>
      <c r="H57" s="102"/>
      <c r="I57" s="15">
        <f t="shared" si="7"/>
        <v>4.9776025806663642E-5</v>
      </c>
      <c r="J57" s="15">
        <f t="shared" si="8"/>
        <v>4.9774787011122248E-5</v>
      </c>
      <c r="K57" s="3">
        <f t="shared" si="22"/>
        <v>99804.170872554285</v>
      </c>
      <c r="L57" s="3">
        <f t="shared" si="9"/>
        <v>4.9677313479915028</v>
      </c>
      <c r="M57" s="3">
        <f t="shared" si="10"/>
        <v>99801.687006880296</v>
      </c>
      <c r="N57" s="3">
        <f t="shared" si="11"/>
        <v>7606840.2933041425</v>
      </c>
      <c r="O57" s="16">
        <f t="shared" si="12"/>
        <v>76.2176593102282</v>
      </c>
      <c r="P57" s="4"/>
      <c r="Q57" s="4">
        <f t="shared" si="13"/>
        <v>4847.916666666667</v>
      </c>
      <c r="R57" s="3">
        <f t="shared" si="14"/>
        <v>5115.583333333333</v>
      </c>
      <c r="S57" s="3">
        <f t="shared" si="15"/>
        <v>5195.916666666667</v>
      </c>
      <c r="T57" s="3">
        <f t="shared" si="16"/>
        <v>4870.2222222222226</v>
      </c>
      <c r="U57" s="3">
        <f t="shared" si="17"/>
        <v>5122.2777777777774</v>
      </c>
      <c r="V57" s="36"/>
      <c r="W57" s="30"/>
      <c r="X57" s="30"/>
      <c r="Y57" s="30"/>
      <c r="Z57" s="36">
        <f t="shared" si="23"/>
        <v>4.9774787011122248E-5</v>
      </c>
      <c r="AA57" s="15">
        <f t="shared" si="18"/>
        <v>0</v>
      </c>
      <c r="AB57" s="15">
        <f t="shared" si="19"/>
        <v>0</v>
      </c>
      <c r="AC57" s="36"/>
      <c r="AD57" s="30"/>
      <c r="AE57" s="30"/>
      <c r="AF57" s="30"/>
      <c r="AH57" s="30">
        <v>1.0153149806141234E-4</v>
      </c>
      <c r="AI57" s="30">
        <v>1.0152634400051281E-4</v>
      </c>
      <c r="AJ57" s="30">
        <v>3.6432656251947301E-5</v>
      </c>
      <c r="AK57" s="30">
        <f t="shared" si="20"/>
        <v>1.0153149806141234E-4</v>
      </c>
      <c r="AL57" s="30">
        <f t="shared" si="20"/>
        <v>1.0152634400051281E-4</v>
      </c>
      <c r="AM57" s="30">
        <f t="shared" si="21"/>
        <v>-1.3342130759174947E-5</v>
      </c>
    </row>
    <row r="58" spans="1:39" x14ac:dyDescent="0.25">
      <c r="A58" s="14" t="s">
        <v>89</v>
      </c>
      <c r="B58" s="83">
        <v>5111</v>
      </c>
      <c r="C58" s="51">
        <f t="shared" si="5"/>
        <v>0</v>
      </c>
      <c r="D58" s="92"/>
      <c r="E58" s="93"/>
      <c r="F58" s="94"/>
      <c r="G58" s="69">
        <f t="shared" si="6"/>
        <v>5130.6822916666661</v>
      </c>
      <c r="H58" s="93">
        <v>1</v>
      </c>
      <c r="I58" s="15">
        <f t="shared" si="7"/>
        <v>3.3377839430366738E-5</v>
      </c>
      <c r="J58" s="15">
        <f t="shared" si="8"/>
        <v>3.3377282399580461E-5</v>
      </c>
      <c r="K58" s="3">
        <f t="shared" si="22"/>
        <v>99799.203141206293</v>
      </c>
      <c r="L58" s="3">
        <f t="shared" si="9"/>
        <v>3.3310261864971835</v>
      </c>
      <c r="M58" s="3">
        <f t="shared" si="10"/>
        <v>99797.537628113045</v>
      </c>
      <c r="N58" s="3">
        <f t="shared" si="11"/>
        <v>7507038.606297262</v>
      </c>
      <c r="O58" s="16">
        <f t="shared" si="12"/>
        <v>75.221428328195401</v>
      </c>
      <c r="P58" s="4"/>
      <c r="Q58" s="4">
        <f t="shared" si="13"/>
        <v>5115.583333333333</v>
      </c>
      <c r="R58" s="3">
        <f t="shared" si="14"/>
        <v>5195.916666666667</v>
      </c>
      <c r="S58" s="3">
        <f t="shared" si="15"/>
        <v>5522.5</v>
      </c>
      <c r="T58" s="3">
        <f t="shared" si="16"/>
        <v>5122.2777777777774</v>
      </c>
      <c r="U58" s="3">
        <f t="shared" si="17"/>
        <v>5223.1319444444443</v>
      </c>
      <c r="V58" s="36"/>
      <c r="W58" s="30"/>
      <c r="X58" s="30"/>
      <c r="Y58" s="30"/>
      <c r="Z58" s="36">
        <f t="shared" si="23"/>
        <v>3.3377282399580461E-5</v>
      </c>
      <c r="AA58" s="15">
        <f t="shared" si="18"/>
        <v>1.9490585133759218E-4</v>
      </c>
      <c r="AB58" s="15">
        <f t="shared" si="19"/>
        <v>1.9488685904300404E-4</v>
      </c>
      <c r="AC58" s="36"/>
      <c r="AD58" s="30"/>
      <c r="AE58" s="30"/>
      <c r="AF58" s="30"/>
      <c r="AH58" s="30">
        <v>0</v>
      </c>
      <c r="AI58" s="30">
        <v>0</v>
      </c>
      <c r="AJ58" s="30">
        <v>5.7760354265825506E-5</v>
      </c>
      <c r="AK58" s="30">
        <f t="shared" si="20"/>
        <v>-1.9490585133759218E-4</v>
      </c>
      <c r="AL58" s="30">
        <f t="shared" si="20"/>
        <v>-1.9488685904300404E-4</v>
      </c>
      <c r="AM58" s="30">
        <f t="shared" si="21"/>
        <v>2.4383071866245045E-5</v>
      </c>
    </row>
    <row r="59" spans="1:39" x14ac:dyDescent="0.25">
      <c r="A59" s="14" t="s">
        <v>90</v>
      </c>
      <c r="B59" s="83">
        <v>5166</v>
      </c>
      <c r="C59" s="51">
        <f t="shared" si="5"/>
        <v>0</v>
      </c>
      <c r="D59" s="92"/>
      <c r="E59" s="93"/>
      <c r="F59" s="94"/>
      <c r="G59" s="69">
        <f t="shared" si="6"/>
        <v>5247.8781828703704</v>
      </c>
      <c r="H59" s="93"/>
      <c r="I59" s="15">
        <f t="shared" si="7"/>
        <v>3.926995057059673E-5</v>
      </c>
      <c r="J59" s="15">
        <f t="shared" si="8"/>
        <v>3.9269179521227358E-5</v>
      </c>
      <c r="K59" s="3">
        <f t="shared" si="22"/>
        <v>99795.872115019796</v>
      </c>
      <c r="L59" s="3">
        <f t="shared" si="9"/>
        <v>3.918902017569053</v>
      </c>
      <c r="M59" s="3">
        <f t="shared" si="10"/>
        <v>99793.912664011004</v>
      </c>
      <c r="N59" s="3">
        <f t="shared" si="11"/>
        <v>7407241.0686691487</v>
      </c>
      <c r="O59" s="16">
        <f t="shared" si="12"/>
        <v>74.223922409655671</v>
      </c>
      <c r="P59" s="4"/>
      <c r="Q59" s="4">
        <f t="shared" si="13"/>
        <v>5195.916666666667</v>
      </c>
      <c r="R59" s="3">
        <f t="shared" si="14"/>
        <v>5522.5</v>
      </c>
      <c r="S59" s="3">
        <f t="shared" si="15"/>
        <v>5493.541666666667</v>
      </c>
      <c r="T59" s="3">
        <f t="shared" si="16"/>
        <v>5223.1319444444443</v>
      </c>
      <c r="U59" s="3">
        <f t="shared" si="17"/>
        <v>5520.0868055555557</v>
      </c>
      <c r="V59" s="36"/>
      <c r="W59" s="30"/>
      <c r="X59" s="30"/>
      <c r="Y59" s="30"/>
      <c r="Z59" s="36">
        <f t="shared" si="23"/>
        <v>3.9269179521227358E-5</v>
      </c>
      <c r="AA59" s="15">
        <f t="shared" si="18"/>
        <v>0</v>
      </c>
      <c r="AB59" s="15">
        <f t="shared" si="19"/>
        <v>0</v>
      </c>
      <c r="AC59" s="36"/>
      <c r="AD59" s="30"/>
      <c r="AE59" s="30"/>
      <c r="AF59" s="30"/>
      <c r="AH59" s="30">
        <v>0</v>
      </c>
      <c r="AI59" s="30">
        <v>0</v>
      </c>
      <c r="AJ59" s="30">
        <v>1.0228907062613565E-4</v>
      </c>
      <c r="AK59" s="30">
        <f t="shared" si="20"/>
        <v>0</v>
      </c>
      <c r="AL59" s="30">
        <f t="shared" si="20"/>
        <v>0</v>
      </c>
      <c r="AM59" s="30">
        <f t="shared" si="21"/>
        <v>6.3019891104908288E-5</v>
      </c>
    </row>
    <row r="60" spans="1:39" x14ac:dyDescent="0.25">
      <c r="A60" s="14" t="s">
        <v>91</v>
      </c>
      <c r="B60" s="83">
        <v>5525</v>
      </c>
      <c r="C60" s="51">
        <f t="shared" si="5"/>
        <v>0</v>
      </c>
      <c r="D60" s="92"/>
      <c r="E60" s="93"/>
      <c r="F60" s="94"/>
      <c r="G60" s="69">
        <f t="shared" si="6"/>
        <v>5517.8365162037035</v>
      </c>
      <c r="H60" s="93"/>
      <c r="I60" s="15">
        <f t="shared" si="7"/>
        <v>8.5878153866570899E-5</v>
      </c>
      <c r="J60" s="15">
        <f t="shared" si="8"/>
        <v>8.5874466496247418E-5</v>
      </c>
      <c r="K60" s="3">
        <f t="shared" si="22"/>
        <v>99791.953213002227</v>
      </c>
      <c r="L60" s="3">
        <f t="shared" si="9"/>
        <v>8.5695807427837281</v>
      </c>
      <c r="M60" s="3">
        <f t="shared" si="10"/>
        <v>99787.668422630843</v>
      </c>
      <c r="N60" s="3">
        <f t="shared" si="11"/>
        <v>7307447.1560051376</v>
      </c>
      <c r="O60" s="16">
        <f t="shared" si="12"/>
        <v>73.226817601291586</v>
      </c>
      <c r="P60" s="4"/>
      <c r="Q60" s="4">
        <f t="shared" si="13"/>
        <v>5522.5</v>
      </c>
      <c r="R60" s="3">
        <f t="shared" si="14"/>
        <v>5493.541666666667</v>
      </c>
      <c r="S60" s="3">
        <f t="shared" si="15"/>
        <v>5488.0416666666661</v>
      </c>
      <c r="T60" s="3">
        <f t="shared" si="16"/>
        <v>5520.0868055555557</v>
      </c>
      <c r="U60" s="3">
        <f t="shared" si="17"/>
        <v>5493.0833333333339</v>
      </c>
      <c r="V60" s="36"/>
      <c r="W60" s="30"/>
      <c r="X60" s="30"/>
      <c r="Y60" s="30"/>
      <c r="Z60" s="36">
        <f t="shared" si="23"/>
        <v>8.5874466496247418E-5</v>
      </c>
      <c r="AA60" s="15">
        <f t="shared" si="18"/>
        <v>0</v>
      </c>
      <c r="AB60" s="15">
        <f t="shared" si="19"/>
        <v>0</v>
      </c>
      <c r="AC60" s="36"/>
      <c r="AD60" s="30"/>
      <c r="AE60" s="30"/>
      <c r="AF60" s="30"/>
      <c r="AH60" s="30">
        <v>8.9835619532010487E-5</v>
      </c>
      <c r="AI60" s="30">
        <v>8.9831584493987201E-5</v>
      </c>
      <c r="AJ60" s="30">
        <v>1.5572636943515642E-4</v>
      </c>
      <c r="AK60" s="30">
        <f t="shared" si="20"/>
        <v>8.9835619532010487E-5</v>
      </c>
      <c r="AL60" s="30">
        <f t="shared" si="20"/>
        <v>8.9831584493987201E-5</v>
      </c>
      <c r="AM60" s="30">
        <f t="shared" si="21"/>
        <v>6.9851902938909005E-5</v>
      </c>
    </row>
    <row r="61" spans="1:39" x14ac:dyDescent="0.25">
      <c r="A61" s="14" t="s">
        <v>92</v>
      </c>
      <c r="B61" s="83">
        <v>5495</v>
      </c>
      <c r="C61" s="51">
        <f t="shared" si="5"/>
        <v>0</v>
      </c>
      <c r="D61" s="92"/>
      <c r="E61" s="93"/>
      <c r="F61" s="94"/>
      <c r="G61" s="69">
        <f t="shared" si="6"/>
        <v>5493.3787615740748</v>
      </c>
      <c r="H61" s="93"/>
      <c r="I61" s="15">
        <f t="shared" si="7"/>
        <v>1.424926852657314E-4</v>
      </c>
      <c r="J61" s="15">
        <f t="shared" si="8"/>
        <v>1.424825339063015E-4</v>
      </c>
      <c r="K61" s="3">
        <f t="shared" si="22"/>
        <v>99783.383632259443</v>
      </c>
      <c r="L61" s="3">
        <f t="shared" si="9"/>
        <v>14.217389341662056</v>
      </c>
      <c r="M61" s="3">
        <f t="shared" si="10"/>
        <v>99776.274937588605</v>
      </c>
      <c r="N61" s="3">
        <f t="shared" si="11"/>
        <v>7207659.4875825066</v>
      </c>
      <c r="O61" s="16">
        <f t="shared" si="12"/>
        <v>72.233063514317507</v>
      </c>
      <c r="P61" s="4"/>
      <c r="Q61" s="4">
        <f t="shared" si="13"/>
        <v>5493.541666666667</v>
      </c>
      <c r="R61" s="3">
        <f t="shared" si="14"/>
        <v>5488.0416666666661</v>
      </c>
      <c r="S61" s="3">
        <f t="shared" si="15"/>
        <v>5591.083333333333</v>
      </c>
      <c r="T61" s="3">
        <f t="shared" si="16"/>
        <v>5493.0833333333339</v>
      </c>
      <c r="U61" s="3">
        <f t="shared" si="17"/>
        <v>5496.6284722222217</v>
      </c>
      <c r="V61" s="36"/>
      <c r="W61" s="30"/>
      <c r="X61" s="30"/>
      <c r="Y61" s="30"/>
      <c r="Z61" s="36">
        <f t="shared" si="23"/>
        <v>1.424825339063015E-4</v>
      </c>
      <c r="AA61" s="15">
        <f t="shared" si="18"/>
        <v>0</v>
      </c>
      <c r="AB61" s="15">
        <f t="shared" si="19"/>
        <v>0</v>
      </c>
      <c r="AC61" s="36"/>
      <c r="AD61" s="30"/>
      <c r="AE61" s="30"/>
      <c r="AF61" s="30"/>
      <c r="AH61" s="30">
        <v>2.6167691593159638E-4</v>
      </c>
      <c r="AI61" s="30">
        <v>2.6164268300641377E-4</v>
      </c>
      <c r="AJ61" s="30">
        <v>1.8625165811215222E-4</v>
      </c>
      <c r="AK61" s="30">
        <f t="shared" si="20"/>
        <v>2.6167691593159638E-4</v>
      </c>
      <c r="AL61" s="30">
        <f t="shared" si="20"/>
        <v>2.6164268300641377E-4</v>
      </c>
      <c r="AM61" s="30">
        <f t="shared" si="21"/>
        <v>4.3769124205850717E-5</v>
      </c>
    </row>
    <row r="62" spans="1:39" x14ac:dyDescent="0.25">
      <c r="A62" s="14" t="s">
        <v>93</v>
      </c>
      <c r="B62" s="90">
        <v>5477</v>
      </c>
      <c r="C62" s="64">
        <f t="shared" si="5"/>
        <v>1</v>
      </c>
      <c r="D62" s="95"/>
      <c r="E62" s="96"/>
      <c r="F62" s="97">
        <v>1</v>
      </c>
      <c r="G62" s="70">
        <f t="shared" si="6"/>
        <v>5503.9528356481478</v>
      </c>
      <c r="H62" s="102">
        <v>3</v>
      </c>
      <c r="I62" s="15">
        <f t="shared" si="7"/>
        <v>2.0064497758756169E-4</v>
      </c>
      <c r="J62" s="15">
        <f t="shared" si="8"/>
        <v>2.0062485040325538E-4</v>
      </c>
      <c r="K62" s="3">
        <f t="shared" si="22"/>
        <v>99769.166242917781</v>
      </c>
      <c r="L62" s="3">
        <f t="shared" si="9"/>
        <v>20.016174052347196</v>
      </c>
      <c r="M62" s="3">
        <f t="shared" si="10"/>
        <v>99759.158155891608</v>
      </c>
      <c r="N62" s="3">
        <f t="shared" si="11"/>
        <v>7107883.2126449179</v>
      </c>
      <c r="O62" s="16">
        <f t="shared" si="12"/>
        <v>71.243285679451873</v>
      </c>
      <c r="P62" s="4"/>
      <c r="Q62" s="4">
        <f t="shared" si="13"/>
        <v>5488.0416666666661</v>
      </c>
      <c r="R62" s="3">
        <f t="shared" si="14"/>
        <v>5591.083333333333</v>
      </c>
      <c r="S62" s="3">
        <f t="shared" si="15"/>
        <v>5512.3333333333339</v>
      </c>
      <c r="T62" s="3">
        <f t="shared" si="16"/>
        <v>5496.6284722222217</v>
      </c>
      <c r="U62" s="3">
        <f t="shared" si="17"/>
        <v>5584.520833333333</v>
      </c>
      <c r="V62" s="36"/>
      <c r="W62" s="30"/>
      <c r="X62" s="30"/>
      <c r="Y62" s="30"/>
      <c r="Z62" s="36">
        <f t="shared" si="23"/>
        <v>2.0062485040325538E-4</v>
      </c>
      <c r="AA62" s="15">
        <f t="shared" si="18"/>
        <v>5.450628102351314E-4</v>
      </c>
      <c r="AB62" s="15">
        <f t="shared" si="19"/>
        <v>5.449143039742007E-4</v>
      </c>
      <c r="AC62" s="36"/>
      <c r="AD62" s="30"/>
      <c r="AE62" s="30"/>
      <c r="AF62" s="30"/>
      <c r="AH62" s="30">
        <v>1.6486711381464769E-4</v>
      </c>
      <c r="AI62" s="30">
        <v>1.6485352435226662E-4</v>
      </c>
      <c r="AJ62" s="30">
        <v>1.984625178507385E-4</v>
      </c>
      <c r="AK62" s="30">
        <f t="shared" si="20"/>
        <v>-3.8019569642048373E-4</v>
      </c>
      <c r="AL62" s="30">
        <f t="shared" si="20"/>
        <v>-3.8006077962193406E-4</v>
      </c>
      <c r="AM62" s="30">
        <f t="shared" si="21"/>
        <v>-2.1623325525168798E-6</v>
      </c>
    </row>
    <row r="63" spans="1:39" x14ac:dyDescent="0.25">
      <c r="A63" s="14" t="s">
        <v>94</v>
      </c>
      <c r="B63" s="83">
        <v>5598</v>
      </c>
      <c r="C63" s="51">
        <f t="shared" si="5"/>
        <v>0</v>
      </c>
      <c r="D63" s="92"/>
      <c r="E63" s="93"/>
      <c r="F63" s="98"/>
      <c r="G63" s="69">
        <f t="shared" si="6"/>
        <v>5578.4212962962956</v>
      </c>
      <c r="H63" s="93">
        <v>1</v>
      </c>
      <c r="I63" s="15">
        <f t="shared" si="7"/>
        <v>2.582224348885231E-4</v>
      </c>
      <c r="J63" s="15">
        <f t="shared" si="8"/>
        <v>2.5818909977951975E-4</v>
      </c>
      <c r="K63" s="3">
        <f t="shared" si="22"/>
        <v>99749.150068865434</v>
      </c>
      <c r="L63" s="3">
        <f t="shared" si="9"/>
        <v>25.754143260055571</v>
      </c>
      <c r="M63" s="3">
        <f t="shared" si="10"/>
        <v>99736.272997235414</v>
      </c>
      <c r="N63" s="3">
        <f t="shared" si="11"/>
        <v>7008124.0544890258</v>
      </c>
      <c r="O63" s="16">
        <f t="shared" si="12"/>
        <v>70.257481388570369</v>
      </c>
      <c r="P63" s="4"/>
      <c r="Q63" s="4">
        <f t="shared" si="13"/>
        <v>5591.083333333333</v>
      </c>
      <c r="R63" s="3">
        <f t="shared" si="14"/>
        <v>5512.3333333333339</v>
      </c>
      <c r="S63" s="3">
        <f t="shared" si="15"/>
        <v>5500.25</v>
      </c>
      <c r="T63" s="3">
        <f t="shared" si="16"/>
        <v>5584.520833333333</v>
      </c>
      <c r="U63" s="3">
        <f t="shared" si="17"/>
        <v>5511.3263888888896</v>
      </c>
      <c r="V63" s="36"/>
      <c r="W63" s="30"/>
      <c r="X63" s="30"/>
      <c r="Y63" s="30"/>
      <c r="Z63" s="36">
        <f t="shared" si="23"/>
        <v>2.5818909977951975E-4</v>
      </c>
      <c r="AA63" s="15">
        <f t="shared" si="18"/>
        <v>1.7926218671650599E-4</v>
      </c>
      <c r="AB63" s="15">
        <f t="shared" si="19"/>
        <v>1.7924612069072826E-4</v>
      </c>
      <c r="AC63" s="36"/>
      <c r="AD63" s="30"/>
      <c r="AE63" s="30"/>
      <c r="AF63" s="30"/>
      <c r="AH63" s="30">
        <v>1.6064437732129036E-4</v>
      </c>
      <c r="AI63" s="30">
        <v>1.6063147504964659E-4</v>
      </c>
      <c r="AJ63" s="30">
        <v>2.4259324471728847E-4</v>
      </c>
      <c r="AK63" s="30">
        <f t="shared" si="20"/>
        <v>-1.8617809395215634E-5</v>
      </c>
      <c r="AL63" s="30">
        <f t="shared" si="20"/>
        <v>-1.8614645641081663E-5</v>
      </c>
      <c r="AM63" s="30">
        <f t="shared" si="21"/>
        <v>-1.5595855062231281E-5</v>
      </c>
    </row>
    <row r="64" spans="1:39" x14ac:dyDescent="0.25">
      <c r="A64" s="14" t="s">
        <v>95</v>
      </c>
      <c r="B64" s="83">
        <v>5515</v>
      </c>
      <c r="C64" s="51">
        <f t="shared" si="5"/>
        <v>0</v>
      </c>
      <c r="D64" s="92"/>
      <c r="E64" s="93"/>
      <c r="F64" s="92"/>
      <c r="G64" s="69">
        <f t="shared" si="6"/>
        <v>5511.7731481481496</v>
      </c>
      <c r="H64" s="93"/>
      <c r="I64" s="15">
        <f t="shared" si="7"/>
        <v>2.8192951337819053E-4</v>
      </c>
      <c r="J64" s="15">
        <f t="shared" si="8"/>
        <v>2.8188977685438313E-4</v>
      </c>
      <c r="K64" s="3">
        <f t="shared" si="22"/>
        <v>99723.395925605379</v>
      </c>
      <c r="L64" s="3">
        <f t="shared" si="9"/>
        <v>28.111005824626773</v>
      </c>
      <c r="M64" s="3">
        <f t="shared" si="10"/>
        <v>99709.340422693058</v>
      </c>
      <c r="N64" s="3">
        <f t="shared" si="11"/>
        <v>6908387.78149179</v>
      </c>
      <c r="O64" s="16">
        <f t="shared" si="12"/>
        <v>69.275496661239998</v>
      </c>
      <c r="P64" s="4"/>
      <c r="Q64" s="4">
        <f t="shared" si="13"/>
        <v>5512.3333333333339</v>
      </c>
      <c r="R64" s="3">
        <f t="shared" si="14"/>
        <v>5500.25</v>
      </c>
      <c r="S64" s="3">
        <f t="shared" si="15"/>
        <v>5691.5</v>
      </c>
      <c r="T64" s="3">
        <f t="shared" si="16"/>
        <v>5511.3263888888896</v>
      </c>
      <c r="U64" s="3">
        <f t="shared" si="17"/>
        <v>5516.1875</v>
      </c>
      <c r="V64" s="36"/>
      <c r="W64" s="30"/>
      <c r="X64" s="30"/>
      <c r="Y64" s="30"/>
      <c r="Z64" s="36">
        <f t="shared" si="23"/>
        <v>2.8188977685438313E-4</v>
      </c>
      <c r="AA64" s="15">
        <f t="shared" si="18"/>
        <v>0</v>
      </c>
      <c r="AB64" s="15">
        <f t="shared" si="19"/>
        <v>0</v>
      </c>
      <c r="AC64" s="36"/>
      <c r="AD64" s="30"/>
      <c r="AE64" s="30"/>
      <c r="AF64" s="30"/>
      <c r="AH64" s="30">
        <v>2.4192361756449464E-4</v>
      </c>
      <c r="AI64" s="30">
        <v>2.4189435758546689E-4</v>
      </c>
      <c r="AJ64" s="30">
        <v>3.2477068884445955E-4</v>
      </c>
      <c r="AK64" s="30">
        <f t="shared" si="20"/>
        <v>2.4192361756449464E-4</v>
      </c>
      <c r="AL64" s="30">
        <f t="shared" si="20"/>
        <v>2.4189435758546689E-4</v>
      </c>
      <c r="AM64" s="30">
        <f t="shared" si="21"/>
        <v>4.2880911990076417E-5</v>
      </c>
    </row>
    <row r="65" spans="1:39" x14ac:dyDescent="0.25">
      <c r="A65" s="14" t="s">
        <v>96</v>
      </c>
      <c r="B65" s="83">
        <v>5483</v>
      </c>
      <c r="C65" s="51">
        <f t="shared" si="5"/>
        <v>1</v>
      </c>
      <c r="D65" s="92">
        <v>1</v>
      </c>
      <c r="E65" s="93"/>
      <c r="F65" s="94"/>
      <c r="G65" s="69">
        <f t="shared" si="6"/>
        <v>5531.7994791666661</v>
      </c>
      <c r="H65" s="93">
        <v>3</v>
      </c>
      <c r="I65" s="15">
        <f t="shared" si="7"/>
        <v>2.9836985689232759E-4</v>
      </c>
      <c r="J65" s="15">
        <f t="shared" si="8"/>
        <v>2.9832535124614827E-4</v>
      </c>
      <c r="K65" s="3">
        <f t="shared" si="22"/>
        <v>99695.284919780752</v>
      </c>
      <c r="L65" s="3">
        <f t="shared" si="9"/>
        <v>29.741630891279783</v>
      </c>
      <c r="M65" s="3">
        <f t="shared" si="10"/>
        <v>99680.414104335112</v>
      </c>
      <c r="N65" s="3">
        <f t="shared" si="11"/>
        <v>6808678.4410690973</v>
      </c>
      <c r="O65" s="16">
        <f t="shared" si="12"/>
        <v>68.294889237215799</v>
      </c>
      <c r="P65" s="4"/>
      <c r="Q65" s="4">
        <f t="shared" si="13"/>
        <v>5500.25</v>
      </c>
      <c r="R65" s="3">
        <f t="shared" si="14"/>
        <v>5691.5</v>
      </c>
      <c r="S65" s="3">
        <f t="shared" si="15"/>
        <v>5697.875</v>
      </c>
      <c r="T65" s="3">
        <f t="shared" si="16"/>
        <v>5516.1875</v>
      </c>
      <c r="U65" s="3">
        <f t="shared" si="17"/>
        <v>5692.03125</v>
      </c>
      <c r="V65" s="36"/>
      <c r="W65" s="30"/>
      <c r="X65" s="30"/>
      <c r="Y65" s="30"/>
      <c r="Z65" s="36">
        <f t="shared" si="23"/>
        <v>2.9832535124614827E-4</v>
      </c>
      <c r="AA65" s="15">
        <f t="shared" si="18"/>
        <v>5.4231900691597971E-4</v>
      </c>
      <c r="AB65" s="15">
        <f t="shared" si="19"/>
        <v>5.4217199182788689E-4</v>
      </c>
      <c r="AC65" s="36"/>
      <c r="AD65" s="30"/>
      <c r="AE65" s="30"/>
      <c r="AF65" s="30"/>
      <c r="AH65" s="30">
        <v>2.7774360006336028E-4</v>
      </c>
      <c r="AI65" s="30">
        <v>2.7770503466531847E-4</v>
      </c>
      <c r="AJ65" s="30">
        <v>3.9152250522210037E-4</v>
      </c>
      <c r="AK65" s="30">
        <f t="shared" si="20"/>
        <v>-2.6457540685261943E-4</v>
      </c>
      <c r="AL65" s="30">
        <f t="shared" si="20"/>
        <v>-2.6446695716256843E-4</v>
      </c>
      <c r="AM65" s="30">
        <f t="shared" si="21"/>
        <v>9.3197153975952101E-5</v>
      </c>
    </row>
    <row r="66" spans="1:39" x14ac:dyDescent="0.25">
      <c r="A66" s="14" t="s">
        <v>97</v>
      </c>
      <c r="B66" s="83">
        <v>5690</v>
      </c>
      <c r="C66" s="51">
        <f t="shared" si="5"/>
        <v>0</v>
      </c>
      <c r="D66" s="92"/>
      <c r="E66" s="93"/>
      <c r="F66" s="94"/>
      <c r="G66" s="69">
        <f t="shared" si="6"/>
        <v>5691.5075231481478</v>
      </c>
      <c r="H66" s="93">
        <v>2</v>
      </c>
      <c r="I66" s="15">
        <f t="shared" si="7"/>
        <v>3.2520020208564085E-4</v>
      </c>
      <c r="J66" s="15">
        <f t="shared" si="8"/>
        <v>3.2514733309642557E-4</v>
      </c>
      <c r="K66" s="3">
        <f t="shared" si="22"/>
        <v>99665.543288889472</v>
      </c>
      <c r="L66" s="3">
        <f t="shared" si="9"/>
        <v>32.405985601988505</v>
      </c>
      <c r="M66" s="3">
        <f t="shared" si="10"/>
        <v>99649.340296088485</v>
      </c>
      <c r="N66" s="3">
        <f t="shared" si="11"/>
        <v>6708998.0269647622</v>
      </c>
      <c r="O66" s="16">
        <f t="shared" si="12"/>
        <v>67.315120206771283</v>
      </c>
      <c r="P66" s="4"/>
      <c r="Q66" s="4">
        <f t="shared" si="13"/>
        <v>5691.5</v>
      </c>
      <c r="R66" s="3">
        <f t="shared" si="14"/>
        <v>5697.875</v>
      </c>
      <c r="S66" s="3">
        <f t="shared" si="15"/>
        <v>5552.333333333333</v>
      </c>
      <c r="T66" s="3">
        <f t="shared" si="16"/>
        <v>5692.03125</v>
      </c>
      <c r="U66" s="3">
        <f t="shared" si="17"/>
        <v>5685.7465277777774</v>
      </c>
      <c r="V66" s="36"/>
      <c r="W66" s="30"/>
      <c r="X66" s="30"/>
      <c r="Y66" s="30"/>
      <c r="Z66" s="36">
        <f t="shared" si="23"/>
        <v>3.2514733309642557E-4</v>
      </c>
      <c r="AA66" s="15">
        <f t="shared" si="18"/>
        <v>3.5140074784505225E-4</v>
      </c>
      <c r="AB66" s="15">
        <f t="shared" si="19"/>
        <v>3.5133901744831302E-4</v>
      </c>
      <c r="AC66" s="36"/>
      <c r="AD66" s="30"/>
      <c r="AE66" s="30"/>
      <c r="AF66" s="30"/>
      <c r="AH66" s="30">
        <v>4.2872937100432929E-4</v>
      </c>
      <c r="AI66" s="30">
        <v>4.2863748626439176E-4</v>
      </c>
      <c r="AJ66" s="30">
        <v>4.1864517501632705E-4</v>
      </c>
      <c r="AK66" s="30">
        <f t="shared" si="20"/>
        <v>7.7328623159277044E-5</v>
      </c>
      <c r="AL66" s="30">
        <f t="shared" si="20"/>
        <v>7.7298468816078736E-5</v>
      </c>
      <c r="AM66" s="30">
        <f t="shared" si="21"/>
        <v>9.3497841919901474E-5</v>
      </c>
    </row>
    <row r="67" spans="1:39" x14ac:dyDescent="0.25">
      <c r="A67" s="14" t="s">
        <v>98</v>
      </c>
      <c r="B67" s="90">
        <v>5708</v>
      </c>
      <c r="C67" s="64">
        <f t="shared" si="5"/>
        <v>0</v>
      </c>
      <c r="D67" s="95"/>
      <c r="E67" s="96"/>
      <c r="F67" s="97"/>
      <c r="G67" s="70">
        <f t="shared" si="6"/>
        <v>5671.782407407406</v>
      </c>
      <c r="H67" s="102">
        <v>1</v>
      </c>
      <c r="I67" s="15">
        <f t="shared" si="7"/>
        <v>3.0303656724699413E-4</v>
      </c>
      <c r="J67" s="15">
        <f t="shared" si="8"/>
        <v>3.029906586224457E-4</v>
      </c>
      <c r="K67" s="3">
        <f t="shared" si="22"/>
        <v>99633.137303287484</v>
      </c>
      <c r="L67" s="3">
        <f t="shared" si="9"/>
        <v>30.187909892149037</v>
      </c>
      <c r="M67" s="3">
        <f t="shared" si="10"/>
        <v>99618.043348341409</v>
      </c>
      <c r="N67" s="3">
        <f t="shared" si="11"/>
        <v>6609348.6866686735</v>
      </c>
      <c r="O67" s="16">
        <f t="shared" si="12"/>
        <v>66.336852030961708</v>
      </c>
      <c r="P67" s="4"/>
      <c r="Q67" s="4">
        <f t="shared" si="13"/>
        <v>5697.875</v>
      </c>
      <c r="R67" s="3">
        <f t="shared" si="14"/>
        <v>5552.333333333333</v>
      </c>
      <c r="S67" s="3">
        <f t="shared" si="15"/>
        <v>5142.458333333333</v>
      </c>
      <c r="T67" s="3">
        <f t="shared" si="16"/>
        <v>5685.7465277777774</v>
      </c>
      <c r="U67" s="3">
        <f t="shared" si="17"/>
        <v>5518.177083333333</v>
      </c>
      <c r="V67" s="36"/>
      <c r="W67" s="30"/>
      <c r="X67" s="30"/>
      <c r="Y67" s="30"/>
      <c r="Z67" s="36">
        <f t="shared" si="23"/>
        <v>3.029906586224457E-4</v>
      </c>
      <c r="AA67" s="15">
        <f t="shared" si="18"/>
        <v>1.7631141820497023E-4</v>
      </c>
      <c r="AB67" s="15">
        <f t="shared" si="19"/>
        <v>1.7629587671694639E-4</v>
      </c>
      <c r="AC67" s="36"/>
      <c r="AD67" s="30"/>
      <c r="AE67" s="30"/>
      <c r="AF67" s="30"/>
      <c r="AH67" s="30">
        <v>5.386042911364404E-4</v>
      </c>
      <c r="AI67" s="30">
        <v>5.3845928289625528E-4</v>
      </c>
      <c r="AJ67" s="30">
        <v>4.2476079885222422E-4</v>
      </c>
      <c r="AK67" s="30">
        <f t="shared" si="20"/>
        <v>3.6229287293147017E-4</v>
      </c>
      <c r="AL67" s="30">
        <f t="shared" si="20"/>
        <v>3.6216340617930892E-4</v>
      </c>
      <c r="AM67" s="30">
        <f t="shared" si="21"/>
        <v>1.2177014022977852E-4</v>
      </c>
    </row>
    <row r="68" spans="1:39" x14ac:dyDescent="0.25">
      <c r="A68" s="14" t="s">
        <v>99</v>
      </c>
      <c r="B68" s="83">
        <v>5586</v>
      </c>
      <c r="C68" s="51">
        <f t="shared" si="5"/>
        <v>1</v>
      </c>
      <c r="D68" s="92"/>
      <c r="E68" s="93"/>
      <c r="F68" s="94">
        <v>1</v>
      </c>
      <c r="G68" s="69">
        <f t="shared" si="6"/>
        <v>5484.5630787037035</v>
      </c>
      <c r="H68" s="93">
        <v>2</v>
      </c>
      <c r="I68" s="15">
        <f t="shared" si="7"/>
        <v>2.4120400017736034E-4</v>
      </c>
      <c r="J68" s="15">
        <f t="shared" si="8"/>
        <v>2.4117491400036067E-4</v>
      </c>
      <c r="K68" s="3">
        <f t="shared" si="22"/>
        <v>99602.949393395334</v>
      </c>
      <c r="L68" s="3">
        <f t="shared" si="9"/>
        <v>24.021732754132245</v>
      </c>
      <c r="M68" s="3">
        <f t="shared" si="10"/>
        <v>99590.938527018268</v>
      </c>
      <c r="N68" s="3">
        <f t="shared" si="11"/>
        <v>6509730.6433203323</v>
      </c>
      <c r="O68" s="16">
        <f t="shared" si="12"/>
        <v>65.356806027994907</v>
      </c>
      <c r="P68" s="4"/>
      <c r="Q68" s="4">
        <f t="shared" si="13"/>
        <v>5552.333333333333</v>
      </c>
      <c r="R68" s="3">
        <f t="shared" si="14"/>
        <v>5142.458333333333</v>
      </c>
      <c r="S68" s="3">
        <f t="shared" si="15"/>
        <v>4810.666666666667</v>
      </c>
      <c r="T68" s="3">
        <f t="shared" si="16"/>
        <v>5518.177083333333</v>
      </c>
      <c r="U68" s="3">
        <f t="shared" si="17"/>
        <v>5114.8090277777774</v>
      </c>
      <c r="V68" s="36"/>
      <c r="W68" s="30"/>
      <c r="X68" s="30"/>
      <c r="Y68" s="30"/>
      <c r="Z68" s="36">
        <f t="shared" si="23"/>
        <v>2.4117491400036067E-4</v>
      </c>
      <c r="AA68" s="15">
        <f t="shared" si="18"/>
        <v>3.6465985919022513E-4</v>
      </c>
      <c r="AB68" s="15">
        <f t="shared" si="19"/>
        <v>3.6459338290438932E-4</v>
      </c>
      <c r="AC68" s="36"/>
      <c r="AD68" s="30"/>
      <c r="AE68" s="30"/>
      <c r="AF68" s="30"/>
      <c r="AH68" s="30">
        <v>3.2179394163313406E-4</v>
      </c>
      <c r="AI68" s="30">
        <v>3.2174217429190656E-4</v>
      </c>
      <c r="AJ68" s="30">
        <v>4.2441513632646003E-4</v>
      </c>
      <c r="AK68" s="30">
        <f t="shared" ref="AK68:AL87" si="24">AH68-AA68</f>
        <v>-4.2865917557091075E-5</v>
      </c>
      <c r="AL68" s="30">
        <f t="shared" si="24"/>
        <v>-4.2851208612482757E-5</v>
      </c>
      <c r="AM68" s="30">
        <f t="shared" si="21"/>
        <v>1.8324022232609936E-4</v>
      </c>
    </row>
    <row r="69" spans="1:39" x14ac:dyDescent="0.25">
      <c r="A69" s="14" t="s">
        <v>100</v>
      </c>
      <c r="B69" s="83">
        <v>5170</v>
      </c>
      <c r="C69" s="51">
        <f t="shared" si="5"/>
        <v>1</v>
      </c>
      <c r="D69" s="92"/>
      <c r="E69" s="93"/>
      <c r="F69" s="94">
        <v>1</v>
      </c>
      <c r="G69" s="69">
        <f t="shared" si="6"/>
        <v>5088.1351273148139</v>
      </c>
      <c r="H69" s="93">
        <v>1</v>
      </c>
      <c r="I69" s="15">
        <f t="shared" si="7"/>
        <v>2.237206552033742E-4</v>
      </c>
      <c r="J69" s="15">
        <f t="shared" si="8"/>
        <v>2.2369563253663558E-4</v>
      </c>
      <c r="K69" s="3">
        <f t="shared" si="22"/>
        <v>99578.927660641202</v>
      </c>
      <c r="L69" s="3">
        <f t="shared" si="9"/>
        <v>22.275371210373123</v>
      </c>
      <c r="M69" s="3">
        <f t="shared" si="10"/>
        <v>99567.789975036023</v>
      </c>
      <c r="N69" s="3">
        <f t="shared" si="11"/>
        <v>6410139.7047933144</v>
      </c>
      <c r="O69" s="16">
        <f t="shared" si="12"/>
        <v>64.3724516359392</v>
      </c>
      <c r="P69" s="4"/>
      <c r="Q69" s="4">
        <f t="shared" si="13"/>
        <v>5142.458333333333</v>
      </c>
      <c r="R69" s="3">
        <f t="shared" si="14"/>
        <v>4810.666666666667</v>
      </c>
      <c r="S69" s="3">
        <f t="shared" si="15"/>
        <v>4619.333333333333</v>
      </c>
      <c r="T69" s="3">
        <f t="shared" si="16"/>
        <v>5114.8090277777774</v>
      </c>
      <c r="U69" s="3">
        <f t="shared" si="17"/>
        <v>4794.7222222222226</v>
      </c>
      <c r="V69" s="36"/>
      <c r="W69" s="30"/>
      <c r="X69" s="30"/>
      <c r="Y69" s="30"/>
      <c r="Z69" s="36">
        <f t="shared" si="23"/>
        <v>2.2369563253663558E-4</v>
      </c>
      <c r="AA69" s="15">
        <f t="shared" si="18"/>
        <v>1.9653566090091927E-4</v>
      </c>
      <c r="AB69" s="15">
        <f t="shared" si="19"/>
        <v>1.965163496655896E-4</v>
      </c>
      <c r="AC69" s="36"/>
      <c r="AD69" s="30"/>
      <c r="AE69" s="30"/>
      <c r="AF69" s="30"/>
      <c r="AH69" s="30">
        <v>3.2628412140274353E-4</v>
      </c>
      <c r="AI69" s="30">
        <v>3.2623089942154744E-4</v>
      </c>
      <c r="AJ69" s="30">
        <v>4.1763287724704652E-4</v>
      </c>
      <c r="AK69" s="30">
        <f t="shared" si="24"/>
        <v>1.2974846050182426E-4</v>
      </c>
      <c r="AL69" s="30">
        <f t="shared" si="24"/>
        <v>1.2971454975595784E-4</v>
      </c>
      <c r="AM69" s="30">
        <f t="shared" si="21"/>
        <v>1.9393724471041093E-4</v>
      </c>
    </row>
    <row r="70" spans="1:39" x14ac:dyDescent="0.25">
      <c r="A70" s="14" t="s">
        <v>101</v>
      </c>
      <c r="B70" s="83">
        <v>4828</v>
      </c>
      <c r="C70" s="51">
        <f t="shared" si="5"/>
        <v>0</v>
      </c>
      <c r="D70" s="92"/>
      <c r="E70" s="93"/>
      <c r="F70" s="94"/>
      <c r="G70" s="69">
        <f t="shared" si="6"/>
        <v>4780.0995370370374</v>
      </c>
      <c r="H70" s="93"/>
      <c r="I70" s="15">
        <f t="shared" si="7"/>
        <v>2.7608690603460377E-4</v>
      </c>
      <c r="J70" s="15">
        <f t="shared" si="8"/>
        <v>2.7604879930514641E-4</v>
      </c>
      <c r="K70" s="3">
        <f t="shared" si="22"/>
        <v>99556.652289430829</v>
      </c>
      <c r="L70" s="3">
        <f t="shared" si="9"/>
        <v>27.482494327327004</v>
      </c>
      <c r="M70" s="3">
        <f t="shared" si="10"/>
        <v>99542.911042267166</v>
      </c>
      <c r="N70" s="3">
        <f t="shared" si="11"/>
        <v>6310571.9148182785</v>
      </c>
      <c r="O70" s="16">
        <f t="shared" si="12"/>
        <v>63.386742821285324</v>
      </c>
      <c r="P70" s="4"/>
      <c r="Q70" s="4">
        <f t="shared" si="13"/>
        <v>4810.666666666667</v>
      </c>
      <c r="R70" s="3">
        <f t="shared" si="14"/>
        <v>4619.333333333333</v>
      </c>
      <c r="S70" s="3">
        <f t="shared" si="15"/>
        <v>4618.3333333333339</v>
      </c>
      <c r="T70" s="3">
        <f t="shared" si="16"/>
        <v>4794.7222222222226</v>
      </c>
      <c r="U70" s="3">
        <f t="shared" si="17"/>
        <v>4619.25</v>
      </c>
      <c r="V70" s="36"/>
      <c r="W70" s="30"/>
      <c r="X70" s="30"/>
      <c r="Y70" s="30"/>
      <c r="Z70" s="36">
        <f t="shared" si="23"/>
        <v>2.7604879930514641E-4</v>
      </c>
      <c r="AA70" s="15">
        <f t="shared" si="18"/>
        <v>0</v>
      </c>
      <c r="AB70" s="15">
        <f t="shared" si="19"/>
        <v>0</v>
      </c>
      <c r="AC70" s="36"/>
      <c r="AD70" s="30"/>
      <c r="AE70" s="30"/>
      <c r="AF70" s="30"/>
      <c r="AH70" s="30">
        <v>5.7045123980545363E-4</v>
      </c>
      <c r="AI70" s="30">
        <v>5.7028857889201566E-4</v>
      </c>
      <c r="AJ70" s="30">
        <v>4.2565263634506214E-4</v>
      </c>
      <c r="AK70" s="30">
        <f t="shared" si="24"/>
        <v>5.7045123980545363E-4</v>
      </c>
      <c r="AL70" s="30">
        <f t="shared" si="24"/>
        <v>5.7028857889201566E-4</v>
      </c>
      <c r="AM70" s="30">
        <f t="shared" si="21"/>
        <v>1.4960383703991573E-4</v>
      </c>
    </row>
    <row r="71" spans="1:39" x14ac:dyDescent="0.25">
      <c r="A71" s="14" t="s">
        <v>102</v>
      </c>
      <c r="B71" s="83">
        <v>4620</v>
      </c>
      <c r="C71" s="51">
        <f t="shared" si="5"/>
        <v>0</v>
      </c>
      <c r="D71" s="92"/>
      <c r="E71" s="93"/>
      <c r="F71" s="94"/>
      <c r="G71" s="69">
        <f t="shared" si="6"/>
        <v>4619.7042824074078</v>
      </c>
      <c r="H71" s="93">
        <v>3</v>
      </c>
      <c r="I71" s="15">
        <f t="shared" si="7"/>
        <v>2.8506415394000979E-4</v>
      </c>
      <c r="J71" s="15">
        <f t="shared" si="8"/>
        <v>2.8502352894444404E-4</v>
      </c>
      <c r="K71" s="3">
        <f t="shared" si="22"/>
        <v>99529.169795103502</v>
      </c>
      <c r="L71" s="3">
        <f t="shared" si="9"/>
        <v>28.368155207906966</v>
      </c>
      <c r="M71" s="3">
        <f t="shared" si="10"/>
        <v>99514.985717499541</v>
      </c>
      <c r="N71" s="3">
        <f t="shared" si="11"/>
        <v>6211029.0037760111</v>
      </c>
      <c r="O71" s="16">
        <f t="shared" si="12"/>
        <v>62.40410742461124</v>
      </c>
      <c r="P71" s="4"/>
      <c r="Q71" s="4">
        <f t="shared" si="13"/>
        <v>4619.333333333333</v>
      </c>
      <c r="R71" s="3">
        <f t="shared" si="14"/>
        <v>4618.3333333333339</v>
      </c>
      <c r="S71" s="3">
        <f t="shared" si="15"/>
        <v>4688.75</v>
      </c>
      <c r="T71" s="3">
        <f t="shared" si="16"/>
        <v>4619.25</v>
      </c>
      <c r="U71" s="3">
        <f t="shared" si="17"/>
        <v>4624.2013888888896</v>
      </c>
      <c r="V71" s="36"/>
      <c r="W71" s="30"/>
      <c r="X71" s="30"/>
      <c r="Y71" s="30"/>
      <c r="Z71" s="36">
        <f t="shared" si="23"/>
        <v>2.8502352894444404E-4</v>
      </c>
      <c r="AA71" s="15">
        <f t="shared" si="18"/>
        <v>6.4939221573651203E-4</v>
      </c>
      <c r="AB71" s="15">
        <f t="shared" si="19"/>
        <v>6.4918142905319811E-4</v>
      </c>
      <c r="AC71" s="36"/>
      <c r="AD71" s="30"/>
      <c r="AE71" s="30"/>
      <c r="AF71" s="30"/>
      <c r="AH71" s="30">
        <v>4.0935614098765622E-4</v>
      </c>
      <c r="AI71" s="30">
        <v>4.092723719082676E-4</v>
      </c>
      <c r="AJ71" s="30">
        <v>4.166298873837958E-4</v>
      </c>
      <c r="AK71" s="30">
        <f t="shared" si="24"/>
        <v>-2.4003607474885582E-4</v>
      </c>
      <c r="AL71" s="30">
        <f t="shared" si="24"/>
        <v>-2.3990905714493051E-4</v>
      </c>
      <c r="AM71" s="30">
        <f t="shared" si="21"/>
        <v>1.3160635843935175E-4</v>
      </c>
    </row>
    <row r="72" spans="1:39" x14ac:dyDescent="0.25">
      <c r="A72" s="14" t="s">
        <v>103</v>
      </c>
      <c r="B72" s="90">
        <v>4612</v>
      </c>
      <c r="C72" s="64">
        <f t="shared" si="5"/>
        <v>1</v>
      </c>
      <c r="D72" s="95">
        <v>1</v>
      </c>
      <c r="E72" s="96"/>
      <c r="F72" s="97"/>
      <c r="G72" s="70">
        <f t="shared" si="6"/>
        <v>4630.6597222222226</v>
      </c>
      <c r="H72" s="102">
        <v>1</v>
      </c>
      <c r="I72" s="15">
        <f t="shared" si="7"/>
        <v>2.7021850786134068E-4</v>
      </c>
      <c r="J72" s="15">
        <f t="shared" si="8"/>
        <v>2.701820037723855E-4</v>
      </c>
      <c r="K72" s="3">
        <f t="shared" si="22"/>
        <v>99500.801639895595</v>
      </c>
      <c r="L72" s="3">
        <f t="shared" si="9"/>
        <v>26.883325964023243</v>
      </c>
      <c r="M72" s="3">
        <f t="shared" si="10"/>
        <v>99487.359976913576</v>
      </c>
      <c r="N72" s="3">
        <f t="shared" si="11"/>
        <v>6111514.0180585114</v>
      </c>
      <c r="O72" s="16">
        <f t="shared" si="12"/>
        <v>61.421756582190731</v>
      </c>
      <c r="P72" s="4"/>
      <c r="Q72" s="4">
        <f t="shared" si="13"/>
        <v>4618.3333333333339</v>
      </c>
      <c r="R72" s="3">
        <f t="shared" si="14"/>
        <v>4688.75</v>
      </c>
      <c r="S72" s="3">
        <f t="shared" si="15"/>
        <v>4706.1666666666661</v>
      </c>
      <c r="T72" s="3">
        <f t="shared" si="16"/>
        <v>4624.2013888888896</v>
      </c>
      <c r="U72" s="3">
        <f t="shared" si="17"/>
        <v>4690.2013888888887</v>
      </c>
      <c r="V72" s="36"/>
      <c r="W72" s="30"/>
      <c r="X72" s="30"/>
      <c r="Y72" s="30"/>
      <c r="Z72" s="36">
        <f t="shared" si="23"/>
        <v>2.701820037723855E-4</v>
      </c>
      <c r="AA72" s="15">
        <f t="shared" si="18"/>
        <v>2.1595195069097124E-4</v>
      </c>
      <c r="AB72" s="15">
        <f t="shared" si="19"/>
        <v>2.1592863558593883E-4</v>
      </c>
      <c r="AC72" s="36"/>
      <c r="AD72" s="30"/>
      <c r="AE72" s="30"/>
      <c r="AF72" s="30"/>
      <c r="AH72" s="30">
        <v>3.4333058483424563E-4</v>
      </c>
      <c r="AI72" s="30">
        <v>3.4327165700486737E-4</v>
      </c>
      <c r="AJ72" s="30">
        <v>3.6302812114248574E-4</v>
      </c>
      <c r="AK72" s="30">
        <f t="shared" si="24"/>
        <v>1.2737863414327439E-4</v>
      </c>
      <c r="AL72" s="30">
        <f t="shared" si="24"/>
        <v>1.2734302141892854E-4</v>
      </c>
      <c r="AM72" s="30">
        <f t="shared" si="21"/>
        <v>9.2846117370100237E-5</v>
      </c>
    </row>
    <row r="73" spans="1:39" x14ac:dyDescent="0.25">
      <c r="A73" s="14" t="s">
        <v>104</v>
      </c>
      <c r="B73" s="83">
        <v>4688</v>
      </c>
      <c r="C73" s="51">
        <f t="shared" si="5"/>
        <v>0</v>
      </c>
      <c r="D73" s="92"/>
      <c r="E73" s="94"/>
      <c r="F73" s="94"/>
      <c r="G73" s="69">
        <f t="shared" si="6"/>
        <v>4692.3096064814808</v>
      </c>
      <c r="H73" s="93">
        <v>1</v>
      </c>
      <c r="I73" s="15">
        <f t="shared" si="7"/>
        <v>2.6027496587101843E-4</v>
      </c>
      <c r="J73" s="15">
        <f t="shared" si="8"/>
        <v>2.6024109874947076E-4</v>
      </c>
      <c r="K73" s="3">
        <f t="shared" si="22"/>
        <v>99473.918313931572</v>
      </c>
      <c r="L73" s="3">
        <f t="shared" si="9"/>
        <v>25.887201798934257</v>
      </c>
      <c r="M73" s="3">
        <f t="shared" si="10"/>
        <v>99460.974713032105</v>
      </c>
      <c r="N73" s="3">
        <f t="shared" si="11"/>
        <v>6012026.6580815976</v>
      </c>
      <c r="O73" s="16">
        <f t="shared" si="12"/>
        <v>60.438220992844897</v>
      </c>
      <c r="P73" s="4"/>
      <c r="Q73" s="4">
        <f t="shared" si="13"/>
        <v>4688.75</v>
      </c>
      <c r="R73" s="3">
        <f t="shared" si="14"/>
        <v>4706.1666666666661</v>
      </c>
      <c r="S73" s="3">
        <f t="shared" si="15"/>
        <v>4817.666666666667</v>
      </c>
      <c r="T73" s="3">
        <f t="shared" si="16"/>
        <v>4690.2013888888887</v>
      </c>
      <c r="U73" s="3">
        <f t="shared" si="17"/>
        <v>4715.5</v>
      </c>
      <c r="V73" s="36"/>
      <c r="W73" s="30"/>
      <c r="X73" s="30"/>
      <c r="Y73" s="30"/>
      <c r="Z73" s="36">
        <f t="shared" si="23"/>
        <v>2.6024109874947076E-4</v>
      </c>
      <c r="AA73" s="15">
        <f t="shared" si="18"/>
        <v>2.1311466716064545E-4</v>
      </c>
      <c r="AB73" s="15">
        <f t="shared" si="19"/>
        <v>2.1309196064951122E-4</v>
      </c>
      <c r="AC73" s="36"/>
      <c r="AD73" s="30"/>
      <c r="AE73" s="30"/>
      <c r="AF73" s="30"/>
      <c r="AH73" s="30">
        <v>3.6195139559702606E-4</v>
      </c>
      <c r="AI73" s="30">
        <v>3.6188590304319935E-4</v>
      </c>
      <c r="AJ73" s="30">
        <v>3.0920598856762544E-4</v>
      </c>
      <c r="AK73" s="30">
        <f t="shared" si="24"/>
        <v>1.4883672843638061E-4</v>
      </c>
      <c r="AL73" s="30">
        <f t="shared" si="24"/>
        <v>1.4879394239368813E-4</v>
      </c>
      <c r="AM73" s="30">
        <f t="shared" si="21"/>
        <v>4.896488981815468E-5</v>
      </c>
    </row>
    <row r="74" spans="1:39" x14ac:dyDescent="0.25">
      <c r="A74" s="14" t="s">
        <v>105</v>
      </c>
      <c r="B74" s="83">
        <v>4697</v>
      </c>
      <c r="C74" s="51">
        <f t="shared" si="5"/>
        <v>0</v>
      </c>
      <c r="D74" s="92"/>
      <c r="E74" s="93"/>
      <c r="F74" s="94"/>
      <c r="G74" s="69">
        <f t="shared" si="6"/>
        <v>4724.8940972222226</v>
      </c>
      <c r="H74" s="93"/>
      <c r="I74" s="15">
        <f t="shared" si="7"/>
        <v>2.4717780876287363E-4</v>
      </c>
      <c r="J74" s="15">
        <f t="shared" si="8"/>
        <v>2.4714726410328224E-4</v>
      </c>
      <c r="K74" s="3">
        <f t="shared" si="22"/>
        <v>99448.031112132638</v>
      </c>
      <c r="L74" s="3">
        <f t="shared" si="9"/>
        <v>24.578308809810551</v>
      </c>
      <c r="M74" s="3">
        <f t="shared" si="10"/>
        <v>99435.741957727732</v>
      </c>
      <c r="N74" s="3">
        <f t="shared" si="11"/>
        <v>5912565.6833685655</v>
      </c>
      <c r="O74" s="16">
        <f t="shared" si="12"/>
        <v>59.453823441731608</v>
      </c>
      <c r="P74" s="4"/>
      <c r="Q74" s="4">
        <f t="shared" si="13"/>
        <v>4706.1666666666661</v>
      </c>
      <c r="R74" s="3">
        <f t="shared" si="14"/>
        <v>4817.666666666667</v>
      </c>
      <c r="S74" s="3">
        <f t="shared" si="15"/>
        <v>4932.916666666667</v>
      </c>
      <c r="T74" s="3">
        <f t="shared" si="16"/>
        <v>4715.5</v>
      </c>
      <c r="U74" s="3">
        <f t="shared" si="17"/>
        <v>4828.2291666666661</v>
      </c>
      <c r="V74" s="36"/>
      <c r="W74" s="30"/>
      <c r="X74" s="30"/>
      <c r="Y74" s="30"/>
      <c r="Z74" s="36">
        <f t="shared" si="23"/>
        <v>2.4714726410328224E-4</v>
      </c>
      <c r="AA74" s="15">
        <f t="shared" si="18"/>
        <v>0</v>
      </c>
      <c r="AB74" s="15">
        <f t="shared" si="19"/>
        <v>0</v>
      </c>
      <c r="AC74" s="36"/>
      <c r="AD74" s="30"/>
      <c r="AE74" s="30"/>
      <c r="AF74" s="30"/>
      <c r="AH74" s="30">
        <v>4.8399072197068252E-4</v>
      </c>
      <c r="AI74" s="30">
        <v>4.8387362679769432E-4</v>
      </c>
      <c r="AJ74" s="30">
        <v>2.8607123111481462E-4</v>
      </c>
      <c r="AK74" s="30">
        <f t="shared" si="24"/>
        <v>4.8399072197068252E-4</v>
      </c>
      <c r="AL74" s="30">
        <f t="shared" si="24"/>
        <v>4.8387362679769432E-4</v>
      </c>
      <c r="AM74" s="30">
        <f t="shared" si="21"/>
        <v>3.8923967011532379E-5</v>
      </c>
    </row>
    <row r="75" spans="1:39" x14ac:dyDescent="0.25">
      <c r="A75" s="14" t="s">
        <v>106</v>
      </c>
      <c r="B75" s="83">
        <v>4807</v>
      </c>
      <c r="C75" s="51">
        <f t="shared" si="5"/>
        <v>1</v>
      </c>
      <c r="D75" s="92"/>
      <c r="E75" s="93">
        <v>1</v>
      </c>
      <c r="F75" s="94"/>
      <c r="G75" s="69">
        <f t="shared" si="6"/>
        <v>4836.8732638888887</v>
      </c>
      <c r="H75" s="93">
        <v>3</v>
      </c>
      <c r="I75" s="15">
        <f t="shared" si="7"/>
        <v>2.6806039893001666E-4</v>
      </c>
      <c r="J75" s="15">
        <f t="shared" si="8"/>
        <v>2.6802447555609635E-4</v>
      </c>
      <c r="K75" s="3">
        <f t="shared" si="22"/>
        <v>99423.452803322827</v>
      </c>
      <c r="L75" s="3">
        <f t="shared" si="9"/>
        <v>26.647918795584701</v>
      </c>
      <c r="M75" s="3">
        <f t="shared" si="10"/>
        <v>99410.128843925035</v>
      </c>
      <c r="N75" s="3">
        <f t="shared" si="11"/>
        <v>5813129.9414108377</v>
      </c>
      <c r="O75" s="16">
        <f t="shared" si="12"/>
        <v>58.468397319797745</v>
      </c>
      <c r="P75" s="4"/>
      <c r="Q75" s="4">
        <f t="shared" si="13"/>
        <v>4817.666666666667</v>
      </c>
      <c r="R75" s="3">
        <f t="shared" si="14"/>
        <v>4932.916666666667</v>
      </c>
      <c r="S75" s="3">
        <f t="shared" si="15"/>
        <v>4921.4166666666661</v>
      </c>
      <c r="T75" s="3">
        <f t="shared" si="16"/>
        <v>4828.2291666666661</v>
      </c>
      <c r="U75" s="3">
        <f t="shared" si="17"/>
        <v>4931.9583333333339</v>
      </c>
      <c r="V75" s="36"/>
      <c r="W75" s="30"/>
      <c r="X75" s="30"/>
      <c r="Y75" s="30"/>
      <c r="Z75" s="36">
        <f t="shared" si="23"/>
        <v>2.6802447555609635E-4</v>
      </c>
      <c r="AA75" s="15">
        <f t="shared" si="18"/>
        <v>6.2023539512548107E-4</v>
      </c>
      <c r="AB75" s="15">
        <f t="shared" si="19"/>
        <v>6.2004310878419522E-4</v>
      </c>
      <c r="AC75" s="36"/>
      <c r="AD75" s="30"/>
      <c r="AE75" s="30"/>
      <c r="AF75" s="30"/>
      <c r="AH75" s="30">
        <v>1.2349372760135196E-4</v>
      </c>
      <c r="AI75" s="30">
        <v>1.2348610272178593E-4</v>
      </c>
      <c r="AJ75" s="30">
        <v>3.1637691677767899E-4</v>
      </c>
      <c r="AK75" s="30">
        <f t="shared" si="24"/>
        <v>-4.9674166752412905E-4</v>
      </c>
      <c r="AL75" s="30">
        <f t="shared" si="24"/>
        <v>-4.9655700606240926E-4</v>
      </c>
      <c r="AM75" s="30">
        <f t="shared" si="21"/>
        <v>4.835244122158264E-5</v>
      </c>
    </row>
    <row r="76" spans="1:39" x14ac:dyDescent="0.25">
      <c r="A76" s="14" t="s">
        <v>107</v>
      </c>
      <c r="B76" s="83">
        <v>4935</v>
      </c>
      <c r="C76" s="51">
        <f t="shared" si="5"/>
        <v>0</v>
      </c>
      <c r="D76" s="92"/>
      <c r="E76" s="93"/>
      <c r="F76" s="94"/>
      <c r="G76" s="69">
        <f t="shared" si="6"/>
        <v>4931.96875</v>
      </c>
      <c r="H76" s="93">
        <v>1</v>
      </c>
      <c r="I76" s="15">
        <f t="shared" si="7"/>
        <v>3.1230139883739352E-4</v>
      </c>
      <c r="J76" s="15">
        <f t="shared" si="8"/>
        <v>3.1225264036920455E-4</v>
      </c>
      <c r="K76" s="3">
        <f t="shared" si="22"/>
        <v>99396.804884527242</v>
      </c>
      <c r="L76" s="3">
        <f t="shared" si="9"/>
        <v>31.036914769458235</v>
      </c>
      <c r="M76" s="3">
        <f t="shared" si="10"/>
        <v>99381.286427142506</v>
      </c>
      <c r="N76" s="3">
        <f t="shared" si="11"/>
        <v>5713719.8125669127</v>
      </c>
      <c r="O76" s="16">
        <f t="shared" si="12"/>
        <v>57.483938434487321</v>
      </c>
      <c r="P76" s="4"/>
      <c r="Q76" s="4">
        <f t="shared" si="13"/>
        <v>4932.916666666667</v>
      </c>
      <c r="R76" s="3">
        <f t="shared" si="14"/>
        <v>4921.4166666666661</v>
      </c>
      <c r="S76" s="3">
        <f t="shared" si="15"/>
        <v>5048.916666666667</v>
      </c>
      <c r="T76" s="3">
        <f t="shared" si="16"/>
        <v>4931.9583333333339</v>
      </c>
      <c r="U76" s="3">
        <f t="shared" si="17"/>
        <v>4932.083333333333</v>
      </c>
      <c r="V76" s="36"/>
      <c r="W76" s="30"/>
      <c r="X76" s="30"/>
      <c r="Y76" s="30"/>
      <c r="Z76" s="36">
        <f t="shared" si="23"/>
        <v>3.1225264036920455E-4</v>
      </c>
      <c r="AA76" s="15">
        <f t="shared" si="18"/>
        <v>2.0275878674210984E-4</v>
      </c>
      <c r="AB76" s="15">
        <f t="shared" si="19"/>
        <v>2.0273823326300851E-4</v>
      </c>
      <c r="AC76" s="36"/>
      <c r="AD76" s="30"/>
      <c r="AE76" s="30"/>
      <c r="AF76" s="30"/>
      <c r="AH76" s="30">
        <v>2.4417144014413745E-4</v>
      </c>
      <c r="AI76" s="30">
        <v>2.4414163393695866E-4</v>
      </c>
      <c r="AJ76" s="30">
        <v>3.5973842041822765E-4</v>
      </c>
      <c r="AK76" s="30">
        <f t="shared" si="24"/>
        <v>4.1412653402027609E-5</v>
      </c>
      <c r="AL76" s="30">
        <f t="shared" si="24"/>
        <v>4.1403400673950151E-5</v>
      </c>
      <c r="AM76" s="30">
        <f t="shared" si="21"/>
        <v>4.7485780049023093E-5</v>
      </c>
    </row>
    <row r="77" spans="1:39" x14ac:dyDescent="0.25">
      <c r="A77" s="14" t="s">
        <v>108</v>
      </c>
      <c r="B77" s="90">
        <v>4910</v>
      </c>
      <c r="C77" s="64">
        <f t="shared" si="5"/>
        <v>0</v>
      </c>
      <c r="D77" s="95"/>
      <c r="E77" s="96"/>
      <c r="F77" s="97"/>
      <c r="G77" s="70">
        <f t="shared" si="6"/>
        <v>4941.9618055555557</v>
      </c>
      <c r="H77" s="102">
        <v>1</v>
      </c>
      <c r="I77" s="15">
        <f t="shared" si="7"/>
        <v>3.0521486539449412E-4</v>
      </c>
      <c r="J77" s="15">
        <f t="shared" si="8"/>
        <v>3.0516829444453833E-4</v>
      </c>
      <c r="K77" s="3">
        <f t="shared" si="22"/>
        <v>99365.767969757784</v>
      </c>
      <c r="L77" s="3">
        <f t="shared" si="9"/>
        <v>30.323281937497086</v>
      </c>
      <c r="M77" s="3">
        <f t="shared" si="10"/>
        <v>99350.606328789028</v>
      </c>
      <c r="N77" s="3">
        <f t="shared" si="11"/>
        <v>5614338.5261397706</v>
      </c>
      <c r="O77" s="16">
        <f t="shared" si="12"/>
        <v>56.501737377489079</v>
      </c>
      <c r="P77" s="4"/>
      <c r="Q77" s="4">
        <f t="shared" si="13"/>
        <v>4921.4166666666661</v>
      </c>
      <c r="R77" s="3">
        <f t="shared" si="14"/>
        <v>5048.916666666667</v>
      </c>
      <c r="S77" s="3">
        <f t="shared" si="15"/>
        <v>5057.916666666667</v>
      </c>
      <c r="T77" s="3">
        <f t="shared" si="16"/>
        <v>4932.083333333333</v>
      </c>
      <c r="U77" s="3">
        <f t="shared" si="17"/>
        <v>5050.625</v>
      </c>
      <c r="V77" s="36"/>
      <c r="W77" s="30"/>
      <c r="X77" s="30"/>
      <c r="Y77" s="30"/>
      <c r="Z77" s="36">
        <f t="shared" si="23"/>
        <v>3.0516829444453833E-4</v>
      </c>
      <c r="AA77" s="15">
        <f t="shared" si="18"/>
        <v>2.0234879170369954E-4</v>
      </c>
      <c r="AB77" s="15">
        <f t="shared" si="19"/>
        <v>2.0232832125803254E-4</v>
      </c>
      <c r="AC77" s="36"/>
      <c r="AD77" s="30"/>
      <c r="AE77" s="30"/>
      <c r="AF77" s="30"/>
      <c r="AH77" s="30">
        <v>4.6857632080882569E-4</v>
      </c>
      <c r="AI77" s="30">
        <v>4.6846656463918541E-4</v>
      </c>
      <c r="AJ77" s="30">
        <v>4.1746546956721584E-4</v>
      </c>
      <c r="AK77" s="30">
        <f t="shared" si="24"/>
        <v>2.6622752910512615E-4</v>
      </c>
      <c r="AL77" s="30">
        <f t="shared" si="24"/>
        <v>2.6613824338115287E-4</v>
      </c>
      <c r="AM77" s="30">
        <f t="shared" si="21"/>
        <v>1.1229717512267751E-4</v>
      </c>
    </row>
    <row r="78" spans="1:39" x14ac:dyDescent="0.25">
      <c r="A78" s="14" t="s">
        <v>109</v>
      </c>
      <c r="B78" s="83">
        <v>5047</v>
      </c>
      <c r="C78" s="51">
        <f t="shared" si="5"/>
        <v>1</v>
      </c>
      <c r="D78" s="92"/>
      <c r="E78" s="93">
        <v>1</v>
      </c>
      <c r="F78" s="94"/>
      <c r="G78" s="69">
        <f t="shared" si="6"/>
        <v>5050.4907407407409</v>
      </c>
      <c r="H78" s="93">
        <v>2</v>
      </c>
      <c r="I78" s="15">
        <f t="shared" si="7"/>
        <v>2.4792895749697571E-4</v>
      </c>
      <c r="J78" s="15">
        <f t="shared" si="8"/>
        <v>2.478982269224926E-4</v>
      </c>
      <c r="K78" s="3">
        <f t="shared" si="22"/>
        <v>99335.444687820287</v>
      </c>
      <c r="L78" s="3">
        <f t="shared" si="9"/>
        <v>24.625080608675489</v>
      </c>
      <c r="M78" s="3">
        <f t="shared" si="10"/>
        <v>99323.132147515949</v>
      </c>
      <c r="N78" s="3">
        <f t="shared" si="11"/>
        <v>5514987.9198109815</v>
      </c>
      <c r="O78" s="16">
        <f t="shared" si="12"/>
        <v>55.518832549074851</v>
      </c>
      <c r="P78" s="4"/>
      <c r="Q78" s="4">
        <f t="shared" si="13"/>
        <v>5048.916666666667</v>
      </c>
      <c r="R78" s="3">
        <f t="shared" si="14"/>
        <v>5057.916666666667</v>
      </c>
      <c r="S78" s="3">
        <f t="shared" si="15"/>
        <v>4951.083333333333</v>
      </c>
      <c r="T78" s="3">
        <f t="shared" si="16"/>
        <v>5050.625</v>
      </c>
      <c r="U78" s="3">
        <f t="shared" si="17"/>
        <v>5049.0138888888887</v>
      </c>
      <c r="V78" s="36"/>
      <c r="W78" s="30"/>
      <c r="X78" s="30"/>
      <c r="Y78" s="30"/>
      <c r="Z78" s="36">
        <f t="shared" si="23"/>
        <v>2.478982269224926E-4</v>
      </c>
      <c r="AA78" s="15">
        <f t="shared" si="18"/>
        <v>3.9600112200317898E-4</v>
      </c>
      <c r="AB78" s="15">
        <f t="shared" si="19"/>
        <v>3.9592272908070769E-4</v>
      </c>
      <c r="AC78" s="36"/>
      <c r="AD78" s="30"/>
      <c r="AE78" s="30"/>
      <c r="AF78" s="30"/>
      <c r="AH78" s="30">
        <v>4.4464726901532889E-4</v>
      </c>
      <c r="AI78" s="30">
        <v>4.4454843539145798E-4</v>
      </c>
      <c r="AJ78" s="30">
        <v>4.9585458472838008E-4</v>
      </c>
      <c r="AK78" s="30">
        <f t="shared" si="24"/>
        <v>4.8646147012149912E-5</v>
      </c>
      <c r="AL78" s="30">
        <f t="shared" si="24"/>
        <v>4.8625706310750287E-5</v>
      </c>
      <c r="AM78" s="30">
        <f t="shared" si="21"/>
        <v>2.4795635780588748E-4</v>
      </c>
    </row>
    <row r="79" spans="1:39" x14ac:dyDescent="0.25">
      <c r="A79" s="14" t="s">
        <v>110</v>
      </c>
      <c r="B79" s="83">
        <v>5070</v>
      </c>
      <c r="C79" s="51">
        <f t="shared" si="5"/>
        <v>0</v>
      </c>
      <c r="D79" s="92"/>
      <c r="E79" s="93"/>
      <c r="F79" s="94"/>
      <c r="G79" s="69">
        <f t="shared" si="6"/>
        <v>5043.0002893518513</v>
      </c>
      <c r="H79" s="93">
        <v>1</v>
      </c>
      <c r="I79" s="15">
        <f t="shared" si="7"/>
        <v>2.2209621844101524E-4</v>
      </c>
      <c r="J79" s="15">
        <f t="shared" si="8"/>
        <v>2.2207155781440828E-4</v>
      </c>
      <c r="K79" s="3">
        <f t="shared" si="22"/>
        <v>99310.819607211612</v>
      </c>
      <c r="L79" s="3">
        <f t="shared" si="9"/>
        <v>22.054108418000396</v>
      </c>
      <c r="M79" s="3">
        <f t="shared" si="10"/>
        <v>99299.792553002611</v>
      </c>
      <c r="N79" s="3">
        <f t="shared" si="11"/>
        <v>5415664.7876634654</v>
      </c>
      <c r="O79" s="16">
        <f t="shared" si="12"/>
        <v>54.532475002051015</v>
      </c>
      <c r="P79" s="4"/>
      <c r="Q79" s="4">
        <f t="shared" si="13"/>
        <v>5057.916666666667</v>
      </c>
      <c r="R79" s="3">
        <f t="shared" si="14"/>
        <v>4951.083333333333</v>
      </c>
      <c r="S79" s="3">
        <f t="shared" si="15"/>
        <v>5254.291666666667</v>
      </c>
      <c r="T79" s="3">
        <f t="shared" si="16"/>
        <v>5049.0138888888887</v>
      </c>
      <c r="U79" s="3">
        <f t="shared" si="17"/>
        <v>4976.3506944444443</v>
      </c>
      <c r="V79" s="36"/>
      <c r="W79" s="30"/>
      <c r="X79" s="30"/>
      <c r="Y79" s="30"/>
      <c r="Z79" s="36">
        <f t="shared" si="23"/>
        <v>2.2207155781440828E-4</v>
      </c>
      <c r="AA79" s="15">
        <f t="shared" si="18"/>
        <v>1.9829465449594977E-4</v>
      </c>
      <c r="AB79" s="15">
        <f t="shared" si="19"/>
        <v>1.9827499606003029E-4</v>
      </c>
      <c r="AC79" s="36"/>
      <c r="AD79" s="30"/>
      <c r="AE79" s="30"/>
      <c r="AF79" s="30"/>
      <c r="AH79" s="30">
        <v>5.6012553813623476E-4</v>
      </c>
      <c r="AI79" s="30">
        <v>5.5996871174823109E-4</v>
      </c>
      <c r="AJ79" s="30">
        <v>5.5900149050048685E-4</v>
      </c>
      <c r="AK79" s="30">
        <f t="shared" si="24"/>
        <v>3.6183088364028502E-4</v>
      </c>
      <c r="AL79" s="30">
        <f t="shared" si="24"/>
        <v>3.6169371568820082E-4</v>
      </c>
      <c r="AM79" s="30">
        <f t="shared" si="21"/>
        <v>3.3692993268607857E-4</v>
      </c>
    </row>
    <row r="80" spans="1:39" x14ac:dyDescent="0.25">
      <c r="A80" s="14" t="s">
        <v>111</v>
      </c>
      <c r="B80" s="83">
        <v>4925</v>
      </c>
      <c r="C80" s="51">
        <f t="shared" si="5"/>
        <v>1</v>
      </c>
      <c r="D80" s="92">
        <v>1</v>
      </c>
      <c r="E80" s="93"/>
      <c r="F80" s="94"/>
      <c r="G80" s="69">
        <f t="shared" ref="G80:G111" si="25">T80*11/12+U80/12+D80*23/24+D81/24</f>
        <v>5001.8243634259261</v>
      </c>
      <c r="H80" s="93">
        <v>1</v>
      </c>
      <c r="I80" s="15">
        <f t="shared" ref="I80:I111" si="26">Z80/(1-Z80/2)</f>
        <v>2.6862773111148365E-4</v>
      </c>
      <c r="J80" s="15">
        <f t="shared" ref="J80:J111" si="27">Z80</f>
        <v>2.6859165552797364E-4</v>
      </c>
      <c r="K80" s="3">
        <f t="shared" si="22"/>
        <v>99288.765498793611</v>
      </c>
      <c r="L80" s="3">
        <f t="shared" ref="L80:L111" si="28">K80-K81</f>
        <v>26.668133900646353</v>
      </c>
      <c r="M80" s="3">
        <f t="shared" ref="M80:M111" si="29">(+K80+K81)/2</f>
        <v>99275.431431843288</v>
      </c>
      <c r="N80" s="3">
        <f t="shared" ref="N80:N111" si="30">N81+M80</f>
        <v>5316364.9951104624</v>
      </c>
      <c r="O80" s="16">
        <f t="shared" ref="O80:O111" si="31">N80/K80</f>
        <v>53.544476743192639</v>
      </c>
      <c r="P80" s="4"/>
      <c r="Q80" s="4">
        <f t="shared" ref="Q80:Q111" si="32">B80*11/12+B81/12+F80*23/24+F81/24</f>
        <v>4951.083333333333</v>
      </c>
      <c r="R80" s="3">
        <f t="shared" ref="R80:R111" si="33">B81*11/12+B82/12+F81*23/24+F82/24</f>
        <v>5254.291666666667</v>
      </c>
      <c r="S80" s="3">
        <f t="shared" ref="S80:S111" si="34">B82*11/12+B83/12+F82*23/24+F83/24</f>
        <v>5449.208333333333</v>
      </c>
      <c r="T80" s="3">
        <f t="shared" ref="T80:T111" si="35">Q80*11/12+R80/12+E80*23/24+E81/24</f>
        <v>4976.3506944444443</v>
      </c>
      <c r="U80" s="3">
        <f t="shared" ref="U80:U111" si="36">R80*11/12+S80/12+E81*23/24+E82/24</f>
        <v>5270.5347222222226</v>
      </c>
      <c r="V80" s="36"/>
      <c r="W80" s="30"/>
      <c r="X80" s="30"/>
      <c r="Y80" s="30"/>
      <c r="Z80" s="36">
        <f t="shared" si="23"/>
        <v>2.6859165552797364E-4</v>
      </c>
      <c r="AA80" s="15">
        <f t="shared" ref="AA80:AA111" si="37">H80/G80</f>
        <v>1.9992705207966653E-4</v>
      </c>
      <c r="AB80" s="15">
        <f t="shared" ref="AB80:AB111" si="38">AA80/(1+AA80/2)</f>
        <v>1.9990706866420256E-4</v>
      </c>
      <c r="AC80" s="36"/>
      <c r="AD80" s="30"/>
      <c r="AE80" s="30"/>
      <c r="AF80" s="30"/>
      <c r="AH80" s="30">
        <v>2.251183483504512E-4</v>
      </c>
      <c r="AI80" s="30">
        <v>2.2509301206690034E-4</v>
      </c>
      <c r="AJ80" s="30">
        <v>6.2106554799349809E-4</v>
      </c>
      <c r="AK80" s="30">
        <f t="shared" si="24"/>
        <v>2.5191296270784662E-5</v>
      </c>
      <c r="AL80" s="30">
        <f t="shared" si="24"/>
        <v>2.5185943402697783E-5</v>
      </c>
      <c r="AM80" s="30">
        <f t="shared" ref="AM80:AM111" si="39">AJ80-Z80</f>
        <v>3.5247389246552445E-4</v>
      </c>
    </row>
    <row r="81" spans="1:39" x14ac:dyDescent="0.25">
      <c r="A81" s="14" t="s">
        <v>112</v>
      </c>
      <c r="B81" s="83">
        <v>5238</v>
      </c>
      <c r="C81" s="51">
        <f t="shared" ref="C81:C111" si="40">SUM(D81:F81)</f>
        <v>0</v>
      </c>
      <c r="D81" s="92"/>
      <c r="E81" s="93"/>
      <c r="F81" s="94"/>
      <c r="G81" s="69">
        <f t="shared" si="25"/>
        <v>5286.7699652777792</v>
      </c>
      <c r="H81" s="93">
        <v>1</v>
      </c>
      <c r="I81" s="15">
        <f t="shared" si="26"/>
        <v>3.3931519908318047E-4</v>
      </c>
      <c r="J81" s="15">
        <f t="shared" si="27"/>
        <v>3.3925764144610661E-4</v>
      </c>
      <c r="K81" s="3">
        <f t="shared" ref="K81:K112" si="41">K80*(1-J80)</f>
        <v>99262.097364892965</v>
      </c>
      <c r="L81" s="3">
        <f t="shared" si="28"/>
        <v>33.675425037014065</v>
      </c>
      <c r="M81" s="3">
        <f t="shared" si="29"/>
        <v>99245.259652374458</v>
      </c>
      <c r="N81" s="3">
        <f t="shared" si="30"/>
        <v>5217089.5636786195</v>
      </c>
      <c r="O81" s="16">
        <f t="shared" si="31"/>
        <v>52.558727874752734</v>
      </c>
      <c r="P81" s="4"/>
      <c r="Q81" s="4">
        <f t="shared" si="32"/>
        <v>5254.291666666667</v>
      </c>
      <c r="R81" s="3">
        <f t="shared" si="33"/>
        <v>5449.208333333333</v>
      </c>
      <c r="S81" s="3">
        <f t="shared" si="34"/>
        <v>5636.5</v>
      </c>
      <c r="T81" s="3">
        <f t="shared" si="35"/>
        <v>5270.5347222222226</v>
      </c>
      <c r="U81" s="3">
        <f t="shared" si="36"/>
        <v>5464.8576388888887</v>
      </c>
      <c r="V81" s="36"/>
      <c r="W81" s="30"/>
      <c r="X81" s="30"/>
      <c r="Y81" s="30"/>
      <c r="Z81" s="36">
        <f t="shared" si="23"/>
        <v>3.3925764144610661E-4</v>
      </c>
      <c r="AA81" s="15">
        <f t="shared" si="37"/>
        <v>1.8915141127148657E-4</v>
      </c>
      <c r="AB81" s="15">
        <f t="shared" si="38"/>
        <v>1.8913352383501052E-4</v>
      </c>
      <c r="AC81" s="36"/>
      <c r="AD81" s="30"/>
      <c r="AE81" s="30"/>
      <c r="AF81" s="30"/>
      <c r="AH81" s="30">
        <v>9.3837675844953147E-4</v>
      </c>
      <c r="AI81" s="30">
        <v>9.3793668945439093E-4</v>
      </c>
      <c r="AJ81" s="30">
        <v>6.6362209385591349E-4</v>
      </c>
      <c r="AK81" s="30">
        <f t="shared" si="24"/>
        <v>7.4922534717804484E-4</v>
      </c>
      <c r="AL81" s="30">
        <f t="shared" si="24"/>
        <v>7.4880316561938044E-4</v>
      </c>
      <c r="AM81" s="30">
        <f t="shared" si="39"/>
        <v>3.2436445240980688E-4</v>
      </c>
    </row>
    <row r="82" spans="1:39" x14ac:dyDescent="0.25">
      <c r="A82" s="14" t="s">
        <v>113</v>
      </c>
      <c r="B82" s="90">
        <v>5433</v>
      </c>
      <c r="C82" s="64">
        <f t="shared" si="40"/>
        <v>2</v>
      </c>
      <c r="D82" s="95">
        <v>1</v>
      </c>
      <c r="E82" s="96"/>
      <c r="F82" s="97">
        <v>1</v>
      </c>
      <c r="G82" s="70">
        <f t="shared" si="25"/>
        <v>5482.0228587962956</v>
      </c>
      <c r="H82" s="102">
        <v>4</v>
      </c>
      <c r="I82" s="15">
        <f t="shared" si="26"/>
        <v>4.2192911913047543E-4</v>
      </c>
      <c r="J82" s="15">
        <f t="shared" si="27"/>
        <v>4.2184012581412614E-4</v>
      </c>
      <c r="K82" s="3">
        <f t="shared" si="41"/>
        <v>99228.421939855951</v>
      </c>
      <c r="L82" s="3">
        <f t="shared" si="28"/>
        <v>41.85852999544295</v>
      </c>
      <c r="M82" s="3">
        <f t="shared" si="29"/>
        <v>99207.492674858222</v>
      </c>
      <c r="N82" s="3">
        <f t="shared" si="30"/>
        <v>5117844.3040262451</v>
      </c>
      <c r="O82" s="16">
        <f t="shared" si="31"/>
        <v>51.576395189759829</v>
      </c>
      <c r="P82" s="4"/>
      <c r="Q82" s="4">
        <f t="shared" si="32"/>
        <v>5449.208333333333</v>
      </c>
      <c r="R82" s="3">
        <f t="shared" si="33"/>
        <v>5636.5</v>
      </c>
      <c r="S82" s="3">
        <f t="shared" si="34"/>
        <v>5898.583333333333</v>
      </c>
      <c r="T82" s="3">
        <f t="shared" si="35"/>
        <v>5464.8576388888887</v>
      </c>
      <c r="U82" s="3">
        <f t="shared" si="36"/>
        <v>5659.3402777777783</v>
      </c>
      <c r="V82" s="36"/>
      <c r="W82" s="30"/>
      <c r="X82" s="30"/>
      <c r="Y82" s="30"/>
      <c r="Z82" s="36">
        <f t="shared" si="23"/>
        <v>4.2184012581412614E-4</v>
      </c>
      <c r="AA82" s="15">
        <f t="shared" si="37"/>
        <v>7.2965766525065023E-4</v>
      </c>
      <c r="AB82" s="15">
        <f t="shared" si="38"/>
        <v>7.2939156217849399E-4</v>
      </c>
      <c r="AC82" s="36"/>
      <c r="AD82" s="30"/>
      <c r="AE82" s="30"/>
      <c r="AF82" s="30"/>
      <c r="AH82" s="30">
        <v>7.1935899974843846E-4</v>
      </c>
      <c r="AI82" s="30">
        <v>7.1910035409271898E-4</v>
      </c>
      <c r="AJ82" s="30">
        <v>7.0191102673761011E-4</v>
      </c>
      <c r="AK82" s="30">
        <f t="shared" si="24"/>
        <v>-1.0298665502211772E-5</v>
      </c>
      <c r="AL82" s="30">
        <f t="shared" si="24"/>
        <v>-1.0291208085775011E-5</v>
      </c>
      <c r="AM82" s="30">
        <f t="shared" si="39"/>
        <v>2.8007090092348397E-4</v>
      </c>
    </row>
    <row r="83" spans="1:39" x14ac:dyDescent="0.25">
      <c r="A83" s="14" t="s">
        <v>114</v>
      </c>
      <c r="B83" s="83">
        <v>5616</v>
      </c>
      <c r="C83" s="51">
        <f t="shared" si="40"/>
        <v>1</v>
      </c>
      <c r="D83" s="92"/>
      <c r="E83" s="93">
        <v>1</v>
      </c>
      <c r="F83" s="94"/>
      <c r="G83" s="69">
        <f t="shared" si="25"/>
        <v>5682.3263888888896</v>
      </c>
      <c r="H83" s="93">
        <v>2</v>
      </c>
      <c r="I83" s="15">
        <f t="shared" si="26"/>
        <v>4.7778889741931121E-4</v>
      </c>
      <c r="J83" s="15">
        <f t="shared" si="27"/>
        <v>4.7767478356522885E-4</v>
      </c>
      <c r="K83" s="3">
        <f t="shared" si="41"/>
        <v>99186.563409860508</v>
      </c>
      <c r="L83" s="3">
        <f t="shared" si="28"/>
        <v>47.378920209375792</v>
      </c>
      <c r="M83" s="3">
        <f t="shared" si="29"/>
        <v>99162.873949755827</v>
      </c>
      <c r="N83" s="3">
        <f t="shared" si="30"/>
        <v>5018636.8113513868</v>
      </c>
      <c r="O83" s="16">
        <f t="shared" si="31"/>
        <v>50.59795035556666</v>
      </c>
      <c r="P83" s="4"/>
      <c r="Q83" s="4">
        <f t="shared" si="32"/>
        <v>5636.5</v>
      </c>
      <c r="R83" s="3">
        <f t="shared" si="33"/>
        <v>5898.583333333333</v>
      </c>
      <c r="S83" s="3">
        <f t="shared" si="34"/>
        <v>6326.166666666667</v>
      </c>
      <c r="T83" s="3">
        <f t="shared" si="35"/>
        <v>5659.3402777777783</v>
      </c>
      <c r="U83" s="3">
        <f t="shared" si="36"/>
        <v>5935.1736111111104</v>
      </c>
      <c r="V83" s="36"/>
      <c r="W83" s="30"/>
      <c r="X83" s="30"/>
      <c r="Y83" s="30"/>
      <c r="Z83" s="36">
        <f t="shared" si="23"/>
        <v>4.7767478356522885E-4</v>
      </c>
      <c r="AA83" s="15">
        <f t="shared" si="37"/>
        <v>3.5196851837141228E-4</v>
      </c>
      <c r="AB83" s="15">
        <f t="shared" si="38"/>
        <v>3.5190658835115873E-4</v>
      </c>
      <c r="AC83" s="36"/>
      <c r="AD83" s="30"/>
      <c r="AE83" s="30"/>
      <c r="AF83" s="30"/>
      <c r="AH83" s="30">
        <v>4.9488182505543724E-4</v>
      </c>
      <c r="AI83" s="30">
        <v>4.9475940133768856E-4</v>
      </c>
      <c r="AJ83" s="30">
        <v>7.8568664210418564E-4</v>
      </c>
      <c r="AK83" s="30">
        <f t="shared" si="24"/>
        <v>1.4291330668402496E-4</v>
      </c>
      <c r="AL83" s="30">
        <f t="shared" si="24"/>
        <v>1.4285281298652983E-4</v>
      </c>
      <c r="AM83" s="30">
        <f t="shared" si="39"/>
        <v>3.0801185853895679E-4</v>
      </c>
    </row>
    <row r="84" spans="1:39" x14ac:dyDescent="0.25">
      <c r="A84" s="14" t="s">
        <v>115</v>
      </c>
      <c r="B84" s="83">
        <v>5862</v>
      </c>
      <c r="C84" s="51">
        <f t="shared" si="40"/>
        <v>1</v>
      </c>
      <c r="D84" s="92"/>
      <c r="E84" s="93">
        <v>1</v>
      </c>
      <c r="F84" s="94"/>
      <c r="G84" s="69">
        <f t="shared" si="25"/>
        <v>5969.8628472222217</v>
      </c>
      <c r="H84" s="93">
        <v>3</v>
      </c>
      <c r="I84" s="15">
        <f t="shared" si="26"/>
        <v>4.907550940608347E-4</v>
      </c>
      <c r="J84" s="15">
        <f t="shared" si="27"/>
        <v>4.9063470332084578E-4</v>
      </c>
      <c r="K84" s="3">
        <f t="shared" si="41"/>
        <v>99139.184489651132</v>
      </c>
      <c r="L84" s="3">
        <f t="shared" si="28"/>
        <v>48.641124369562021</v>
      </c>
      <c r="M84" s="3">
        <f t="shared" si="29"/>
        <v>99114.863927466358</v>
      </c>
      <c r="N84" s="3">
        <f t="shared" si="30"/>
        <v>4919473.9374016309</v>
      </c>
      <c r="O84" s="16">
        <f t="shared" si="31"/>
        <v>49.621892319632316</v>
      </c>
      <c r="P84" s="4"/>
      <c r="Q84" s="4">
        <f t="shared" si="32"/>
        <v>5898.583333333333</v>
      </c>
      <c r="R84" s="3">
        <f t="shared" si="33"/>
        <v>6326.166666666667</v>
      </c>
      <c r="S84" s="3">
        <f t="shared" si="34"/>
        <v>6629.5</v>
      </c>
      <c r="T84" s="3">
        <f t="shared" si="35"/>
        <v>5935.1736111111104</v>
      </c>
      <c r="U84" s="3">
        <f t="shared" si="36"/>
        <v>6351.4444444444453</v>
      </c>
      <c r="V84" s="36"/>
      <c r="W84" s="30"/>
      <c r="X84" s="30"/>
      <c r="Y84" s="30"/>
      <c r="Z84" s="36">
        <f t="shared" si="23"/>
        <v>4.9063470332084578E-4</v>
      </c>
      <c r="AA84" s="15">
        <f t="shared" si="37"/>
        <v>5.0252410763438238E-4</v>
      </c>
      <c r="AB84" s="15">
        <f t="shared" si="38"/>
        <v>5.0239787411269945E-4</v>
      </c>
      <c r="AC84" s="36"/>
      <c r="AD84" s="30"/>
      <c r="AE84" s="30"/>
      <c r="AF84" s="30"/>
      <c r="AH84" s="30">
        <v>8.160232931834167E-4</v>
      </c>
      <c r="AI84" s="30">
        <v>8.1569048196676022E-4</v>
      </c>
      <c r="AJ84" s="30">
        <v>9.0840110385827493E-4</v>
      </c>
      <c r="AK84" s="30">
        <f t="shared" si="24"/>
        <v>3.1349918554903432E-4</v>
      </c>
      <c r="AL84" s="30">
        <f t="shared" si="24"/>
        <v>3.1329260785406077E-4</v>
      </c>
      <c r="AM84" s="30">
        <f t="shared" si="39"/>
        <v>4.1776640053742915E-4</v>
      </c>
    </row>
    <row r="85" spans="1:39" x14ac:dyDescent="0.25">
      <c r="A85" s="14" t="s">
        <v>116</v>
      </c>
      <c r="B85" s="83">
        <v>6301</v>
      </c>
      <c r="C85" s="51">
        <f t="shared" si="40"/>
        <v>0</v>
      </c>
      <c r="D85" s="92"/>
      <c r="E85" s="93"/>
      <c r="F85" s="94"/>
      <c r="G85" s="69">
        <f t="shared" si="25"/>
        <v>6376.7123842592609</v>
      </c>
      <c r="H85" s="93">
        <v>3</v>
      </c>
      <c r="I85" s="15">
        <f t="shared" si="26"/>
        <v>5.2959237771850291E-4</v>
      </c>
      <c r="J85" s="15">
        <f t="shared" si="27"/>
        <v>5.2945218079884413E-4</v>
      </c>
      <c r="K85" s="3">
        <f t="shared" si="41"/>
        <v>99090.54336528157</v>
      </c>
      <c r="L85" s="3">
        <f t="shared" si="28"/>
        <v>52.463704281282844</v>
      </c>
      <c r="M85" s="3">
        <f t="shared" si="29"/>
        <v>99064.311513140929</v>
      </c>
      <c r="N85" s="3">
        <f t="shared" si="30"/>
        <v>4820359.0734741641</v>
      </c>
      <c r="O85" s="16">
        <f t="shared" si="31"/>
        <v>48.646005055242</v>
      </c>
      <c r="P85" s="4"/>
      <c r="Q85" s="4">
        <f t="shared" si="32"/>
        <v>6326.166666666667</v>
      </c>
      <c r="R85" s="3">
        <f t="shared" si="33"/>
        <v>6629.5</v>
      </c>
      <c r="S85" s="3">
        <f t="shared" si="34"/>
        <v>6924.916666666667</v>
      </c>
      <c r="T85" s="3">
        <f t="shared" si="35"/>
        <v>6351.4444444444453</v>
      </c>
      <c r="U85" s="3">
        <f t="shared" si="36"/>
        <v>6654.1597222222226</v>
      </c>
      <c r="V85" s="36"/>
      <c r="W85" s="30"/>
      <c r="X85" s="30"/>
      <c r="Y85" s="30"/>
      <c r="Z85" s="36">
        <f t="shared" si="23"/>
        <v>5.2945218079884413E-4</v>
      </c>
      <c r="AA85" s="15">
        <f t="shared" si="37"/>
        <v>4.704618648640038E-4</v>
      </c>
      <c r="AB85" s="15">
        <f t="shared" si="38"/>
        <v>4.7035122370708062E-4</v>
      </c>
      <c r="AC85" s="36"/>
      <c r="AD85" s="30"/>
      <c r="AE85" s="30"/>
      <c r="AF85" s="30"/>
      <c r="AH85" s="30">
        <v>8.5090491373951427E-4</v>
      </c>
      <c r="AI85" s="30">
        <v>8.5054304811002241E-4</v>
      </c>
      <c r="AJ85" s="30">
        <v>1.0334468449680575E-3</v>
      </c>
      <c r="AK85" s="30">
        <f t="shared" si="24"/>
        <v>3.8044304887551047E-4</v>
      </c>
      <c r="AL85" s="30">
        <f t="shared" si="24"/>
        <v>3.8019182440294179E-4</v>
      </c>
      <c r="AM85" s="30">
        <f t="shared" si="39"/>
        <v>5.0399466416921335E-4</v>
      </c>
    </row>
    <row r="86" spans="1:39" x14ac:dyDescent="0.25">
      <c r="A86" s="14" t="s">
        <v>117</v>
      </c>
      <c r="B86" s="83">
        <v>6603</v>
      </c>
      <c r="C86" s="51">
        <f t="shared" si="40"/>
        <v>1</v>
      </c>
      <c r="D86" s="92">
        <v>1</v>
      </c>
      <c r="E86" s="93"/>
      <c r="F86" s="94"/>
      <c r="G86" s="69">
        <f t="shared" si="25"/>
        <v>6678.015625</v>
      </c>
      <c r="H86" s="93">
        <v>4</v>
      </c>
      <c r="I86" s="15">
        <f t="shared" si="26"/>
        <v>5.9872135936968145E-4</v>
      </c>
      <c r="J86" s="15">
        <f t="shared" si="27"/>
        <v>5.985421793760434E-4</v>
      </c>
      <c r="K86" s="3">
        <f t="shared" si="41"/>
        <v>99038.079661000287</v>
      </c>
      <c r="L86" s="3">
        <f t="shared" si="28"/>
        <v>59.278468041520682</v>
      </c>
      <c r="M86" s="3">
        <f t="shared" si="29"/>
        <v>99008.440426979534</v>
      </c>
      <c r="N86" s="3">
        <f t="shared" si="30"/>
        <v>4721294.7619610233</v>
      </c>
      <c r="O86" s="16">
        <f t="shared" si="31"/>
        <v>47.671509566034111</v>
      </c>
      <c r="P86" s="4"/>
      <c r="Q86" s="4">
        <f t="shared" si="32"/>
        <v>6629.5</v>
      </c>
      <c r="R86" s="3">
        <f t="shared" si="33"/>
        <v>6924.916666666667</v>
      </c>
      <c r="S86" s="3">
        <f t="shared" si="34"/>
        <v>6961.583333333333</v>
      </c>
      <c r="T86" s="3">
        <f t="shared" si="35"/>
        <v>6654.1597222222226</v>
      </c>
      <c r="U86" s="3">
        <f t="shared" si="36"/>
        <v>6928.9305555555557</v>
      </c>
      <c r="V86" s="36"/>
      <c r="W86" s="30"/>
      <c r="X86" s="30"/>
      <c r="Y86" s="30"/>
      <c r="Z86" s="36">
        <f t="shared" si="23"/>
        <v>5.985421793760434E-4</v>
      </c>
      <c r="AA86" s="15">
        <f t="shared" si="37"/>
        <v>5.9898032957956724E-4</v>
      </c>
      <c r="AB86" s="15">
        <f t="shared" si="38"/>
        <v>5.9880099457102691E-4</v>
      </c>
      <c r="AC86" s="36"/>
      <c r="AD86" s="30"/>
      <c r="AE86" s="30"/>
      <c r="AF86" s="30"/>
      <c r="AH86" s="30">
        <v>1.1711966681623672E-3</v>
      </c>
      <c r="AI86" s="30">
        <v>1.1705112187426483E-3</v>
      </c>
      <c r="AJ86" s="30">
        <v>1.0686447176977063E-3</v>
      </c>
      <c r="AK86" s="30">
        <f t="shared" si="24"/>
        <v>5.7221633858279999E-4</v>
      </c>
      <c r="AL86" s="30">
        <f t="shared" si="24"/>
        <v>5.7171022417162138E-4</v>
      </c>
      <c r="AM86" s="30">
        <f t="shared" si="39"/>
        <v>4.7010253832166287E-4</v>
      </c>
    </row>
    <row r="87" spans="1:39" x14ac:dyDescent="0.25">
      <c r="A87" s="14" t="s">
        <v>118</v>
      </c>
      <c r="B87" s="90">
        <v>6921</v>
      </c>
      <c r="C87" s="64">
        <f t="shared" si="40"/>
        <v>1</v>
      </c>
      <c r="D87" s="95"/>
      <c r="E87" s="96">
        <v>1</v>
      </c>
      <c r="F87" s="97"/>
      <c r="G87" s="70">
        <f t="shared" si="25"/>
        <v>6931.2103587962965</v>
      </c>
      <c r="H87" s="102">
        <v>5</v>
      </c>
      <c r="I87" s="15">
        <f t="shared" si="26"/>
        <v>6.9668703595060619E-4</v>
      </c>
      <c r="J87" s="15">
        <f t="shared" si="27"/>
        <v>6.9644443404637615E-4</v>
      </c>
      <c r="K87" s="3">
        <f t="shared" si="41"/>
        <v>98978.801192958766</v>
      </c>
      <c r="L87" s="3">
        <f t="shared" si="28"/>
        <v>68.933235179414623</v>
      </c>
      <c r="M87" s="3">
        <f t="shared" si="29"/>
        <v>98944.334575369052</v>
      </c>
      <c r="N87" s="3">
        <f t="shared" si="30"/>
        <v>4622286.3215340441</v>
      </c>
      <c r="O87" s="16">
        <f t="shared" si="31"/>
        <v>46.699760613617819</v>
      </c>
      <c r="P87" s="4"/>
      <c r="Q87" s="4">
        <f t="shared" si="32"/>
        <v>6924.916666666667</v>
      </c>
      <c r="R87" s="3">
        <f t="shared" si="33"/>
        <v>6961.583333333333</v>
      </c>
      <c r="S87" s="3">
        <f t="shared" si="34"/>
        <v>6898.041666666667</v>
      </c>
      <c r="T87" s="3">
        <f t="shared" si="35"/>
        <v>6928.9305555555557</v>
      </c>
      <c r="U87" s="3">
        <f t="shared" si="36"/>
        <v>6956.2881944444434</v>
      </c>
      <c r="V87" s="36"/>
      <c r="W87" s="30"/>
      <c r="X87" s="30"/>
      <c r="Y87" s="30"/>
      <c r="Z87" s="36">
        <f t="shared" si="23"/>
        <v>6.9644443404637615E-4</v>
      </c>
      <c r="AA87" s="15">
        <f t="shared" si="37"/>
        <v>7.2137472983410092E-4</v>
      </c>
      <c r="AB87" s="15">
        <f t="shared" si="38"/>
        <v>7.2111463289735802E-4</v>
      </c>
      <c r="AC87" s="36"/>
      <c r="AD87" s="30"/>
      <c r="AE87" s="30"/>
      <c r="AF87" s="30"/>
      <c r="AH87" s="30">
        <v>1.138332726693283E-3</v>
      </c>
      <c r="AI87" s="30">
        <v>1.1376851945484685E-3</v>
      </c>
      <c r="AJ87" s="30">
        <v>1.0357726207687328E-3</v>
      </c>
      <c r="AK87" s="30">
        <f t="shared" si="24"/>
        <v>4.1695799685918203E-4</v>
      </c>
      <c r="AL87" s="30">
        <f t="shared" si="24"/>
        <v>4.165705616511105E-4</v>
      </c>
      <c r="AM87" s="30">
        <f t="shared" si="39"/>
        <v>3.3932818672235661E-4</v>
      </c>
    </row>
    <row r="88" spans="1:39" x14ac:dyDescent="0.25">
      <c r="A88" s="14" t="s">
        <v>119</v>
      </c>
      <c r="B88" s="83">
        <v>6968</v>
      </c>
      <c r="C88" s="51">
        <f>SUM(D88:F88)</f>
        <v>0</v>
      </c>
      <c r="D88" s="92"/>
      <c r="E88" s="94"/>
      <c r="F88" s="94"/>
      <c r="G88" s="69">
        <f t="shared" si="25"/>
        <v>6952.2520254629617</v>
      </c>
      <c r="H88" s="93">
        <v>6</v>
      </c>
      <c r="I88" s="15">
        <f t="shared" si="26"/>
        <v>7.7263367261721594E-4</v>
      </c>
      <c r="J88" s="15">
        <f t="shared" si="27"/>
        <v>7.7233530648504521E-4</v>
      </c>
      <c r="K88" s="3">
        <f t="shared" si="41"/>
        <v>98909.867957779352</v>
      </c>
      <c r="L88" s="3">
        <f t="shared" si="28"/>
        <v>76.391583183562034</v>
      </c>
      <c r="M88" s="3">
        <f t="shared" si="29"/>
        <v>98871.672166187578</v>
      </c>
      <c r="N88" s="3">
        <f t="shared" si="30"/>
        <v>4523341.9869586751</v>
      </c>
      <c r="O88" s="16">
        <f t="shared" si="31"/>
        <v>45.731958603862537</v>
      </c>
      <c r="P88" s="4"/>
      <c r="Q88" s="4">
        <f t="shared" si="32"/>
        <v>6961.583333333333</v>
      </c>
      <c r="R88" s="3">
        <f t="shared" si="33"/>
        <v>6898.041666666667</v>
      </c>
      <c r="S88" s="3">
        <f t="shared" si="34"/>
        <v>7015.7916666666661</v>
      </c>
      <c r="T88" s="3">
        <f t="shared" si="35"/>
        <v>6956.2881944444434</v>
      </c>
      <c r="U88" s="3">
        <f t="shared" si="36"/>
        <v>6907.8541666666679</v>
      </c>
      <c r="V88" s="36"/>
      <c r="W88" s="30"/>
      <c r="X88" s="30"/>
      <c r="Y88" s="30"/>
      <c r="Z88" s="36">
        <f t="shared" si="23"/>
        <v>7.7233530648504521E-4</v>
      </c>
      <c r="AA88" s="15">
        <f t="shared" si="37"/>
        <v>8.6302970289694732E-4</v>
      </c>
      <c r="AB88" s="15">
        <f t="shared" si="38"/>
        <v>8.6265745339409513E-4</v>
      </c>
      <c r="AC88" s="36"/>
      <c r="AD88" s="30"/>
      <c r="AE88" s="30"/>
      <c r="AF88" s="30"/>
      <c r="AH88" s="30">
        <v>9.1447448449109186E-4</v>
      </c>
      <c r="AI88" s="30">
        <v>9.1405654379774924E-4</v>
      </c>
      <c r="AJ88" s="30">
        <v>1.0106337417883861E-3</v>
      </c>
      <c r="AK88" s="30">
        <f t="shared" ref="AK88:AL107" si="42">AH88-AA88</f>
        <v>5.1444781594144539E-5</v>
      </c>
      <c r="AL88" s="30">
        <f t="shared" si="42"/>
        <v>5.1399090403654113E-5</v>
      </c>
      <c r="AM88" s="30">
        <f t="shared" si="39"/>
        <v>2.3829843530334086E-4</v>
      </c>
    </row>
    <row r="89" spans="1:39" x14ac:dyDescent="0.25">
      <c r="A89" s="14" t="s">
        <v>120</v>
      </c>
      <c r="B89" s="83">
        <v>6891</v>
      </c>
      <c r="C89" s="51">
        <f t="shared" si="40"/>
        <v>0</v>
      </c>
      <c r="D89" s="92"/>
      <c r="E89" s="93"/>
      <c r="F89" s="94"/>
      <c r="G89" s="69">
        <f t="shared" si="25"/>
        <v>6920.1006944444453</v>
      </c>
      <c r="H89" s="93">
        <v>4</v>
      </c>
      <c r="I89" s="15">
        <f t="shared" si="26"/>
        <v>7.8915538126220989E-4</v>
      </c>
      <c r="J89" s="15">
        <f t="shared" si="27"/>
        <v>7.8884412097068933E-4</v>
      </c>
      <c r="K89" s="3">
        <f t="shared" si="41"/>
        <v>98833.47637459579</v>
      </c>
      <c r="L89" s="3">
        <f t="shared" si="28"/>
        <v>77.964206793199992</v>
      </c>
      <c r="M89" s="3">
        <f t="shared" si="29"/>
        <v>98794.49427119919</v>
      </c>
      <c r="N89" s="3">
        <f t="shared" si="30"/>
        <v>4424470.3147924878</v>
      </c>
      <c r="O89" s="16">
        <f t="shared" si="31"/>
        <v>44.766919844274099</v>
      </c>
      <c r="P89" s="4"/>
      <c r="Q89" s="4">
        <f t="shared" si="32"/>
        <v>6898.041666666667</v>
      </c>
      <c r="R89" s="3">
        <f t="shared" si="33"/>
        <v>7015.7916666666661</v>
      </c>
      <c r="S89" s="3">
        <f t="shared" si="34"/>
        <v>7477.541666666667</v>
      </c>
      <c r="T89" s="3">
        <f t="shared" si="35"/>
        <v>6907.8541666666679</v>
      </c>
      <c r="U89" s="3">
        <f t="shared" si="36"/>
        <v>7054.3125</v>
      </c>
      <c r="V89" s="36"/>
      <c r="W89" s="30"/>
      <c r="X89" s="30"/>
      <c r="Y89" s="30"/>
      <c r="Z89" s="36">
        <f t="shared" si="23"/>
        <v>7.8884412097068933E-4</v>
      </c>
      <c r="AA89" s="15">
        <f t="shared" si="37"/>
        <v>5.7802627109331754E-4</v>
      </c>
      <c r="AB89" s="15">
        <f t="shared" si="38"/>
        <v>5.7785926217605139E-4</v>
      </c>
      <c r="AC89" s="36"/>
      <c r="AD89" s="30"/>
      <c r="AE89" s="30"/>
      <c r="AF89" s="30"/>
      <c r="AH89" s="30">
        <v>1.0259332534237405E-3</v>
      </c>
      <c r="AI89" s="30">
        <v>1.0254072537237919E-3</v>
      </c>
      <c r="AJ89" s="30">
        <v>1.1063690866053573E-3</v>
      </c>
      <c r="AK89" s="30">
        <f t="shared" si="42"/>
        <v>4.4790698233042293E-4</v>
      </c>
      <c r="AL89" s="30">
        <f t="shared" si="42"/>
        <v>4.4754799154774047E-4</v>
      </c>
      <c r="AM89" s="30">
        <f t="shared" si="39"/>
        <v>3.1752496563466795E-4</v>
      </c>
    </row>
    <row r="90" spans="1:39" x14ac:dyDescent="0.25">
      <c r="A90" s="14" t="s">
        <v>121</v>
      </c>
      <c r="B90" s="83">
        <v>6975</v>
      </c>
      <c r="C90" s="51">
        <f t="shared" si="40"/>
        <v>2</v>
      </c>
      <c r="D90" s="92">
        <v>1</v>
      </c>
      <c r="E90" s="93"/>
      <c r="F90" s="94">
        <v>1</v>
      </c>
      <c r="G90" s="69">
        <f t="shared" si="25"/>
        <v>7092.5164930555557</v>
      </c>
      <c r="H90" s="93">
        <v>7</v>
      </c>
      <c r="I90" s="15">
        <f t="shared" si="26"/>
        <v>7.1978281868645465E-4</v>
      </c>
      <c r="J90" s="15">
        <f t="shared" si="27"/>
        <v>7.1952386822746216E-4</v>
      </c>
      <c r="K90" s="3">
        <f t="shared" si="41"/>
        <v>98755.51216780259</v>
      </c>
      <c r="L90" s="3">
        <f t="shared" si="28"/>
        <v>71.056948123761686</v>
      </c>
      <c r="M90" s="3">
        <f t="shared" si="29"/>
        <v>98719.983693740709</v>
      </c>
      <c r="N90" s="3">
        <f t="shared" si="30"/>
        <v>4325675.8205212886</v>
      </c>
      <c r="O90" s="16">
        <f t="shared" si="31"/>
        <v>43.801867111693184</v>
      </c>
      <c r="P90" s="4"/>
      <c r="Q90" s="4">
        <f t="shared" si="32"/>
        <v>7015.7916666666661</v>
      </c>
      <c r="R90" s="3">
        <f t="shared" si="33"/>
        <v>7477.541666666667</v>
      </c>
      <c r="S90" s="3">
        <f t="shared" si="34"/>
        <v>7750.666666666667</v>
      </c>
      <c r="T90" s="3">
        <f t="shared" si="35"/>
        <v>7054.3125</v>
      </c>
      <c r="U90" s="3">
        <f t="shared" si="36"/>
        <v>7501.260416666667</v>
      </c>
      <c r="V90" s="36"/>
      <c r="W90" s="30"/>
      <c r="X90" s="30"/>
      <c r="Y90" s="30"/>
      <c r="Z90" s="36">
        <f t="shared" si="23"/>
        <v>7.1952386822746216E-4</v>
      </c>
      <c r="AA90" s="15">
        <f t="shared" si="37"/>
        <v>9.8695575919405471E-4</v>
      </c>
      <c r="AB90" s="15">
        <f t="shared" si="38"/>
        <v>9.864689585840844E-4</v>
      </c>
      <c r="AC90" s="36"/>
      <c r="AD90" s="30"/>
      <c r="AE90" s="30"/>
      <c r="AF90" s="30"/>
      <c r="AH90" s="30">
        <v>1.0997595633682989E-3</v>
      </c>
      <c r="AI90" s="30">
        <v>1.0991551601687883E-3</v>
      </c>
      <c r="AJ90" s="30">
        <v>1.2715451221216381E-3</v>
      </c>
      <c r="AK90" s="30">
        <f t="shared" si="42"/>
        <v>1.128038041742442E-4</v>
      </c>
      <c r="AL90" s="30">
        <f t="shared" si="42"/>
        <v>1.1268620158470387E-4</v>
      </c>
      <c r="AM90" s="30">
        <f t="shared" si="39"/>
        <v>5.5202125389417595E-4</v>
      </c>
    </row>
    <row r="91" spans="1:39" x14ac:dyDescent="0.25">
      <c r="A91" s="14" t="s">
        <v>122</v>
      </c>
      <c r="B91" s="83">
        <v>7453</v>
      </c>
      <c r="C91" s="51">
        <f t="shared" si="40"/>
        <v>1</v>
      </c>
      <c r="D91" s="92"/>
      <c r="E91" s="93">
        <v>1</v>
      </c>
      <c r="F91" s="94"/>
      <c r="G91" s="69">
        <f t="shared" si="25"/>
        <v>7522.6982060185192</v>
      </c>
      <c r="H91" s="93">
        <v>5</v>
      </c>
      <c r="I91" s="15">
        <f t="shared" si="26"/>
        <v>6.5775455105076142E-4</v>
      </c>
      <c r="J91" s="15">
        <f t="shared" si="27"/>
        <v>6.5753830164556263E-4</v>
      </c>
      <c r="K91" s="3">
        <f t="shared" si="41"/>
        <v>98684.455219678828</v>
      </c>
      <c r="L91" s="3">
        <f t="shared" si="28"/>
        <v>64.888809083975502</v>
      </c>
      <c r="M91" s="3">
        <f t="shared" si="29"/>
        <v>98652.010815136833</v>
      </c>
      <c r="N91" s="3">
        <f t="shared" si="30"/>
        <v>4226955.8368275482</v>
      </c>
      <c r="O91" s="16">
        <f t="shared" si="31"/>
        <v>42.833046272769451</v>
      </c>
      <c r="P91" s="4"/>
      <c r="Q91" s="4">
        <f t="shared" si="32"/>
        <v>7477.541666666667</v>
      </c>
      <c r="R91" s="3">
        <f t="shared" si="33"/>
        <v>7750.666666666667</v>
      </c>
      <c r="S91" s="3">
        <f t="shared" si="34"/>
        <v>7844.333333333333</v>
      </c>
      <c r="T91" s="3">
        <f t="shared" si="35"/>
        <v>7501.260416666667</v>
      </c>
      <c r="U91" s="3">
        <f t="shared" si="36"/>
        <v>7758.5138888888896</v>
      </c>
      <c r="V91" s="36"/>
      <c r="W91" s="30"/>
      <c r="X91" s="30"/>
      <c r="Y91" s="30"/>
      <c r="Z91" s="36">
        <f t="shared" si="23"/>
        <v>6.5753830164556263E-4</v>
      </c>
      <c r="AA91" s="15">
        <f t="shared" si="37"/>
        <v>6.6465513610525543E-4</v>
      </c>
      <c r="AB91" s="15">
        <f t="shared" si="38"/>
        <v>6.6443432626147822E-4</v>
      </c>
      <c r="AC91" s="36"/>
      <c r="AD91" s="30"/>
      <c r="AE91" s="30"/>
      <c r="AF91" s="30"/>
      <c r="AH91" s="30">
        <v>1.1531634370749687E-3</v>
      </c>
      <c r="AI91" s="30">
        <v>1.1524989272628748E-3</v>
      </c>
      <c r="AJ91" s="30">
        <v>1.3767880162744281E-3</v>
      </c>
      <c r="AK91" s="30">
        <f t="shared" si="42"/>
        <v>4.8850830096971326E-4</v>
      </c>
      <c r="AL91" s="30">
        <f t="shared" si="42"/>
        <v>4.8806460100139662E-4</v>
      </c>
      <c r="AM91" s="30">
        <f t="shared" si="39"/>
        <v>7.1924971462886545E-4</v>
      </c>
    </row>
    <row r="92" spans="1:39" x14ac:dyDescent="0.25">
      <c r="A92" s="14" t="s">
        <v>123</v>
      </c>
      <c r="B92" s="90">
        <v>7747</v>
      </c>
      <c r="C92" s="64">
        <f t="shared" si="40"/>
        <v>1</v>
      </c>
      <c r="D92" s="95"/>
      <c r="E92" s="96"/>
      <c r="F92" s="97">
        <v>1</v>
      </c>
      <c r="G92" s="70">
        <f t="shared" si="25"/>
        <v>7770.7835648148148</v>
      </c>
      <c r="H92" s="102">
        <v>3</v>
      </c>
      <c r="I92" s="15">
        <f t="shared" si="26"/>
        <v>6.6259322567236724E-4</v>
      </c>
      <c r="J92" s="15">
        <f t="shared" si="27"/>
        <v>6.6237378348146835E-4</v>
      </c>
      <c r="K92" s="3">
        <f t="shared" si="41"/>
        <v>98619.566410594853</v>
      </c>
      <c r="L92" s="3">
        <f t="shared" si="28"/>
        <v>65.323015328685869</v>
      </c>
      <c r="M92" s="3">
        <f t="shared" si="29"/>
        <v>98586.904902930517</v>
      </c>
      <c r="N92" s="3">
        <f t="shared" si="30"/>
        <v>4128303.8260124116</v>
      </c>
      <c r="O92" s="16">
        <f t="shared" si="31"/>
        <v>41.860900187134689</v>
      </c>
      <c r="P92" s="4"/>
      <c r="Q92" s="4">
        <f t="shared" si="32"/>
        <v>7750.666666666667</v>
      </c>
      <c r="R92" s="3">
        <f t="shared" si="33"/>
        <v>7844.333333333333</v>
      </c>
      <c r="S92" s="3">
        <f t="shared" si="34"/>
        <v>8569.3333333333339</v>
      </c>
      <c r="T92" s="3">
        <f t="shared" si="35"/>
        <v>7758.5138888888896</v>
      </c>
      <c r="U92" s="3">
        <f t="shared" si="36"/>
        <v>7905.7499999999991</v>
      </c>
      <c r="V92" s="36"/>
      <c r="W92" s="30"/>
      <c r="X92" s="30"/>
      <c r="Y92" s="30"/>
      <c r="Z92" s="36">
        <f t="shared" si="23"/>
        <v>6.6237378348146835E-4</v>
      </c>
      <c r="AA92" s="15">
        <f t="shared" si="37"/>
        <v>3.8606145377457736E-4</v>
      </c>
      <c r="AB92" s="15">
        <f t="shared" si="38"/>
        <v>3.8598694643373824E-4</v>
      </c>
      <c r="AC92" s="36"/>
      <c r="AD92" s="30"/>
      <c r="AE92" s="30"/>
      <c r="AF92" s="30"/>
      <c r="AH92" s="30">
        <v>1.4593846824289972E-3</v>
      </c>
      <c r="AI92" s="30">
        <v>1.4583205570874549E-3</v>
      </c>
      <c r="AJ92" s="30">
        <v>1.4310840669427749E-3</v>
      </c>
      <c r="AK92" s="30">
        <f t="shared" si="42"/>
        <v>1.0733232286544198E-3</v>
      </c>
      <c r="AL92" s="30">
        <f t="shared" si="42"/>
        <v>1.0723336106537166E-3</v>
      </c>
      <c r="AM92" s="30">
        <f t="shared" si="39"/>
        <v>7.6871028346130654E-4</v>
      </c>
    </row>
    <row r="93" spans="1:39" x14ac:dyDescent="0.25">
      <c r="A93" s="14" t="s">
        <v>124</v>
      </c>
      <c r="B93" s="83">
        <v>7779</v>
      </c>
      <c r="C93" s="51">
        <f t="shared" si="40"/>
        <v>2</v>
      </c>
      <c r="D93" s="92"/>
      <c r="E93" s="93">
        <v>1</v>
      </c>
      <c r="F93" s="94">
        <v>1</v>
      </c>
      <c r="G93" s="69">
        <f t="shared" si="25"/>
        <v>7962.778645833333</v>
      </c>
      <c r="H93" s="93">
        <v>6</v>
      </c>
      <c r="I93" s="15">
        <f t="shared" si="26"/>
        <v>7.3927134245260621E-4</v>
      </c>
      <c r="J93" s="15">
        <f t="shared" si="27"/>
        <v>7.3899818236343332E-4</v>
      </c>
      <c r="K93" s="3">
        <f t="shared" si="41"/>
        <v>98554.243395266167</v>
      </c>
      <c r="L93" s="3">
        <f t="shared" si="28"/>
        <v>72.831406733312178</v>
      </c>
      <c r="M93" s="3">
        <f t="shared" si="29"/>
        <v>98517.827691899511</v>
      </c>
      <c r="N93" s="3">
        <f t="shared" si="30"/>
        <v>4029716.9211094812</v>
      </c>
      <c r="O93" s="16">
        <f t="shared" si="31"/>
        <v>40.888314721748856</v>
      </c>
      <c r="P93" s="4"/>
      <c r="Q93" s="4">
        <f t="shared" si="32"/>
        <v>7844.333333333333</v>
      </c>
      <c r="R93" s="3">
        <f t="shared" si="33"/>
        <v>8569.3333333333339</v>
      </c>
      <c r="S93" s="3">
        <f t="shared" si="34"/>
        <v>8799.9583333333339</v>
      </c>
      <c r="T93" s="3">
        <f t="shared" si="35"/>
        <v>7905.7499999999991</v>
      </c>
      <c r="U93" s="3">
        <f t="shared" si="36"/>
        <v>8589.5937500000018</v>
      </c>
      <c r="V93" s="36"/>
      <c r="W93" s="30"/>
      <c r="X93" s="30"/>
      <c r="Y93" s="30"/>
      <c r="Z93" s="36">
        <f t="shared" si="23"/>
        <v>7.3899818236343332E-4</v>
      </c>
      <c r="AA93" s="15">
        <f t="shared" si="37"/>
        <v>7.5350581334313591E-4</v>
      </c>
      <c r="AB93" s="15">
        <f t="shared" si="38"/>
        <v>7.5322203475217391E-4</v>
      </c>
      <c r="AC93" s="36"/>
      <c r="AD93" s="30"/>
      <c r="AE93" s="30"/>
      <c r="AF93" s="30"/>
      <c r="AH93" s="30">
        <v>1.8748943503987465E-3</v>
      </c>
      <c r="AI93" s="30">
        <v>1.8731383821136765E-3</v>
      </c>
      <c r="AJ93" s="30">
        <v>1.5860846889767569E-3</v>
      </c>
      <c r="AK93" s="30">
        <f t="shared" si="42"/>
        <v>1.1213885370556106E-3</v>
      </c>
      <c r="AL93" s="30">
        <f t="shared" si="42"/>
        <v>1.1199163473615027E-3</v>
      </c>
      <c r="AM93" s="30">
        <f t="shared" si="39"/>
        <v>8.470865066133236E-4</v>
      </c>
    </row>
    <row r="94" spans="1:39" x14ac:dyDescent="0.25">
      <c r="A94" s="14" t="s">
        <v>125</v>
      </c>
      <c r="B94" s="83">
        <v>8551</v>
      </c>
      <c r="C94" s="51">
        <f t="shared" si="40"/>
        <v>3</v>
      </c>
      <c r="D94" s="92">
        <v>1</v>
      </c>
      <c r="E94" s="93">
        <v>1</v>
      </c>
      <c r="F94" s="94">
        <v>1</v>
      </c>
      <c r="G94" s="69">
        <f t="shared" si="25"/>
        <v>8611.5298032407427</v>
      </c>
      <c r="H94" s="93">
        <v>10</v>
      </c>
      <c r="I94" s="15">
        <f t="shared" si="26"/>
        <v>9.1943400115101028E-4</v>
      </c>
      <c r="J94" s="15">
        <f t="shared" si="27"/>
        <v>9.1901151593341097E-4</v>
      </c>
      <c r="K94" s="3">
        <f t="shared" si="41"/>
        <v>98481.411988532855</v>
      </c>
      <c r="L94" s="3">
        <f t="shared" si="28"/>
        <v>90.505551722846576</v>
      </c>
      <c r="M94" s="3">
        <f t="shared" si="29"/>
        <v>98436.159212671424</v>
      </c>
      <c r="N94" s="3">
        <f t="shared" si="30"/>
        <v>3931199.0934175816</v>
      </c>
      <c r="O94" s="16">
        <f t="shared" si="31"/>
        <v>39.918183686027263</v>
      </c>
      <c r="P94" s="4"/>
      <c r="Q94" s="4">
        <f t="shared" si="32"/>
        <v>8569.3333333333339</v>
      </c>
      <c r="R94" s="3">
        <f t="shared" si="33"/>
        <v>8799.9583333333339</v>
      </c>
      <c r="S94" s="3">
        <f t="shared" si="34"/>
        <v>9273.3749999999982</v>
      </c>
      <c r="T94" s="3">
        <f t="shared" si="35"/>
        <v>8589.5937500000018</v>
      </c>
      <c r="U94" s="3">
        <f t="shared" si="36"/>
        <v>8841.3263888888887</v>
      </c>
      <c r="V94" s="36"/>
      <c r="W94" s="30"/>
      <c r="X94" s="30"/>
      <c r="Y94" s="30"/>
      <c r="Z94" s="36">
        <f t="shared" si="23"/>
        <v>9.1901151593341097E-4</v>
      </c>
      <c r="AA94" s="15">
        <f t="shared" si="37"/>
        <v>1.1612338607057645E-3</v>
      </c>
      <c r="AB94" s="15">
        <f t="shared" si="38"/>
        <v>1.1605600199095145E-3</v>
      </c>
      <c r="AC94" s="36"/>
      <c r="AD94" s="30"/>
      <c r="AE94" s="30"/>
      <c r="AF94" s="30"/>
      <c r="AH94" s="30">
        <v>1.0270330695634124E-3</v>
      </c>
      <c r="AI94" s="30">
        <v>1.0265059417892521E-3</v>
      </c>
      <c r="AJ94" s="30">
        <v>1.8806872640528415E-3</v>
      </c>
      <c r="AK94" s="30">
        <f t="shared" si="42"/>
        <v>-1.3420079114235205E-4</v>
      </c>
      <c r="AL94" s="30">
        <f t="shared" si="42"/>
        <v>-1.3405407812026242E-4</v>
      </c>
      <c r="AM94" s="30">
        <f t="shared" si="39"/>
        <v>9.616757481194305E-4</v>
      </c>
    </row>
    <row r="95" spans="1:39" x14ac:dyDescent="0.25">
      <c r="A95" s="14" t="s">
        <v>126</v>
      </c>
      <c r="B95" s="83">
        <v>8759</v>
      </c>
      <c r="C95" s="51">
        <f t="shared" si="40"/>
        <v>3</v>
      </c>
      <c r="D95" s="92"/>
      <c r="E95" s="93">
        <v>2</v>
      </c>
      <c r="F95" s="94">
        <v>1</v>
      </c>
      <c r="G95" s="69">
        <f t="shared" si="25"/>
        <v>8879.9739583333321</v>
      </c>
      <c r="H95" s="93">
        <v>8</v>
      </c>
      <c r="I95" s="15">
        <f t="shared" si="26"/>
        <v>1.1062575664234728E-3</v>
      </c>
      <c r="J95" s="15">
        <f t="shared" si="27"/>
        <v>1.1056460017958365E-3</v>
      </c>
      <c r="K95" s="3">
        <f t="shared" si="41"/>
        <v>98390.906436810008</v>
      </c>
      <c r="L95" s="3">
        <f t="shared" si="28"/>
        <v>108.78551231493475</v>
      </c>
      <c r="M95" s="3">
        <f t="shared" si="29"/>
        <v>98336.513680652541</v>
      </c>
      <c r="N95" s="3">
        <f t="shared" si="30"/>
        <v>3832762.9342049104</v>
      </c>
      <c r="O95" s="16">
        <f t="shared" si="31"/>
        <v>38.954442773290651</v>
      </c>
      <c r="P95" s="4"/>
      <c r="Q95" s="4">
        <f t="shared" si="32"/>
        <v>8799.9583333333339</v>
      </c>
      <c r="R95" s="3">
        <f t="shared" si="33"/>
        <v>9273.3749999999982</v>
      </c>
      <c r="S95" s="3">
        <f t="shared" si="34"/>
        <v>9648.0416666666679</v>
      </c>
      <c r="T95" s="3">
        <f t="shared" si="35"/>
        <v>8841.3263888888887</v>
      </c>
      <c r="U95" s="3">
        <f t="shared" si="36"/>
        <v>9304.5972222222208</v>
      </c>
      <c r="V95" s="36"/>
      <c r="W95" s="30"/>
      <c r="X95" s="30"/>
      <c r="Y95" s="30"/>
      <c r="Z95" s="36">
        <f t="shared" si="23"/>
        <v>1.1056460017958365E-3</v>
      </c>
      <c r="AA95" s="15">
        <f t="shared" si="37"/>
        <v>9.0090354290875722E-4</v>
      </c>
      <c r="AB95" s="15">
        <f t="shared" si="38"/>
        <v>9.0049791202909276E-4</v>
      </c>
      <c r="AC95" s="36"/>
      <c r="AD95" s="30"/>
      <c r="AE95" s="30"/>
      <c r="AF95" s="30"/>
      <c r="AH95" s="30">
        <v>1.7131481880972316E-3</v>
      </c>
      <c r="AI95" s="30">
        <v>1.7116820056339564E-3</v>
      </c>
      <c r="AJ95" s="30">
        <v>2.1961910299250049E-3</v>
      </c>
      <c r="AK95" s="30">
        <f t="shared" si="42"/>
        <v>8.1224464518847442E-4</v>
      </c>
      <c r="AL95" s="30">
        <f t="shared" si="42"/>
        <v>8.1118409360486361E-4</v>
      </c>
      <c r="AM95" s="30">
        <f t="shared" si="39"/>
        <v>1.0905450281291683E-3</v>
      </c>
    </row>
    <row r="96" spans="1:39" x14ac:dyDescent="0.25">
      <c r="A96" s="14" t="s">
        <v>127</v>
      </c>
      <c r="B96" s="83">
        <v>9238</v>
      </c>
      <c r="C96" s="51">
        <f>SUM(D96:F96)</f>
        <v>3</v>
      </c>
      <c r="D96" s="92">
        <v>1</v>
      </c>
      <c r="E96" s="93"/>
      <c r="F96" s="94">
        <v>2</v>
      </c>
      <c r="G96" s="69">
        <f t="shared" si="25"/>
        <v>9334.8570601851843</v>
      </c>
      <c r="H96" s="93">
        <v>11</v>
      </c>
      <c r="I96" s="15">
        <f t="shared" si="26"/>
        <v>1.1961949122576267E-3</v>
      </c>
      <c r="J96" s="15">
        <f t="shared" si="27"/>
        <v>1.1954798987713184E-3</v>
      </c>
      <c r="K96" s="3">
        <f t="shared" si="41"/>
        <v>98282.120924495073</v>
      </c>
      <c r="L96" s="3">
        <f t="shared" si="28"/>
        <v>117.49429997384141</v>
      </c>
      <c r="M96" s="3">
        <f t="shared" si="29"/>
        <v>98223.37377450816</v>
      </c>
      <c r="N96" s="3">
        <f t="shared" si="30"/>
        <v>3734426.4205242577</v>
      </c>
      <c r="O96" s="16">
        <f t="shared" si="31"/>
        <v>37.997006834978855</v>
      </c>
      <c r="P96" s="4"/>
      <c r="Q96" s="4">
        <f t="shared" si="32"/>
        <v>9273.3749999999982</v>
      </c>
      <c r="R96" s="3">
        <f t="shared" si="33"/>
        <v>9648.0416666666679</v>
      </c>
      <c r="S96" s="3">
        <f t="shared" si="34"/>
        <v>9734.1249999999982</v>
      </c>
      <c r="T96" s="3">
        <f t="shared" si="35"/>
        <v>9304.5972222222208</v>
      </c>
      <c r="U96" s="3">
        <f t="shared" si="36"/>
        <v>9655.2152777777792</v>
      </c>
      <c r="V96" s="36"/>
      <c r="W96" s="30"/>
      <c r="X96" s="30"/>
      <c r="Y96" s="30"/>
      <c r="Z96" s="36">
        <f t="shared" si="23"/>
        <v>1.1954798987713184E-3</v>
      </c>
      <c r="AA96" s="15">
        <f t="shared" si="37"/>
        <v>1.1783790505927451E-3</v>
      </c>
      <c r="AB96" s="15">
        <f t="shared" si="38"/>
        <v>1.1776851708259976E-3</v>
      </c>
      <c r="AC96" s="36"/>
      <c r="AD96" s="30"/>
      <c r="AE96" s="30"/>
      <c r="AF96" s="30"/>
      <c r="AH96" s="30">
        <v>2.4636169775145524E-3</v>
      </c>
      <c r="AI96" s="30">
        <v>2.4605860067840784E-3</v>
      </c>
      <c r="AJ96" s="30">
        <v>2.4000980431783908E-3</v>
      </c>
      <c r="AK96" s="30">
        <f t="shared" si="42"/>
        <v>1.2852379269218074E-3</v>
      </c>
      <c r="AL96" s="30">
        <f t="shared" si="42"/>
        <v>1.2829008359580808E-3</v>
      </c>
      <c r="AM96" s="30">
        <f t="shared" si="39"/>
        <v>1.2046181444070724E-3</v>
      </c>
    </row>
    <row r="97" spans="1:39" x14ac:dyDescent="0.25">
      <c r="A97" s="14" t="s">
        <v>128</v>
      </c>
      <c r="B97" s="90">
        <v>9639</v>
      </c>
      <c r="C97" s="64">
        <f t="shared" si="40"/>
        <v>3</v>
      </c>
      <c r="D97" s="95">
        <v>2</v>
      </c>
      <c r="E97" s="96"/>
      <c r="F97" s="95">
        <v>1</v>
      </c>
      <c r="G97" s="70">
        <f t="shared" si="25"/>
        <v>9663.3454861111113</v>
      </c>
      <c r="H97" s="102">
        <v>15</v>
      </c>
      <c r="I97" s="15">
        <f t="shared" si="26"/>
        <v>1.1660699361501509E-3</v>
      </c>
      <c r="J97" s="15">
        <f t="shared" si="27"/>
        <v>1.1653904727530744E-3</v>
      </c>
      <c r="K97" s="3">
        <f t="shared" si="41"/>
        <v>98164.626624521232</v>
      </c>
      <c r="L97" s="3">
        <f t="shared" si="28"/>
        <v>114.40012062957976</v>
      </c>
      <c r="M97" s="3">
        <f t="shared" si="29"/>
        <v>98107.426564206442</v>
      </c>
      <c r="N97" s="3">
        <f t="shared" si="30"/>
        <v>3636203.0467497497</v>
      </c>
      <c r="O97" s="16">
        <f t="shared" si="31"/>
        <v>37.04188740673554</v>
      </c>
      <c r="P97" s="4"/>
      <c r="Q97" s="4">
        <f t="shared" si="32"/>
        <v>9648.0416666666679</v>
      </c>
      <c r="R97" s="3">
        <f t="shared" si="33"/>
        <v>9734.1249999999982</v>
      </c>
      <c r="S97" s="3">
        <f t="shared" si="34"/>
        <v>9675.9583333333339</v>
      </c>
      <c r="T97" s="3">
        <f t="shared" si="35"/>
        <v>9655.2152777777792</v>
      </c>
      <c r="U97" s="3">
        <f t="shared" si="36"/>
        <v>9729.2777777777774</v>
      </c>
      <c r="V97" s="36"/>
      <c r="W97" s="30"/>
      <c r="X97" s="30"/>
      <c r="Y97" s="30"/>
      <c r="Z97" s="36">
        <f t="shared" si="23"/>
        <v>1.1653904727530744E-3</v>
      </c>
      <c r="AA97" s="15">
        <f t="shared" si="37"/>
        <v>1.5522574476467938E-3</v>
      </c>
      <c r="AB97" s="15">
        <f t="shared" si="38"/>
        <v>1.5510536303720713E-3</v>
      </c>
      <c r="AC97" s="36"/>
      <c r="AD97" s="30"/>
      <c r="AE97" s="30"/>
      <c r="AF97" s="30"/>
      <c r="AH97" s="30">
        <v>2.8020374336309955E-3</v>
      </c>
      <c r="AI97" s="30">
        <v>2.7981172190352835E-3</v>
      </c>
      <c r="AJ97" s="30">
        <v>2.3966329769512305E-3</v>
      </c>
      <c r="AK97" s="30">
        <f t="shared" si="42"/>
        <v>1.2497799859842017E-3</v>
      </c>
      <c r="AL97" s="30">
        <f t="shared" si="42"/>
        <v>1.2470635886632122E-3</v>
      </c>
      <c r="AM97" s="30">
        <f t="shared" si="39"/>
        <v>1.2312425041981561E-3</v>
      </c>
    </row>
    <row r="98" spans="1:39" x14ac:dyDescent="0.25">
      <c r="A98" s="14" t="s">
        <v>129</v>
      </c>
      <c r="B98" s="83">
        <v>9736</v>
      </c>
      <c r="C98" s="51">
        <f t="shared" si="40"/>
        <v>1</v>
      </c>
      <c r="D98" s="98">
        <v>1</v>
      </c>
      <c r="E98" s="93"/>
      <c r="F98" s="98"/>
      <c r="G98" s="69">
        <f t="shared" si="25"/>
        <v>9722.8460648148157</v>
      </c>
      <c r="H98" s="93">
        <v>7</v>
      </c>
      <c r="I98" s="15">
        <f t="shared" si="26"/>
        <v>1.075324421381293E-3</v>
      </c>
      <c r="J98" s="15">
        <f t="shared" si="27"/>
        <v>1.0747465707641238E-3</v>
      </c>
      <c r="K98" s="3">
        <f t="shared" si="41"/>
        <v>98050.226503891652</v>
      </c>
      <c r="L98" s="3">
        <f t="shared" si="28"/>
        <v>105.37914469769748</v>
      </c>
      <c r="M98" s="3">
        <f t="shared" si="29"/>
        <v>97997.536931542796</v>
      </c>
      <c r="N98" s="3">
        <f t="shared" si="30"/>
        <v>3538095.6201855433</v>
      </c>
      <c r="O98" s="16">
        <f t="shared" si="31"/>
        <v>36.08452266089477</v>
      </c>
      <c r="P98" s="4"/>
      <c r="Q98" s="4">
        <f t="shared" si="32"/>
        <v>9734.1249999999982</v>
      </c>
      <c r="R98" s="3">
        <f t="shared" si="33"/>
        <v>9675.9583333333339</v>
      </c>
      <c r="S98" s="3">
        <f t="shared" si="34"/>
        <v>9251.625</v>
      </c>
      <c r="T98" s="3">
        <f t="shared" si="35"/>
        <v>9729.2777777777774</v>
      </c>
      <c r="U98" s="3">
        <f t="shared" si="36"/>
        <v>9640.5972222222226</v>
      </c>
      <c r="V98" s="36"/>
      <c r="W98" s="30"/>
      <c r="X98" s="30"/>
      <c r="Y98" s="30"/>
      <c r="Z98" s="36">
        <f t="shared" si="23"/>
        <v>1.0747465707641238E-3</v>
      </c>
      <c r="AA98" s="15">
        <f t="shared" si="37"/>
        <v>7.1995380296430969E-4</v>
      </c>
      <c r="AB98" s="15">
        <f t="shared" si="38"/>
        <v>7.1969472948557644E-4</v>
      </c>
      <c r="AC98" s="36"/>
      <c r="AD98" s="30"/>
      <c r="AE98" s="30"/>
      <c r="AF98" s="30"/>
      <c r="AH98" s="30">
        <v>2.2099438521025771E-3</v>
      </c>
      <c r="AI98" s="30">
        <v>2.2075046214692249E-3</v>
      </c>
      <c r="AJ98" s="30">
        <v>2.3521527286872613E-3</v>
      </c>
      <c r="AK98" s="30">
        <f t="shared" si="42"/>
        <v>1.4899900491382673E-3</v>
      </c>
      <c r="AL98" s="30">
        <f t="shared" si="42"/>
        <v>1.4878098919836485E-3</v>
      </c>
      <c r="AM98" s="30">
        <f t="shared" si="39"/>
        <v>1.2774061579231375E-3</v>
      </c>
    </row>
    <row r="99" spans="1:39" x14ac:dyDescent="0.25">
      <c r="A99" s="14" t="s">
        <v>130</v>
      </c>
      <c r="B99" s="83">
        <v>9713</v>
      </c>
      <c r="C99" s="51">
        <f t="shared" si="40"/>
        <v>1</v>
      </c>
      <c r="D99" s="92"/>
      <c r="E99" s="93"/>
      <c r="F99" s="94">
        <v>1</v>
      </c>
      <c r="G99" s="69">
        <f t="shared" si="25"/>
        <v>9607.6490162037044</v>
      </c>
      <c r="H99" s="93">
        <v>12</v>
      </c>
      <c r="I99" s="15">
        <f t="shared" si="26"/>
        <v>1.0107747809057464E-3</v>
      </c>
      <c r="J99" s="15">
        <f t="shared" si="27"/>
        <v>1.0102642061149501E-3</v>
      </c>
      <c r="K99" s="3">
        <f t="shared" si="41"/>
        <v>97944.847359193955</v>
      </c>
      <c r="L99" s="3">
        <f t="shared" si="28"/>
        <v>98.950173460383667</v>
      </c>
      <c r="M99" s="3">
        <f t="shared" si="29"/>
        <v>97895.372272463763</v>
      </c>
      <c r="N99" s="3">
        <f t="shared" si="30"/>
        <v>3440098.0832540006</v>
      </c>
      <c r="O99" s="16">
        <f t="shared" si="31"/>
        <v>35.122808151796903</v>
      </c>
      <c r="P99" s="4"/>
      <c r="Q99" s="4">
        <f t="shared" si="32"/>
        <v>9675.9583333333339</v>
      </c>
      <c r="R99" s="3">
        <f t="shared" si="33"/>
        <v>9251.625</v>
      </c>
      <c r="S99" s="3">
        <f t="shared" si="34"/>
        <v>9174.75</v>
      </c>
      <c r="T99" s="3">
        <f t="shared" si="35"/>
        <v>9640.5972222222226</v>
      </c>
      <c r="U99" s="3">
        <f t="shared" si="36"/>
        <v>9245.21875</v>
      </c>
      <c r="V99" s="36"/>
      <c r="W99" s="30"/>
      <c r="X99" s="30"/>
      <c r="Y99" s="30"/>
      <c r="Z99" s="36">
        <f t="shared" si="23"/>
        <v>1.0102642061149501E-3</v>
      </c>
      <c r="AA99" s="15">
        <f t="shared" si="37"/>
        <v>1.2490048272747573E-3</v>
      </c>
      <c r="AB99" s="15">
        <f t="shared" si="38"/>
        <v>1.2482253075574246E-3</v>
      </c>
      <c r="AC99" s="36"/>
      <c r="AD99" s="30"/>
      <c r="AE99" s="30"/>
      <c r="AF99" s="30"/>
      <c r="AH99" s="30">
        <v>2.1116541936730235E-3</v>
      </c>
      <c r="AI99" s="30">
        <v>2.1094270034839463E-3</v>
      </c>
      <c r="AJ99" s="30">
        <v>2.5765739035193223E-3</v>
      </c>
      <c r="AK99" s="30">
        <f t="shared" si="42"/>
        <v>8.6264936639826617E-4</v>
      </c>
      <c r="AL99" s="30">
        <f t="shared" si="42"/>
        <v>8.6120169592652173E-4</v>
      </c>
      <c r="AM99" s="30">
        <f t="shared" si="39"/>
        <v>1.5663096974043722E-3</v>
      </c>
    </row>
    <row r="100" spans="1:39" x14ac:dyDescent="0.25">
      <c r="A100" s="14" t="s">
        <v>131</v>
      </c>
      <c r="B100" s="83">
        <v>9257</v>
      </c>
      <c r="C100" s="51">
        <f t="shared" si="40"/>
        <v>0</v>
      </c>
      <c r="D100" s="92"/>
      <c r="E100" s="93"/>
      <c r="F100" s="94"/>
      <c r="G100" s="69">
        <f t="shared" si="25"/>
        <v>9237.9444444444434</v>
      </c>
      <c r="H100" s="93">
        <v>8</v>
      </c>
      <c r="I100" s="15">
        <f t="shared" si="26"/>
        <v>1.0960922371271991E-3</v>
      </c>
      <c r="J100" s="15">
        <f t="shared" si="27"/>
        <v>1.0954918570670155E-3</v>
      </c>
      <c r="K100" s="3">
        <f t="shared" si="41"/>
        <v>97845.897185733571</v>
      </c>
      <c r="L100" s="3">
        <f t="shared" si="28"/>
        <v>107.18938361438632</v>
      </c>
      <c r="M100" s="3">
        <f t="shared" si="29"/>
        <v>97792.302493926371</v>
      </c>
      <c r="N100" s="3">
        <f t="shared" si="30"/>
        <v>3342202.7109815367</v>
      </c>
      <c r="O100" s="16">
        <f t="shared" si="31"/>
        <v>34.157821708530939</v>
      </c>
      <c r="P100" s="4"/>
      <c r="Q100" s="4">
        <f t="shared" si="32"/>
        <v>9251.625</v>
      </c>
      <c r="R100" s="3">
        <f t="shared" si="33"/>
        <v>9174.75</v>
      </c>
      <c r="S100" s="3">
        <f t="shared" si="34"/>
        <v>8972.875</v>
      </c>
      <c r="T100" s="3">
        <f t="shared" si="35"/>
        <v>9245.21875</v>
      </c>
      <c r="U100" s="3">
        <f t="shared" si="36"/>
        <v>9157.9270833333339</v>
      </c>
      <c r="V100" s="36"/>
      <c r="W100" s="30"/>
      <c r="X100" s="30"/>
      <c r="Y100" s="30"/>
      <c r="Z100" s="36">
        <f t="shared" si="23"/>
        <v>1.0954918570670155E-3</v>
      </c>
      <c r="AA100" s="15">
        <f t="shared" si="37"/>
        <v>8.6599351707630974E-4</v>
      </c>
      <c r="AB100" s="15">
        <f t="shared" si="38"/>
        <v>8.6561870698205652E-4</v>
      </c>
      <c r="AC100" s="36"/>
      <c r="AD100" s="30"/>
      <c r="AE100" s="30"/>
      <c r="AF100" s="30"/>
      <c r="AH100" s="30">
        <v>2.5853678205641027E-3</v>
      </c>
      <c r="AI100" s="30">
        <v>2.5820300718343778E-3</v>
      </c>
      <c r="AJ100" s="30">
        <v>2.9693060217488741E-3</v>
      </c>
      <c r="AK100" s="30">
        <f t="shared" si="42"/>
        <v>1.7193743034877929E-3</v>
      </c>
      <c r="AL100" s="30">
        <f t="shared" si="42"/>
        <v>1.7164113648523213E-3</v>
      </c>
      <c r="AM100" s="30">
        <f t="shared" si="39"/>
        <v>1.8738141646818585E-3</v>
      </c>
    </row>
    <row r="101" spans="1:39" x14ac:dyDescent="0.25">
      <c r="A101" s="14" t="s">
        <v>132</v>
      </c>
      <c r="B101" s="83">
        <v>9192</v>
      </c>
      <c r="C101" s="51">
        <f t="shared" si="40"/>
        <v>1</v>
      </c>
      <c r="D101" s="92"/>
      <c r="E101" s="93"/>
      <c r="F101" s="94">
        <v>1</v>
      </c>
      <c r="G101" s="69">
        <f t="shared" si="25"/>
        <v>9142.4991319444453</v>
      </c>
      <c r="H101" s="93">
        <v>13</v>
      </c>
      <c r="I101" s="15">
        <f t="shared" si="26"/>
        <v>1.4504089822437549E-3</v>
      </c>
      <c r="J101" s="15">
        <f t="shared" si="27"/>
        <v>1.4493579013844279E-3</v>
      </c>
      <c r="K101" s="3">
        <f t="shared" si="41"/>
        <v>97738.707802119185</v>
      </c>
      <c r="L101" s="3">
        <f t="shared" si="28"/>
        <v>141.65836842410499</v>
      </c>
      <c r="M101" s="3">
        <f t="shared" si="29"/>
        <v>97667.878617907132</v>
      </c>
      <c r="N101" s="3">
        <f t="shared" si="30"/>
        <v>3244410.4084876101</v>
      </c>
      <c r="O101" s="16">
        <f t="shared" si="31"/>
        <v>33.194734015270704</v>
      </c>
      <c r="P101" s="4"/>
      <c r="Q101" s="4">
        <f t="shared" si="32"/>
        <v>9174.75</v>
      </c>
      <c r="R101" s="3">
        <f t="shared" si="33"/>
        <v>8972.875</v>
      </c>
      <c r="S101" s="3">
        <f t="shared" si="34"/>
        <v>8953.3750000000018</v>
      </c>
      <c r="T101" s="3">
        <f t="shared" si="35"/>
        <v>9157.9270833333339</v>
      </c>
      <c r="U101" s="3">
        <f t="shared" si="36"/>
        <v>8971.2916666666661</v>
      </c>
      <c r="V101" s="36"/>
      <c r="W101" s="30"/>
      <c r="X101" s="30"/>
      <c r="Y101" s="30"/>
      <c r="Z101" s="36">
        <f t="shared" si="23"/>
        <v>1.4493579013844279E-3</v>
      </c>
      <c r="AA101" s="15">
        <f t="shared" si="37"/>
        <v>1.421930679170339E-3</v>
      </c>
      <c r="AB101" s="15">
        <f t="shared" si="38"/>
        <v>1.4209204539772536E-3</v>
      </c>
      <c r="AC101" s="36"/>
      <c r="AD101" s="30"/>
      <c r="AE101" s="30"/>
      <c r="AF101" s="30"/>
      <c r="AH101" s="30">
        <v>2.7431773162810125E-3</v>
      </c>
      <c r="AI101" s="30">
        <v>2.7394199589354531E-3</v>
      </c>
      <c r="AJ101" s="30">
        <v>3.2738584357847266E-3</v>
      </c>
      <c r="AK101" s="30">
        <f t="shared" si="42"/>
        <v>1.3212466371106736E-3</v>
      </c>
      <c r="AL101" s="30">
        <f t="shared" si="42"/>
        <v>1.3184995049581995E-3</v>
      </c>
      <c r="AM101" s="30">
        <f t="shared" si="39"/>
        <v>1.8245005344002987E-3</v>
      </c>
    </row>
    <row r="102" spans="1:39" x14ac:dyDescent="0.25">
      <c r="A102" s="14" t="s">
        <v>133</v>
      </c>
      <c r="B102" s="90">
        <v>8973</v>
      </c>
      <c r="C102" s="64">
        <f t="shared" si="40"/>
        <v>4</v>
      </c>
      <c r="D102" s="95">
        <v>3</v>
      </c>
      <c r="E102" s="95"/>
      <c r="F102" s="97">
        <v>1</v>
      </c>
      <c r="G102" s="70">
        <f t="shared" si="25"/>
        <v>8971.0384837962974</v>
      </c>
      <c r="H102" s="102">
        <v>18</v>
      </c>
      <c r="I102" s="15">
        <f t="shared" si="26"/>
        <v>2.1087788604202966E-3</v>
      </c>
      <c r="J102" s="15">
        <f t="shared" si="27"/>
        <v>2.1065577282175364E-3</v>
      </c>
      <c r="K102" s="3">
        <f t="shared" si="41"/>
        <v>97597.04943369508</v>
      </c>
      <c r="L102" s="3">
        <f t="shared" si="28"/>
        <v>205.59381873578241</v>
      </c>
      <c r="M102" s="3">
        <f t="shared" si="29"/>
        <v>97494.252524327196</v>
      </c>
      <c r="N102" s="3">
        <f t="shared" si="30"/>
        <v>3146742.5298697031</v>
      </c>
      <c r="O102" s="16">
        <f t="shared" si="31"/>
        <v>32.242189165846852</v>
      </c>
      <c r="P102" s="4"/>
      <c r="Q102" s="4">
        <f t="shared" si="32"/>
        <v>8972.875</v>
      </c>
      <c r="R102" s="3">
        <f t="shared" si="33"/>
        <v>8953.3750000000018</v>
      </c>
      <c r="S102" s="3">
        <f t="shared" si="34"/>
        <v>8693.9166666666661</v>
      </c>
      <c r="T102" s="3">
        <f t="shared" si="35"/>
        <v>8971.2916666666661</v>
      </c>
      <c r="U102" s="3">
        <f t="shared" si="36"/>
        <v>8932.7534722222226</v>
      </c>
      <c r="V102" s="36"/>
      <c r="W102" s="30"/>
      <c r="X102" s="30"/>
      <c r="Y102" s="30"/>
      <c r="Z102" s="36">
        <f t="shared" si="23"/>
        <v>2.1065577282175364E-3</v>
      </c>
      <c r="AA102" s="15">
        <f t="shared" si="37"/>
        <v>2.0064566697057455E-3</v>
      </c>
      <c r="AB102" s="15">
        <f t="shared" si="38"/>
        <v>2.00444575293073E-3</v>
      </c>
      <c r="AC102" s="36"/>
      <c r="AD102" s="30"/>
      <c r="AE102" s="30"/>
      <c r="AF102" s="30"/>
      <c r="AH102" s="30">
        <v>3.7924099477837847E-3</v>
      </c>
      <c r="AI102" s="30">
        <v>3.7852323713339245E-3</v>
      </c>
      <c r="AJ102" s="30">
        <v>3.4155322902578392E-3</v>
      </c>
      <c r="AK102" s="30">
        <f t="shared" si="42"/>
        <v>1.7859532780780392E-3</v>
      </c>
      <c r="AL102" s="30">
        <f t="shared" si="42"/>
        <v>1.7807866184031945E-3</v>
      </c>
      <c r="AM102" s="30">
        <f t="shared" si="39"/>
        <v>1.3089745620403028E-3</v>
      </c>
    </row>
    <row r="103" spans="1:39" x14ac:dyDescent="0.25">
      <c r="A103" s="14" t="s">
        <v>134</v>
      </c>
      <c r="B103" s="83">
        <v>8960</v>
      </c>
      <c r="C103" s="51">
        <f t="shared" si="40"/>
        <v>3</v>
      </c>
      <c r="D103" s="92">
        <v>2</v>
      </c>
      <c r="E103" s="98">
        <v>1</v>
      </c>
      <c r="F103" s="94"/>
      <c r="G103" s="69">
        <f t="shared" si="25"/>
        <v>8901.5555555555547</v>
      </c>
      <c r="H103" s="93">
        <v>24</v>
      </c>
      <c r="I103" s="15">
        <f t="shared" si="26"/>
        <v>2.7117831944785151E-3</v>
      </c>
      <c r="J103" s="15">
        <f t="shared" si="27"/>
        <v>2.7081112891371851E-3</v>
      </c>
      <c r="K103" s="3">
        <f t="shared" si="41"/>
        <v>97391.455614959297</v>
      </c>
      <c r="L103" s="3">
        <f t="shared" si="28"/>
        <v>263.74690041637223</v>
      </c>
      <c r="M103" s="3">
        <f t="shared" si="29"/>
        <v>97259.582164751104</v>
      </c>
      <c r="N103" s="3">
        <f t="shared" si="30"/>
        <v>3049248.2773453761</v>
      </c>
      <c r="O103" s="16">
        <f t="shared" si="31"/>
        <v>31.309197075775224</v>
      </c>
      <c r="P103" s="4"/>
      <c r="Q103" s="4">
        <f t="shared" si="32"/>
        <v>8953.3750000000018</v>
      </c>
      <c r="R103" s="3">
        <f t="shared" si="33"/>
        <v>8693.9166666666661</v>
      </c>
      <c r="S103" s="3">
        <f t="shared" si="34"/>
        <v>6773.9583333333321</v>
      </c>
      <c r="T103" s="3">
        <f t="shared" si="35"/>
        <v>8932.7534722222226</v>
      </c>
      <c r="U103" s="3">
        <f t="shared" si="36"/>
        <v>8534.8784722222226</v>
      </c>
      <c r="V103" s="36"/>
      <c r="W103" s="30"/>
      <c r="X103" s="30"/>
      <c r="Y103" s="30"/>
      <c r="Z103" s="36">
        <f t="shared" si="23"/>
        <v>2.7081112891371851E-3</v>
      </c>
      <c r="AA103" s="15">
        <f t="shared" si="37"/>
        <v>2.6961579748857878E-3</v>
      </c>
      <c r="AB103" s="15">
        <f t="shared" si="38"/>
        <v>2.6925282341502331E-3</v>
      </c>
      <c r="AC103" s="36"/>
      <c r="AD103" s="30"/>
      <c r="AE103" s="30"/>
      <c r="AF103" s="30"/>
      <c r="AH103" s="30">
        <v>3.6336451023795133E-3</v>
      </c>
      <c r="AI103" s="30">
        <v>3.6270553863591618E-3</v>
      </c>
      <c r="AJ103" s="30">
        <v>3.4973401299505584E-3</v>
      </c>
      <c r="AK103" s="30">
        <f t="shared" si="42"/>
        <v>9.3748712749372552E-4</v>
      </c>
      <c r="AL103" s="30">
        <f t="shared" si="42"/>
        <v>9.3452715220892872E-4</v>
      </c>
      <c r="AM103" s="30">
        <f t="shared" si="39"/>
        <v>7.8922884081337324E-4</v>
      </c>
    </row>
    <row r="104" spans="1:39" x14ac:dyDescent="0.25">
      <c r="A104" s="14" t="s">
        <v>135</v>
      </c>
      <c r="B104" s="83">
        <v>8878</v>
      </c>
      <c r="C104" s="51">
        <f t="shared" si="40"/>
        <v>7</v>
      </c>
      <c r="D104" s="92">
        <v>1</v>
      </c>
      <c r="E104" s="93">
        <v>1</v>
      </c>
      <c r="F104" s="94">
        <v>5</v>
      </c>
      <c r="G104" s="69">
        <f t="shared" si="25"/>
        <v>8401.1863425925931</v>
      </c>
      <c r="H104" s="93">
        <v>28</v>
      </c>
      <c r="I104" s="15">
        <f t="shared" si="26"/>
        <v>3.0091971236473219E-3</v>
      </c>
      <c r="J104" s="15">
        <f t="shared" si="27"/>
        <v>3.0046762920196038E-3</v>
      </c>
      <c r="K104" s="3">
        <f t="shared" si="41"/>
        <v>97127.708714542925</v>
      </c>
      <c r="L104" s="3">
        <f t="shared" si="28"/>
        <v>291.83732367277844</v>
      </c>
      <c r="M104" s="3">
        <f t="shared" si="29"/>
        <v>96981.790052706536</v>
      </c>
      <c r="N104" s="3">
        <f t="shared" si="30"/>
        <v>2951988.6951806252</v>
      </c>
      <c r="O104" s="16">
        <f t="shared" si="31"/>
        <v>30.392858374292363</v>
      </c>
      <c r="P104" s="4"/>
      <c r="Q104" s="4">
        <f t="shared" si="32"/>
        <v>8693.9166666666661</v>
      </c>
      <c r="R104" s="3">
        <f t="shared" si="33"/>
        <v>6773.9583333333321</v>
      </c>
      <c r="S104" s="3">
        <f t="shared" si="34"/>
        <v>8508.8333333333339</v>
      </c>
      <c r="T104" s="3">
        <f t="shared" si="35"/>
        <v>8534.8784722222226</v>
      </c>
      <c r="U104" s="3">
        <f t="shared" si="36"/>
        <v>6918.5729166666661</v>
      </c>
      <c r="V104" s="36"/>
      <c r="W104" s="30"/>
      <c r="X104" s="30"/>
      <c r="Y104" s="30"/>
      <c r="Z104" s="36">
        <f t="shared" si="23"/>
        <v>3.0046762920196038E-3</v>
      </c>
      <c r="AA104" s="15">
        <f t="shared" si="37"/>
        <v>3.3328626289414317E-3</v>
      </c>
      <c r="AB104" s="15">
        <f t="shared" si="38"/>
        <v>3.3273178822292864E-3</v>
      </c>
      <c r="AC104" s="36"/>
      <c r="AD104" s="30"/>
      <c r="AE104" s="30"/>
      <c r="AF104" s="30"/>
      <c r="AH104" s="30">
        <v>2.8833627925274421E-3</v>
      </c>
      <c r="AI104" s="30">
        <v>2.8792118863150405E-3</v>
      </c>
      <c r="AJ104" s="30">
        <v>3.6141789791946221E-3</v>
      </c>
      <c r="AK104" s="30">
        <f t="shared" si="42"/>
        <v>-4.4949983641398962E-4</v>
      </c>
      <c r="AL104" s="30">
        <f t="shared" si="42"/>
        <v>-4.4810599591424589E-4</v>
      </c>
      <c r="AM104" s="30">
        <f t="shared" si="39"/>
        <v>6.0950268717501832E-4</v>
      </c>
    </row>
    <row r="105" spans="1:39" x14ac:dyDescent="0.25">
      <c r="A105" s="14" t="s">
        <v>136</v>
      </c>
      <c r="B105" s="83">
        <v>6611</v>
      </c>
      <c r="C105" s="51">
        <f t="shared" si="40"/>
        <v>2</v>
      </c>
      <c r="D105" s="92">
        <v>1</v>
      </c>
      <c r="E105" s="93"/>
      <c r="F105" s="94">
        <v>1</v>
      </c>
      <c r="G105" s="69">
        <f t="shared" si="25"/>
        <v>7048.5717592592591</v>
      </c>
      <c r="H105" s="93">
        <v>26</v>
      </c>
      <c r="I105" s="15">
        <f t="shared" si="26"/>
        <v>3.0695306096622404E-3</v>
      </c>
      <c r="J105" s="15">
        <f t="shared" si="27"/>
        <v>3.0648268197939047E-3</v>
      </c>
      <c r="K105" s="3">
        <f t="shared" si="41"/>
        <v>96835.871390870147</v>
      </c>
      <c r="L105" s="3">
        <f t="shared" si="28"/>
        <v>296.78517575685692</v>
      </c>
      <c r="M105" s="3">
        <f t="shared" si="29"/>
        <v>96687.478802991711</v>
      </c>
      <c r="N105" s="3">
        <f t="shared" si="30"/>
        <v>2855006.9051279188</v>
      </c>
      <c r="O105" s="16">
        <f t="shared" si="31"/>
        <v>29.482947425586897</v>
      </c>
      <c r="P105" s="4"/>
      <c r="Q105" s="4">
        <f t="shared" si="32"/>
        <v>6773.9583333333321</v>
      </c>
      <c r="R105" s="3">
        <f t="shared" si="33"/>
        <v>8508.8333333333339</v>
      </c>
      <c r="S105" s="3">
        <f t="shared" si="34"/>
        <v>7988.541666666667</v>
      </c>
      <c r="T105" s="3">
        <f t="shared" si="35"/>
        <v>6918.5729166666661</v>
      </c>
      <c r="U105" s="3">
        <f t="shared" si="36"/>
        <v>8466.5590277777792</v>
      </c>
      <c r="V105" s="36"/>
      <c r="W105" s="30"/>
      <c r="X105" s="30"/>
      <c r="Y105" s="30"/>
      <c r="Z105" s="36">
        <f t="shared" si="23"/>
        <v>3.0648268197939047E-3</v>
      </c>
      <c r="AA105" s="15">
        <f t="shared" si="37"/>
        <v>3.6886905444135486E-3</v>
      </c>
      <c r="AB105" s="15">
        <f t="shared" si="38"/>
        <v>3.6818998498327708E-3</v>
      </c>
      <c r="AC105" s="36"/>
      <c r="AD105" s="30"/>
      <c r="AE105" s="30"/>
      <c r="AF105" s="30"/>
      <c r="AH105" s="30">
        <v>3.7022783313073108E-3</v>
      </c>
      <c r="AI105" s="30">
        <v>3.6954375621018765E-3</v>
      </c>
      <c r="AJ105" s="30">
        <v>3.9387219918436064E-3</v>
      </c>
      <c r="AK105" s="30">
        <f t="shared" si="42"/>
        <v>1.358778689376219E-5</v>
      </c>
      <c r="AL105" s="30">
        <f t="shared" si="42"/>
        <v>1.3537712269105773E-5</v>
      </c>
      <c r="AM105" s="30">
        <f t="shared" si="39"/>
        <v>8.7389517204970171E-4</v>
      </c>
    </row>
    <row r="106" spans="1:39" x14ac:dyDescent="0.25">
      <c r="A106" s="14" t="s">
        <v>137</v>
      </c>
      <c r="B106" s="83">
        <v>8554</v>
      </c>
      <c r="C106" s="51">
        <f t="shared" si="40"/>
        <v>4</v>
      </c>
      <c r="D106" s="92">
        <v>1</v>
      </c>
      <c r="E106" s="93">
        <v>1</v>
      </c>
      <c r="F106" s="94">
        <v>2</v>
      </c>
      <c r="G106" s="69">
        <f t="shared" si="25"/>
        <v>8427.8576388888905</v>
      </c>
      <c r="H106" s="93">
        <v>15</v>
      </c>
      <c r="I106" s="15">
        <f t="shared" si="26"/>
        <v>3.0455118360790249E-3</v>
      </c>
      <c r="J106" s="15">
        <f t="shared" si="27"/>
        <v>3.0408813160589404E-3</v>
      </c>
      <c r="K106" s="3">
        <f t="shared" si="41"/>
        <v>96539.08621511329</v>
      </c>
      <c r="L106" s="3">
        <f t="shared" si="28"/>
        <v>293.56390354094037</v>
      </c>
      <c r="M106" s="3">
        <f t="shared" si="29"/>
        <v>96392.304263342812</v>
      </c>
      <c r="N106" s="3">
        <f t="shared" si="30"/>
        <v>2758319.4263249272</v>
      </c>
      <c r="O106" s="16">
        <f t="shared" si="31"/>
        <v>28.572048218673832</v>
      </c>
      <c r="P106" s="4"/>
      <c r="Q106" s="4">
        <f t="shared" si="32"/>
        <v>8508.8333333333339</v>
      </c>
      <c r="R106" s="3">
        <f t="shared" si="33"/>
        <v>7988.541666666667</v>
      </c>
      <c r="S106" s="3">
        <f t="shared" si="34"/>
        <v>7971.75</v>
      </c>
      <c r="T106" s="3">
        <f t="shared" si="35"/>
        <v>8466.5590277777792</v>
      </c>
      <c r="U106" s="3">
        <f t="shared" si="36"/>
        <v>7990.1423611111122</v>
      </c>
      <c r="V106" s="36"/>
      <c r="W106" s="30"/>
      <c r="X106" s="30"/>
      <c r="Y106" s="30"/>
      <c r="Z106" s="36">
        <f t="shared" si="23"/>
        <v>3.0408813160589404E-3</v>
      </c>
      <c r="AA106" s="15">
        <f t="shared" si="37"/>
        <v>1.7798117437087565E-3</v>
      </c>
      <c r="AB106" s="15">
        <f t="shared" si="38"/>
        <v>1.7782292870247298E-3</v>
      </c>
      <c r="AC106" s="36"/>
      <c r="AD106" s="30"/>
      <c r="AE106" s="30"/>
      <c r="AF106" s="30"/>
      <c r="AH106" s="30">
        <v>4.3408779953282807E-3</v>
      </c>
      <c r="AI106" s="30">
        <v>4.3314767891875511E-3</v>
      </c>
      <c r="AJ106" s="30">
        <v>4.5077007813592949E-3</v>
      </c>
      <c r="AK106" s="30">
        <f t="shared" si="42"/>
        <v>2.5610662516195241E-3</v>
      </c>
      <c r="AL106" s="30">
        <f t="shared" si="42"/>
        <v>2.5532475021628216E-3</v>
      </c>
      <c r="AM106" s="30">
        <f t="shared" si="39"/>
        <v>1.4668194653003545E-3</v>
      </c>
    </row>
    <row r="107" spans="1:39" x14ac:dyDescent="0.25">
      <c r="A107" s="14" t="s">
        <v>138</v>
      </c>
      <c r="B107" s="90">
        <v>7988</v>
      </c>
      <c r="C107" s="64">
        <f t="shared" si="40"/>
        <v>6</v>
      </c>
      <c r="D107" s="95">
        <v>1</v>
      </c>
      <c r="E107" s="96">
        <v>3</v>
      </c>
      <c r="F107" s="97">
        <v>2</v>
      </c>
      <c r="G107" s="70">
        <f t="shared" si="25"/>
        <v>7989.8576388888896</v>
      </c>
      <c r="H107" s="102">
        <v>26</v>
      </c>
      <c r="I107" s="15">
        <f t="shared" si="26"/>
        <v>2.9482760806764205E-3</v>
      </c>
      <c r="J107" s="15">
        <f t="shared" si="27"/>
        <v>2.9439363121703172E-3</v>
      </c>
      <c r="K107" s="3">
        <f t="shared" si="41"/>
        <v>96245.522311572349</v>
      </c>
      <c r="L107" s="3">
        <f t="shared" si="28"/>
        <v>283.34068801683316</v>
      </c>
      <c r="M107" s="3">
        <f t="shared" si="29"/>
        <v>96103.85196756394</v>
      </c>
      <c r="N107" s="3">
        <f t="shared" si="30"/>
        <v>2661927.1220615846</v>
      </c>
      <c r="O107" s="16">
        <f t="shared" si="31"/>
        <v>27.657672358452363</v>
      </c>
      <c r="P107" s="4"/>
      <c r="Q107" s="4">
        <f t="shared" si="32"/>
        <v>7988.541666666667</v>
      </c>
      <c r="R107" s="3">
        <f t="shared" si="33"/>
        <v>7971.75</v>
      </c>
      <c r="S107" s="3">
        <f t="shared" si="34"/>
        <v>7959.958333333333</v>
      </c>
      <c r="T107" s="3">
        <f t="shared" si="35"/>
        <v>7990.1423611111122</v>
      </c>
      <c r="U107" s="3">
        <f t="shared" si="36"/>
        <v>7973.7256944444443</v>
      </c>
      <c r="V107" s="36"/>
      <c r="W107" s="30"/>
      <c r="X107" s="30"/>
      <c r="Y107" s="30"/>
      <c r="Z107" s="36">
        <f t="shared" si="23"/>
        <v>2.9439363121703172E-3</v>
      </c>
      <c r="AA107" s="15">
        <f t="shared" si="37"/>
        <v>3.2541255645720983E-3</v>
      </c>
      <c r="AB107" s="15">
        <f t="shared" si="38"/>
        <v>3.2488394987380807E-3</v>
      </c>
      <c r="AC107" s="36"/>
      <c r="AD107" s="30"/>
      <c r="AE107" s="30"/>
      <c r="AF107" s="30"/>
      <c r="AH107" s="30">
        <v>4.1871517999240142E-3</v>
      </c>
      <c r="AI107" s="30">
        <v>4.1784039940218256E-3</v>
      </c>
      <c r="AJ107" s="30">
        <v>5.1749821717648045E-3</v>
      </c>
      <c r="AK107" s="30">
        <f t="shared" si="42"/>
        <v>9.330262353519159E-4</v>
      </c>
      <c r="AL107" s="30">
        <f t="shared" si="42"/>
        <v>9.2956449528374492E-4</v>
      </c>
      <c r="AM107" s="30">
        <f t="shared" si="39"/>
        <v>2.2310458595944872E-3</v>
      </c>
    </row>
    <row r="108" spans="1:39" x14ac:dyDescent="0.25">
      <c r="A108" s="14" t="s">
        <v>139</v>
      </c>
      <c r="B108" s="83">
        <v>7970</v>
      </c>
      <c r="C108" s="51">
        <f t="shared" si="40"/>
        <v>9</v>
      </c>
      <c r="D108" s="92">
        <v>3</v>
      </c>
      <c r="E108" s="93">
        <v>3</v>
      </c>
      <c r="F108" s="94">
        <v>3</v>
      </c>
      <c r="G108" s="69">
        <f t="shared" si="25"/>
        <v>7976.0856481481478</v>
      </c>
      <c r="H108" s="93">
        <v>32</v>
      </c>
      <c r="I108" s="15">
        <f t="shared" si="26"/>
        <v>3.0534321066377247E-3</v>
      </c>
      <c r="J108" s="15">
        <f t="shared" si="27"/>
        <v>3.0487774891021155E-3</v>
      </c>
      <c r="K108" s="3">
        <f t="shared" si="41"/>
        <v>95962.181623555516</v>
      </c>
      <c r="L108" s="3">
        <f t="shared" si="28"/>
        <v>292.56733913903008</v>
      </c>
      <c r="M108" s="3">
        <f t="shared" si="29"/>
        <v>95815.897953986001</v>
      </c>
      <c r="N108" s="3">
        <f t="shared" si="30"/>
        <v>2565823.2700940208</v>
      </c>
      <c r="O108" s="16">
        <f t="shared" si="31"/>
        <v>26.737858880275777</v>
      </c>
      <c r="P108" s="4"/>
      <c r="Q108" s="4">
        <f t="shared" si="32"/>
        <v>7971.75</v>
      </c>
      <c r="R108" s="3">
        <f t="shared" si="33"/>
        <v>7959.958333333333</v>
      </c>
      <c r="S108" s="3">
        <f t="shared" si="34"/>
        <v>8015</v>
      </c>
      <c r="T108" s="3">
        <f t="shared" si="35"/>
        <v>7973.7256944444443</v>
      </c>
      <c r="U108" s="3">
        <f t="shared" si="36"/>
        <v>7966.5451388888887</v>
      </c>
      <c r="V108" s="36"/>
      <c r="W108" s="30"/>
      <c r="X108" s="30"/>
      <c r="Y108" s="30"/>
      <c r="Z108" s="36">
        <f t="shared" si="23"/>
        <v>3.0487774891021155E-3</v>
      </c>
      <c r="AA108" s="15">
        <f t="shared" si="37"/>
        <v>4.0119930266081854E-3</v>
      </c>
      <c r="AB108" s="15">
        <f t="shared" si="38"/>
        <v>4.0039610946129862E-3</v>
      </c>
      <c r="AC108" s="36"/>
      <c r="AD108" s="30"/>
      <c r="AE108" s="30"/>
      <c r="AF108" s="30"/>
      <c r="AH108" s="30">
        <v>4.8264742290757166E-3</v>
      </c>
      <c r="AI108" s="30">
        <v>4.8148548426682775E-3</v>
      </c>
      <c r="AJ108" s="30">
        <v>5.7626502876718996E-3</v>
      </c>
      <c r="AK108" s="30">
        <f t="shared" ref="AK108:AL127" si="43">AH108-AA108</f>
        <v>8.1448120246753117E-4</v>
      </c>
      <c r="AL108" s="30">
        <f t="shared" si="43"/>
        <v>8.1089374805529135E-4</v>
      </c>
      <c r="AM108" s="30">
        <f t="shared" si="39"/>
        <v>2.7138727985697841E-3</v>
      </c>
    </row>
    <row r="109" spans="1:39" x14ac:dyDescent="0.25">
      <c r="A109" s="14" t="s">
        <v>140</v>
      </c>
      <c r="B109" s="83">
        <v>7956</v>
      </c>
      <c r="C109" s="51">
        <f t="shared" si="40"/>
        <v>5</v>
      </c>
      <c r="D109" s="92">
        <v>2</v>
      </c>
      <c r="E109" s="93">
        <v>2</v>
      </c>
      <c r="F109" s="94">
        <v>1</v>
      </c>
      <c r="G109" s="69">
        <f t="shared" si="25"/>
        <v>7974.8058449074078</v>
      </c>
      <c r="H109" s="93">
        <v>20</v>
      </c>
      <c r="I109" s="15">
        <f t="shared" si="26"/>
        <v>3.4120809251268042E-3</v>
      </c>
      <c r="J109" s="15">
        <f t="shared" si="27"/>
        <v>3.4062696912072012E-3</v>
      </c>
      <c r="K109" s="3">
        <f t="shared" si="41"/>
        <v>95669.614284416486</v>
      </c>
      <c r="L109" s="3">
        <f t="shared" si="28"/>
        <v>325.87650750648754</v>
      </c>
      <c r="M109" s="3">
        <f t="shared" si="29"/>
        <v>95506.67603066325</v>
      </c>
      <c r="N109" s="3">
        <f t="shared" si="30"/>
        <v>2470007.3721400346</v>
      </c>
      <c r="O109" s="16">
        <f t="shared" si="31"/>
        <v>25.81809690166558</v>
      </c>
      <c r="P109" s="4"/>
      <c r="Q109" s="4">
        <f t="shared" si="32"/>
        <v>7959.958333333333</v>
      </c>
      <c r="R109" s="3">
        <f t="shared" si="33"/>
        <v>8015</v>
      </c>
      <c r="S109" s="3">
        <f t="shared" si="34"/>
        <v>8316.5833333333339</v>
      </c>
      <c r="T109" s="3">
        <f t="shared" si="35"/>
        <v>7966.5451388888887</v>
      </c>
      <c r="U109" s="3">
        <f t="shared" si="36"/>
        <v>8042.1736111111113</v>
      </c>
      <c r="V109" s="36"/>
      <c r="W109" s="30"/>
      <c r="X109" s="30"/>
      <c r="Y109" s="30"/>
      <c r="Z109" s="36">
        <f t="shared" si="23"/>
        <v>3.4062696912072012E-3</v>
      </c>
      <c r="AA109" s="15">
        <f t="shared" si="37"/>
        <v>2.5078980465426254E-3</v>
      </c>
      <c r="AB109" s="15">
        <f t="shared" si="38"/>
        <v>2.5047572086872604E-3</v>
      </c>
      <c r="AC109" s="36"/>
      <c r="AD109" s="30"/>
      <c r="AE109" s="30"/>
      <c r="AF109" s="30"/>
      <c r="AH109" s="30">
        <v>6.4007429740569723E-3</v>
      </c>
      <c r="AI109" s="30">
        <v>6.3803235684305511E-3</v>
      </c>
      <c r="AJ109" s="30">
        <v>6.2573155260132185E-3</v>
      </c>
      <c r="AK109" s="30">
        <f t="shared" si="43"/>
        <v>3.8928449275143469E-3</v>
      </c>
      <c r="AL109" s="30">
        <f t="shared" si="43"/>
        <v>3.8755663597432907E-3</v>
      </c>
      <c r="AM109" s="30">
        <f t="shared" si="39"/>
        <v>2.8510458348060173E-3</v>
      </c>
    </row>
    <row r="110" spans="1:39" x14ac:dyDescent="0.25">
      <c r="A110" s="14" t="s">
        <v>141</v>
      </c>
      <c r="B110" s="83">
        <v>7992</v>
      </c>
      <c r="C110" s="51">
        <f t="shared" si="40"/>
        <v>3</v>
      </c>
      <c r="D110" s="92">
        <v>1</v>
      </c>
      <c r="E110" s="93">
        <v>2</v>
      </c>
      <c r="F110" s="94"/>
      <c r="G110" s="69">
        <f t="shared" si="25"/>
        <v>8070.0396412037035</v>
      </c>
      <c r="H110" s="93">
        <v>26</v>
      </c>
      <c r="I110" s="15">
        <f t="shared" si="26"/>
        <v>3.8715696595824317E-3</v>
      </c>
      <c r="J110" s="15">
        <f t="shared" si="27"/>
        <v>3.8640896135276113E-3</v>
      </c>
      <c r="K110" s="3">
        <f t="shared" si="41"/>
        <v>95343.737776909999</v>
      </c>
      <c r="L110" s="3">
        <f t="shared" si="28"/>
        <v>368.41674685865291</v>
      </c>
      <c r="M110" s="3">
        <f t="shared" si="29"/>
        <v>95159.529403480672</v>
      </c>
      <c r="N110" s="3">
        <f t="shared" si="30"/>
        <v>2374500.6961093713</v>
      </c>
      <c r="O110" s="16">
        <f t="shared" si="31"/>
        <v>24.904631929423047</v>
      </c>
      <c r="P110" s="4"/>
      <c r="Q110" s="4">
        <f t="shared" si="32"/>
        <v>8015</v>
      </c>
      <c r="R110" s="3">
        <f t="shared" si="33"/>
        <v>8316.5833333333339</v>
      </c>
      <c r="S110" s="3">
        <f t="shared" si="34"/>
        <v>8837.375</v>
      </c>
      <c r="T110" s="3">
        <f t="shared" si="35"/>
        <v>8042.1736111111113</v>
      </c>
      <c r="U110" s="3">
        <f t="shared" si="36"/>
        <v>8363.0659722222226</v>
      </c>
      <c r="V110" s="36"/>
      <c r="W110" s="30"/>
      <c r="X110" s="30"/>
      <c r="Y110" s="30"/>
      <c r="Z110" s="36">
        <f t="shared" si="23"/>
        <v>3.8640896135276113E-3</v>
      </c>
      <c r="AA110" s="15">
        <f t="shared" si="37"/>
        <v>3.221793343771223E-3</v>
      </c>
      <c r="AB110" s="15">
        <f t="shared" si="38"/>
        <v>3.2166117146653207E-3</v>
      </c>
      <c r="AC110" s="36"/>
      <c r="AD110" s="30"/>
      <c r="AE110" s="30"/>
      <c r="AF110" s="30"/>
      <c r="AH110" s="30">
        <v>6.231792655633896E-3</v>
      </c>
      <c r="AI110" s="30">
        <v>6.2124353511364893E-3</v>
      </c>
      <c r="AJ110" s="30">
        <v>6.4697268248836721E-3</v>
      </c>
      <c r="AK110" s="30">
        <f t="shared" si="43"/>
        <v>3.009999311862673E-3</v>
      </c>
      <c r="AL110" s="30">
        <f t="shared" si="43"/>
        <v>2.9958236364711686E-3</v>
      </c>
      <c r="AM110" s="30">
        <f t="shared" si="39"/>
        <v>2.6056372113560607E-3</v>
      </c>
    </row>
    <row r="111" spans="1:39" x14ac:dyDescent="0.25">
      <c r="A111" s="14" t="s">
        <v>142</v>
      </c>
      <c r="B111" s="83">
        <v>8266</v>
      </c>
      <c r="C111" s="51">
        <f t="shared" si="40"/>
        <v>11</v>
      </c>
      <c r="D111" s="92">
        <v>4</v>
      </c>
      <c r="E111" s="93">
        <v>3</v>
      </c>
      <c r="F111" s="94">
        <v>4</v>
      </c>
      <c r="G111" s="69">
        <f t="shared" si="25"/>
        <v>8407.3828125</v>
      </c>
      <c r="H111" s="93">
        <v>48</v>
      </c>
      <c r="I111" s="15">
        <f t="shared" si="26"/>
        <v>4.2733575597559605E-3</v>
      </c>
      <c r="J111" s="15">
        <f t="shared" si="27"/>
        <v>4.2642462353127929E-3</v>
      </c>
      <c r="K111" s="3">
        <f t="shared" si="41"/>
        <v>94975.321030051346</v>
      </c>
      <c r="L111" s="3">
        <f t="shared" si="28"/>
        <v>404.99815515000955</v>
      </c>
      <c r="M111" s="3">
        <f t="shared" si="29"/>
        <v>94772.821952476341</v>
      </c>
      <c r="N111" s="3">
        <f t="shared" si="30"/>
        <v>2279341.1667058906</v>
      </c>
      <c r="O111" s="16">
        <f t="shared" si="31"/>
        <v>23.999299417842234</v>
      </c>
      <c r="P111" s="4"/>
      <c r="Q111" s="4">
        <f t="shared" si="32"/>
        <v>8316.5833333333339</v>
      </c>
      <c r="R111" s="3">
        <f t="shared" si="33"/>
        <v>8837.375</v>
      </c>
      <c r="S111" s="3">
        <f t="shared" si="34"/>
        <v>8891.7916666666661</v>
      </c>
      <c r="T111" s="3">
        <f t="shared" si="35"/>
        <v>8363.0659722222226</v>
      </c>
      <c r="U111" s="3">
        <f t="shared" si="36"/>
        <v>8846.8680555555547</v>
      </c>
      <c r="V111" s="36"/>
      <c r="W111" s="30"/>
      <c r="X111" s="30"/>
      <c r="Y111" s="30"/>
      <c r="Z111" s="36">
        <f t="shared" si="23"/>
        <v>4.2642462353127929E-3</v>
      </c>
      <c r="AA111" s="15">
        <f t="shared" si="37"/>
        <v>5.7092678031306189E-3</v>
      </c>
      <c r="AB111" s="15">
        <f t="shared" si="38"/>
        <v>5.6930163257250394E-3</v>
      </c>
      <c r="AC111" s="36"/>
      <c r="AD111" s="30"/>
      <c r="AE111" s="30"/>
      <c r="AF111" s="30"/>
      <c r="AH111" s="30">
        <v>6.6560040006457908E-3</v>
      </c>
      <c r="AI111" s="30">
        <v>6.6339262807135818E-3</v>
      </c>
      <c r="AJ111" s="30">
        <v>6.7249429370549478E-3</v>
      </c>
      <c r="AK111" s="30">
        <f t="shared" si="43"/>
        <v>9.4673619751517186E-4</v>
      </c>
      <c r="AL111" s="30">
        <f t="shared" si="43"/>
        <v>9.4090995498854243E-4</v>
      </c>
      <c r="AM111" s="30">
        <f t="shared" si="39"/>
        <v>2.4606967017421549E-3</v>
      </c>
    </row>
    <row r="112" spans="1:39" x14ac:dyDescent="0.25">
      <c r="A112" s="14" t="s">
        <v>143</v>
      </c>
      <c r="B112" s="90">
        <v>8825</v>
      </c>
      <c r="C112" s="64">
        <f t="shared" ref="C112:C136" si="44">SUM(D112:F112)</f>
        <v>13</v>
      </c>
      <c r="D112" s="95">
        <v>4</v>
      </c>
      <c r="E112" s="96">
        <v>5</v>
      </c>
      <c r="F112" s="97">
        <v>4</v>
      </c>
      <c r="G112" s="70">
        <f t="shared" ref="G112:G137" si="45">T112*11/12+U112/12+D112*23/24+D113/24</f>
        <v>8852.5321180555547</v>
      </c>
      <c r="H112" s="102">
        <v>38</v>
      </c>
      <c r="I112" s="15">
        <f t="shared" ref="I112:I137" si="46">Z112/(1-Z112/2)</f>
        <v>4.7547535486780054E-3</v>
      </c>
      <c r="J112" s="15">
        <f t="shared" ref="J112:J137" si="47">Z112</f>
        <v>4.7434765177750251E-3</v>
      </c>
      <c r="K112" s="3">
        <f t="shared" si="41"/>
        <v>94570.322874901336</v>
      </c>
      <c r="L112" s="3">
        <f t="shared" ref="L112:L136" si="48">K112-K113</f>
        <v>448.59210583550157</v>
      </c>
      <c r="M112" s="3">
        <f t="shared" ref="M112:M136" si="49">(+K112+K113)/2</f>
        <v>94346.026821983585</v>
      </c>
      <c r="N112" s="3">
        <f t="shared" ref="N112:N136" si="50">N113+M112</f>
        <v>2184568.3447534144</v>
      </c>
      <c r="O112" s="16">
        <f t="shared" ref="O112:O136" si="51">N112/K112</f>
        <v>23.099935353326281</v>
      </c>
      <c r="P112" s="4"/>
      <c r="Q112" s="4">
        <f t="shared" ref="Q112:Q137" si="52">B112*11/12+B113/12+F112*23/24+F113/24</f>
        <v>8837.375</v>
      </c>
      <c r="R112" s="3">
        <f t="shared" ref="R112:R137" si="53">B113*11/12+B114/12+F113*23/24+F114/24</f>
        <v>8891.7916666666661</v>
      </c>
      <c r="S112" s="3">
        <f t="shared" ref="S112:S137" si="54">B114*11/12+B115/12+F114*23/24+F115/24</f>
        <v>8538.8333333333339</v>
      </c>
      <c r="T112" s="3">
        <f t="shared" ref="T112:T137" si="55">Q112*11/12+R112/12+E112*23/24+E113/24</f>
        <v>8846.8680555555547</v>
      </c>
      <c r="U112" s="3">
        <f t="shared" ref="U112:U137" si="56">R112*11/12+S112/12+E113*23/24+E114/24</f>
        <v>8866.3368055555566</v>
      </c>
      <c r="V112" s="36"/>
      <c r="W112" s="30"/>
      <c r="X112" s="30"/>
      <c r="Y112" s="30"/>
      <c r="Z112" s="36">
        <f t="shared" si="23"/>
        <v>4.7434765177750251E-3</v>
      </c>
      <c r="AA112" s="15">
        <f t="shared" ref="AA112:AA137" si="57">H112/G112</f>
        <v>4.292557145598546E-3</v>
      </c>
      <c r="AB112" s="15">
        <f t="shared" ref="AB112:AB137" si="58">AA112/(1+AA112/2)</f>
        <v>4.28336385354019E-3</v>
      </c>
      <c r="AC112" s="36"/>
      <c r="AD112" s="30"/>
      <c r="AE112" s="30"/>
      <c r="AF112" s="30"/>
      <c r="AH112" s="30">
        <v>6.4991514483845195E-3</v>
      </c>
      <c r="AI112" s="30">
        <v>6.4781003706810732E-3</v>
      </c>
      <c r="AJ112" s="30">
        <v>7.5832871051992705E-3</v>
      </c>
      <c r="AK112" s="30">
        <f t="shared" si="43"/>
        <v>2.2065943027859735E-3</v>
      </c>
      <c r="AL112" s="30">
        <f t="shared" si="43"/>
        <v>2.1947365171408832E-3</v>
      </c>
      <c r="AM112" s="30">
        <f t="shared" ref="AM112:AM137" si="59">AJ112-Z112</f>
        <v>2.8398105874242454E-3</v>
      </c>
    </row>
    <row r="113" spans="1:39" x14ac:dyDescent="0.25">
      <c r="A113" s="14" t="s">
        <v>144</v>
      </c>
      <c r="B113" s="83">
        <v>8925</v>
      </c>
      <c r="C113" s="51">
        <f t="shared" si="44"/>
        <v>14</v>
      </c>
      <c r="D113" s="92">
        <v>5</v>
      </c>
      <c r="E113" s="93">
        <v>4</v>
      </c>
      <c r="F113" s="94">
        <v>5</v>
      </c>
      <c r="G113" s="69">
        <f t="shared" si="45"/>
        <v>8849.3333333333339</v>
      </c>
      <c r="H113" s="93">
        <v>43</v>
      </c>
      <c r="I113" s="15">
        <f t="shared" si="46"/>
        <v>5.1254855279628669E-3</v>
      </c>
      <c r="J113" s="15">
        <f t="shared" si="47"/>
        <v>5.1123838033640991E-3</v>
      </c>
      <c r="K113" s="3">
        <f t="shared" ref="K113:K136" si="60">K112*(1-J112)</f>
        <v>94121.730769065834</v>
      </c>
      <c r="L113" s="3">
        <f t="shared" si="48"/>
        <v>481.18641192837094</v>
      </c>
      <c r="M113" s="3">
        <f t="shared" si="49"/>
        <v>93881.137563101656</v>
      </c>
      <c r="N113" s="3">
        <f t="shared" si="50"/>
        <v>2090222.3179314309</v>
      </c>
      <c r="O113" s="16">
        <f t="shared" si="51"/>
        <v>22.207648551001846</v>
      </c>
      <c r="P113" s="4"/>
      <c r="Q113" s="4">
        <f t="shared" si="52"/>
        <v>8891.7916666666661</v>
      </c>
      <c r="R113" s="3">
        <f t="shared" si="53"/>
        <v>8538.8333333333339</v>
      </c>
      <c r="S113" s="3">
        <f t="shared" si="54"/>
        <v>9270.375</v>
      </c>
      <c r="T113" s="3">
        <f t="shared" si="55"/>
        <v>8866.3368055555566</v>
      </c>
      <c r="U113" s="3">
        <f t="shared" si="56"/>
        <v>8602.7951388888905</v>
      </c>
      <c r="V113" s="36"/>
      <c r="W113" s="30"/>
      <c r="X113" s="30"/>
      <c r="Y113" s="30"/>
      <c r="Z113" s="36">
        <f t="shared" si="23"/>
        <v>5.1123838033640991E-3</v>
      </c>
      <c r="AA113" s="15">
        <f t="shared" si="57"/>
        <v>4.8591230977851436E-3</v>
      </c>
      <c r="AB113" s="15">
        <f t="shared" si="58"/>
        <v>4.8473461719116956E-3</v>
      </c>
      <c r="AC113" s="36"/>
      <c r="AD113" s="30"/>
      <c r="AE113" s="30"/>
      <c r="AF113" s="30"/>
      <c r="AH113" s="30">
        <v>7.7217650095385273E-3</v>
      </c>
      <c r="AI113" s="30">
        <v>7.6920668432379543E-3</v>
      </c>
      <c r="AJ113" s="30">
        <v>8.9972865945691979E-3</v>
      </c>
      <c r="AK113" s="30">
        <f t="shared" si="43"/>
        <v>2.8626419117533837E-3</v>
      </c>
      <c r="AL113" s="30">
        <f t="shared" si="43"/>
        <v>2.8447206713262587E-3</v>
      </c>
      <c r="AM113" s="30">
        <f t="shared" si="59"/>
        <v>3.8849027912050988E-3</v>
      </c>
    </row>
    <row r="114" spans="1:39" x14ac:dyDescent="0.25">
      <c r="A114" s="14" t="s">
        <v>145</v>
      </c>
      <c r="B114" s="83">
        <v>8466</v>
      </c>
      <c r="C114" s="51">
        <f t="shared" si="44"/>
        <v>13</v>
      </c>
      <c r="D114" s="92">
        <v>4</v>
      </c>
      <c r="E114" s="93">
        <v>3</v>
      </c>
      <c r="F114" s="94">
        <v>6</v>
      </c>
      <c r="G114" s="69">
        <f t="shared" si="45"/>
        <v>8662.464988425927</v>
      </c>
      <c r="H114" s="93">
        <v>46</v>
      </c>
      <c r="I114" s="15">
        <f t="shared" si="46"/>
        <v>5.425234357402671E-3</v>
      </c>
      <c r="J114" s="15">
        <f t="shared" si="47"/>
        <v>5.410557585948674E-3</v>
      </c>
      <c r="K114" s="3">
        <f t="shared" si="60"/>
        <v>93640.544357137464</v>
      </c>
      <c r="L114" s="3">
        <f t="shared" si="48"/>
        <v>506.64755762387358</v>
      </c>
      <c r="M114" s="3">
        <f t="shared" si="49"/>
        <v>93387.220578325534</v>
      </c>
      <c r="N114" s="3">
        <f t="shared" si="50"/>
        <v>1996341.1803683292</v>
      </c>
      <c r="O114" s="16">
        <f t="shared" si="51"/>
        <v>21.319196658601697</v>
      </c>
      <c r="P114" s="4"/>
      <c r="Q114" s="4">
        <f t="shared" si="52"/>
        <v>8538.8333333333339</v>
      </c>
      <c r="R114" s="3">
        <f t="shared" si="53"/>
        <v>9270.375</v>
      </c>
      <c r="S114" s="3">
        <f t="shared" si="54"/>
        <v>9238.875</v>
      </c>
      <c r="T114" s="3">
        <f t="shared" si="55"/>
        <v>8602.7951388888905</v>
      </c>
      <c r="U114" s="3">
        <f t="shared" si="56"/>
        <v>9270.8333333333339</v>
      </c>
      <c r="V114" s="36"/>
      <c r="W114" s="30"/>
      <c r="X114" s="30"/>
      <c r="Y114" s="30"/>
      <c r="Z114" s="36">
        <f t="shared" si="23"/>
        <v>5.410557585948674E-3</v>
      </c>
      <c r="AA114" s="15">
        <f t="shared" si="57"/>
        <v>5.3102667729637478E-3</v>
      </c>
      <c r="AB114" s="15">
        <f t="shared" si="58"/>
        <v>5.296204643193963E-3</v>
      </c>
      <c r="AC114" s="36"/>
      <c r="AD114" s="30"/>
      <c r="AE114" s="30"/>
      <c r="AF114" s="30"/>
      <c r="AH114" s="30">
        <v>7.7203327817376806E-3</v>
      </c>
      <c r="AI114" s="30">
        <v>7.6906456100297605E-3</v>
      </c>
      <c r="AJ114" s="30">
        <v>1.0508601207268991E-2</v>
      </c>
      <c r="AK114" s="30">
        <f t="shared" si="43"/>
        <v>2.4100660087739327E-3</v>
      </c>
      <c r="AL114" s="30">
        <f t="shared" si="43"/>
        <v>2.3944409668357975E-3</v>
      </c>
      <c r="AM114" s="30">
        <f t="shared" si="59"/>
        <v>5.0980436213203173E-3</v>
      </c>
    </row>
    <row r="115" spans="1:39" x14ac:dyDescent="0.25">
      <c r="A115" s="14" t="s">
        <v>146</v>
      </c>
      <c r="B115" s="83">
        <v>9268</v>
      </c>
      <c r="C115" s="51">
        <f t="shared" si="44"/>
        <v>13</v>
      </c>
      <c r="D115" s="92">
        <v>4</v>
      </c>
      <c r="E115" s="93">
        <v>3</v>
      </c>
      <c r="F115" s="94">
        <v>6</v>
      </c>
      <c r="G115" s="69">
        <f t="shared" si="45"/>
        <v>9273.9195601851843</v>
      </c>
      <c r="H115" s="93">
        <v>61</v>
      </c>
      <c r="I115" s="15">
        <f t="shared" si="46"/>
        <v>5.920409545447437E-3</v>
      </c>
      <c r="J115" s="15">
        <f t="shared" si="47"/>
        <v>5.9029356471715982E-3</v>
      </c>
      <c r="K115" s="3">
        <f t="shared" si="60"/>
        <v>93133.89679951359</v>
      </c>
      <c r="L115" s="3">
        <f t="shared" si="48"/>
        <v>549.7633993778436</v>
      </c>
      <c r="M115" s="3">
        <f t="shared" si="49"/>
        <v>92859.015099824668</v>
      </c>
      <c r="N115" s="3">
        <f t="shared" si="50"/>
        <v>1902953.9597900037</v>
      </c>
      <c r="O115" s="16">
        <f t="shared" si="51"/>
        <v>20.432452900434658</v>
      </c>
      <c r="P115" s="4"/>
      <c r="Q115" s="4">
        <f t="shared" si="52"/>
        <v>9270.375</v>
      </c>
      <c r="R115" s="3">
        <f t="shared" si="53"/>
        <v>9238.875</v>
      </c>
      <c r="S115" s="3">
        <f t="shared" si="54"/>
        <v>9410.2916666666661</v>
      </c>
      <c r="T115" s="3">
        <f t="shared" si="55"/>
        <v>9270.8333333333339</v>
      </c>
      <c r="U115" s="3">
        <f t="shared" si="56"/>
        <v>9258.3680555555547</v>
      </c>
      <c r="V115" s="36"/>
      <c r="W115" s="30"/>
      <c r="X115" s="30"/>
      <c r="Y115" s="30"/>
      <c r="Z115" s="36">
        <f t="shared" si="23"/>
        <v>5.9029356471715982E-3</v>
      </c>
      <c r="AA115" s="15">
        <f t="shared" si="57"/>
        <v>6.5775856264578096E-3</v>
      </c>
      <c r="AB115" s="15">
        <f t="shared" si="58"/>
        <v>6.5560242211160488E-3</v>
      </c>
      <c r="AC115" s="36"/>
      <c r="AD115" s="30"/>
      <c r="AE115" s="30"/>
      <c r="AF115" s="30"/>
      <c r="AH115" s="30">
        <v>1.1938787094228957E-2</v>
      </c>
      <c r="AI115" s="30">
        <v>1.1867942673814365E-2</v>
      </c>
      <c r="AJ115" s="30">
        <v>1.1816986008135733E-2</v>
      </c>
      <c r="AK115" s="30">
        <f t="shared" si="43"/>
        <v>5.3612014677711477E-3</v>
      </c>
      <c r="AL115" s="30">
        <f t="shared" si="43"/>
        <v>5.311918452698316E-3</v>
      </c>
      <c r="AM115" s="30">
        <f t="shared" si="59"/>
        <v>5.914050360964135E-3</v>
      </c>
    </row>
    <row r="116" spans="1:39" x14ac:dyDescent="0.25">
      <c r="A116" s="14" t="s">
        <v>147</v>
      </c>
      <c r="B116" s="83">
        <v>9225</v>
      </c>
      <c r="C116" s="51">
        <f t="shared" si="44"/>
        <v>17</v>
      </c>
      <c r="D116" s="92">
        <v>7</v>
      </c>
      <c r="E116" s="93">
        <v>5</v>
      </c>
      <c r="F116" s="94">
        <v>5</v>
      </c>
      <c r="G116" s="69">
        <f t="shared" si="45"/>
        <v>9284.7832754629617</v>
      </c>
      <c r="H116" s="93">
        <v>55</v>
      </c>
      <c r="I116" s="15">
        <f t="shared" si="46"/>
        <v>6.5998012457862323E-3</v>
      </c>
      <c r="J116" s="15">
        <f t="shared" si="47"/>
        <v>6.5780941886755722E-3</v>
      </c>
      <c r="K116" s="3">
        <f t="shared" si="60"/>
        <v>92584.133400135746</v>
      </c>
      <c r="L116" s="3">
        <f t="shared" si="48"/>
        <v>609.02714988299704</v>
      </c>
      <c r="M116" s="3">
        <f t="shared" si="49"/>
        <v>92279.619825194241</v>
      </c>
      <c r="N116" s="3">
        <f t="shared" si="50"/>
        <v>1810094.9446901791</v>
      </c>
      <c r="O116" s="16">
        <f t="shared" si="51"/>
        <v>19.550811550691957</v>
      </c>
      <c r="P116" s="4"/>
      <c r="Q116" s="4">
        <f t="shared" si="52"/>
        <v>9238.875</v>
      </c>
      <c r="R116" s="3">
        <f t="shared" si="53"/>
        <v>9410.2916666666661</v>
      </c>
      <c r="S116" s="3">
        <f t="shared" si="54"/>
        <v>10260</v>
      </c>
      <c r="T116" s="3">
        <f t="shared" si="55"/>
        <v>9258.3680555555547</v>
      </c>
      <c r="U116" s="3">
        <f t="shared" si="56"/>
        <v>9490.8506944444434</v>
      </c>
      <c r="V116" s="36"/>
      <c r="W116" s="30"/>
      <c r="X116" s="30"/>
      <c r="Y116" s="30"/>
      <c r="Z116" s="36">
        <f t="shared" ref="Z116:Z129" si="61">IF((-99*AB112-24*AB113+288*AB114+648*AB115+805*AB116+648*AB117+288*AB118-24*AB119-99*AB120)/2431&lt;0,0,(-99*AB112-24*AB113+288*AB114+648*AB115+805*AB116+648*AB117+288*AB118-24*AB119-99*AB120)/2431)</f>
        <v>6.5780941886755722E-3</v>
      </c>
      <c r="AA116" s="15">
        <f t="shared" si="57"/>
        <v>5.9236708459689457E-3</v>
      </c>
      <c r="AB116" s="15">
        <f t="shared" si="58"/>
        <v>5.9061777195846378E-3</v>
      </c>
      <c r="AC116" s="36"/>
      <c r="AD116" s="30"/>
      <c r="AE116" s="30"/>
      <c r="AF116" s="30"/>
      <c r="AH116" s="30">
        <v>1.25963768120504E-2</v>
      </c>
      <c r="AI116" s="30">
        <v>1.251753899309214E-2</v>
      </c>
      <c r="AJ116" s="30">
        <v>1.3054658098298099E-2</v>
      </c>
      <c r="AK116" s="30">
        <f t="shared" si="43"/>
        <v>6.6727059660814545E-3</v>
      </c>
      <c r="AL116" s="30">
        <f t="shared" si="43"/>
        <v>6.6113612735075019E-3</v>
      </c>
      <c r="AM116" s="30">
        <f t="shared" si="59"/>
        <v>6.4765639096225269E-3</v>
      </c>
    </row>
    <row r="117" spans="1:39" x14ac:dyDescent="0.25">
      <c r="A117" s="14" t="s">
        <v>148</v>
      </c>
      <c r="B117" s="90">
        <v>9331</v>
      </c>
      <c r="C117" s="64">
        <f t="shared" si="44"/>
        <v>24</v>
      </c>
      <c r="D117" s="95">
        <v>8</v>
      </c>
      <c r="E117" s="96">
        <v>10</v>
      </c>
      <c r="F117" s="97">
        <v>6</v>
      </c>
      <c r="G117" s="70">
        <f t="shared" si="45"/>
        <v>9566.9126157407391</v>
      </c>
      <c r="H117" s="102">
        <v>72</v>
      </c>
      <c r="I117" s="15">
        <f t="shared" si="46"/>
        <v>7.2390954596422427E-3</v>
      </c>
      <c r="J117" s="15">
        <f t="shared" si="47"/>
        <v>7.2129877063644432E-3</v>
      </c>
      <c r="K117" s="3">
        <f t="shared" si="60"/>
        <v>91975.106250252749</v>
      </c>
      <c r="L117" s="3">
        <f t="shared" si="48"/>
        <v>663.41531067463802</v>
      </c>
      <c r="M117" s="3">
        <f t="shared" si="49"/>
        <v>91643.39859491543</v>
      </c>
      <c r="N117" s="3">
        <f t="shared" si="50"/>
        <v>1717815.324864985</v>
      </c>
      <c r="O117" s="16">
        <f t="shared" si="51"/>
        <v>18.676959395850268</v>
      </c>
      <c r="P117" s="4"/>
      <c r="Q117" s="4">
        <f t="shared" si="52"/>
        <v>9410.2916666666661</v>
      </c>
      <c r="R117" s="3">
        <f t="shared" si="53"/>
        <v>10260</v>
      </c>
      <c r="S117" s="3">
        <f t="shared" si="54"/>
        <v>10791.125</v>
      </c>
      <c r="T117" s="3">
        <f t="shared" si="55"/>
        <v>9490.8506944444434</v>
      </c>
      <c r="U117" s="3">
        <f t="shared" si="56"/>
        <v>10308.59375</v>
      </c>
      <c r="V117" s="36"/>
      <c r="W117" s="30"/>
      <c r="X117" s="30"/>
      <c r="Y117" s="30"/>
      <c r="Z117" s="36">
        <f t="shared" si="61"/>
        <v>7.2129877063644432E-3</v>
      </c>
      <c r="AA117" s="15">
        <f t="shared" si="57"/>
        <v>7.5259389201001127E-3</v>
      </c>
      <c r="AB117" s="15">
        <f t="shared" si="58"/>
        <v>7.4977252091183531E-3</v>
      </c>
      <c r="AC117" s="36"/>
      <c r="AD117" s="30"/>
      <c r="AE117" s="30"/>
      <c r="AF117" s="30"/>
      <c r="AH117" s="30">
        <v>1.2050527217402707E-2</v>
      </c>
      <c r="AI117" s="30">
        <v>1.1978354474097801E-2</v>
      </c>
      <c r="AJ117" s="30">
        <v>1.4466058949873944E-2</v>
      </c>
      <c r="AK117" s="30">
        <f t="shared" si="43"/>
        <v>4.5245882973025944E-3</v>
      </c>
      <c r="AL117" s="30">
        <f t="shared" si="43"/>
        <v>4.480629264979448E-3</v>
      </c>
      <c r="AM117" s="30">
        <f t="shared" si="59"/>
        <v>7.2530712435095006E-3</v>
      </c>
    </row>
    <row r="118" spans="1:39" x14ac:dyDescent="0.25">
      <c r="A118" s="14" t="s">
        <v>149</v>
      </c>
      <c r="B118" s="83">
        <v>10209</v>
      </c>
      <c r="C118" s="51">
        <f t="shared" si="44"/>
        <v>19</v>
      </c>
      <c r="D118" s="92">
        <v>6</v>
      </c>
      <c r="E118" s="93">
        <v>4</v>
      </c>
      <c r="F118" s="94">
        <v>9</v>
      </c>
      <c r="G118" s="69">
        <f t="shared" si="45"/>
        <v>10361.727719907407</v>
      </c>
      <c r="H118" s="93">
        <v>84</v>
      </c>
      <c r="I118" s="15">
        <f t="shared" si="46"/>
        <v>8.0866556631581862E-3</v>
      </c>
      <c r="J118" s="15">
        <f t="shared" si="47"/>
        <v>8.0540903355464186E-3</v>
      </c>
      <c r="K118" s="3">
        <f t="shared" si="60"/>
        <v>91311.690939578111</v>
      </c>
      <c r="L118" s="3">
        <f t="shared" si="48"/>
        <v>735.43260751885828</v>
      </c>
      <c r="M118" s="3">
        <f t="shared" si="49"/>
        <v>90943.974635818682</v>
      </c>
      <c r="N118" s="3">
        <f t="shared" si="50"/>
        <v>1626171.9262700696</v>
      </c>
      <c r="O118" s="16">
        <f t="shared" si="51"/>
        <v>17.809022147515858</v>
      </c>
      <c r="P118" s="4"/>
      <c r="Q118" s="4">
        <f t="shared" si="52"/>
        <v>10260</v>
      </c>
      <c r="R118" s="3">
        <f t="shared" si="53"/>
        <v>10791.125</v>
      </c>
      <c r="S118" s="3">
        <f t="shared" si="54"/>
        <v>11639.541666666666</v>
      </c>
      <c r="T118" s="3">
        <f t="shared" si="55"/>
        <v>10308.59375</v>
      </c>
      <c r="U118" s="3">
        <f t="shared" si="56"/>
        <v>10873.701388888889</v>
      </c>
      <c r="V118" s="36"/>
      <c r="W118" s="30"/>
      <c r="X118" s="30"/>
      <c r="Y118" s="30"/>
      <c r="Z118" s="36">
        <f t="shared" si="61"/>
        <v>8.0540903355464186E-3</v>
      </c>
      <c r="AA118" s="15">
        <f t="shared" si="57"/>
        <v>8.1067561579151997E-3</v>
      </c>
      <c r="AB118" s="15">
        <f t="shared" si="58"/>
        <v>8.0740290654922678E-3</v>
      </c>
      <c r="AC118" s="36"/>
      <c r="AD118" s="30"/>
      <c r="AE118" s="30"/>
      <c r="AF118" s="30"/>
      <c r="AH118" s="30">
        <v>1.4267427204930497E-2</v>
      </c>
      <c r="AI118" s="30">
        <v>1.4166368390048872E-2</v>
      </c>
      <c r="AJ118" s="30">
        <v>1.6015230859481984E-2</v>
      </c>
      <c r="AK118" s="30">
        <f t="shared" si="43"/>
        <v>6.1606710470152974E-3</v>
      </c>
      <c r="AL118" s="30">
        <f t="shared" si="43"/>
        <v>6.0923393245566042E-3</v>
      </c>
      <c r="AM118" s="30">
        <f t="shared" si="59"/>
        <v>7.9611405239355653E-3</v>
      </c>
    </row>
    <row r="119" spans="1:39" x14ac:dyDescent="0.25">
      <c r="A119" s="14" t="s">
        <v>150</v>
      </c>
      <c r="B119" s="83">
        <v>10714</v>
      </c>
      <c r="C119" s="51">
        <f t="shared" si="44"/>
        <v>26</v>
      </c>
      <c r="D119" s="92">
        <v>7</v>
      </c>
      <c r="E119" s="93">
        <v>12</v>
      </c>
      <c r="F119" s="94">
        <v>7</v>
      </c>
      <c r="G119" s="69">
        <f t="shared" si="45"/>
        <v>10952.232060185186</v>
      </c>
      <c r="H119" s="93">
        <v>98</v>
      </c>
      <c r="I119" s="15">
        <f t="shared" si="46"/>
        <v>9.0152428691087673E-3</v>
      </c>
      <c r="J119" s="15">
        <f t="shared" si="47"/>
        <v>8.9747879226978345E-3</v>
      </c>
      <c r="K119" s="3">
        <f t="shared" si="60"/>
        <v>90576.258332059253</v>
      </c>
      <c r="L119" s="3">
        <f t="shared" si="48"/>
        <v>812.90270936171873</v>
      </c>
      <c r="M119" s="3">
        <f t="shared" si="49"/>
        <v>90169.806977378394</v>
      </c>
      <c r="N119" s="3">
        <f t="shared" si="50"/>
        <v>1535227.9516342508</v>
      </c>
      <c r="O119" s="16">
        <f t="shared" si="51"/>
        <v>16.949562500208298</v>
      </c>
      <c r="P119" s="4"/>
      <c r="Q119" s="4">
        <f t="shared" si="52"/>
        <v>10791.125</v>
      </c>
      <c r="R119" s="3">
        <f t="shared" si="53"/>
        <v>11639.541666666666</v>
      </c>
      <c r="S119" s="3">
        <f t="shared" si="54"/>
        <v>12609.875</v>
      </c>
      <c r="T119" s="3">
        <f t="shared" si="55"/>
        <v>10873.701388888889</v>
      </c>
      <c r="U119" s="3">
        <f t="shared" si="56"/>
        <v>11729.569444444443</v>
      </c>
      <c r="V119" s="36"/>
      <c r="W119" s="30"/>
      <c r="X119" s="30"/>
      <c r="Y119" s="30"/>
      <c r="Z119" s="36">
        <f t="shared" si="61"/>
        <v>8.9747879226978345E-3</v>
      </c>
      <c r="AA119" s="15">
        <f t="shared" si="57"/>
        <v>8.9479477298751615E-3</v>
      </c>
      <c r="AB119" s="15">
        <f t="shared" si="58"/>
        <v>8.9080931539181028E-3</v>
      </c>
      <c r="AC119" s="36"/>
      <c r="AD119" s="30"/>
      <c r="AE119" s="30"/>
      <c r="AF119" s="30"/>
      <c r="AH119" s="30">
        <v>1.6447729552037649E-2</v>
      </c>
      <c r="AI119" s="30">
        <v>1.6313568966840098E-2</v>
      </c>
      <c r="AJ119" s="30">
        <v>1.7906348302926166E-2</v>
      </c>
      <c r="AK119" s="30">
        <f t="shared" si="43"/>
        <v>7.4997818221624879E-3</v>
      </c>
      <c r="AL119" s="30">
        <f t="shared" si="43"/>
        <v>7.4054758129219952E-3</v>
      </c>
      <c r="AM119" s="30">
        <f t="shared" si="59"/>
        <v>8.9315603802283313E-3</v>
      </c>
    </row>
    <row r="120" spans="1:39" x14ac:dyDescent="0.25">
      <c r="A120" s="14" t="s">
        <v>151</v>
      </c>
      <c r="B120" s="83">
        <v>11555</v>
      </c>
      <c r="C120" s="51">
        <f t="shared" si="44"/>
        <v>29</v>
      </c>
      <c r="D120" s="92">
        <v>12</v>
      </c>
      <c r="E120" s="93">
        <v>9</v>
      </c>
      <c r="F120" s="94">
        <v>8</v>
      </c>
      <c r="G120" s="69">
        <f t="shared" si="45"/>
        <v>11825.284722222221</v>
      </c>
      <c r="H120" s="93">
        <v>116</v>
      </c>
      <c r="I120" s="15">
        <f t="shared" si="46"/>
        <v>1.0011930954918853E-2</v>
      </c>
      <c r="J120" s="15">
        <f t="shared" si="47"/>
        <v>9.9620612203653661E-3</v>
      </c>
      <c r="K120" s="3">
        <f t="shared" si="60"/>
        <v>89763.355622697534</v>
      </c>
      <c r="L120" s="3">
        <f t="shared" si="48"/>
        <v>894.22804405873467</v>
      </c>
      <c r="M120" s="3">
        <f t="shared" si="49"/>
        <v>89316.241600668174</v>
      </c>
      <c r="N120" s="3">
        <f t="shared" si="50"/>
        <v>1445058.1446568724</v>
      </c>
      <c r="O120" s="16">
        <f t="shared" si="51"/>
        <v>16.098530793912026</v>
      </c>
      <c r="P120" s="4"/>
      <c r="Q120" s="4">
        <f t="shared" si="52"/>
        <v>11639.541666666666</v>
      </c>
      <c r="R120" s="3">
        <f t="shared" si="53"/>
        <v>12609.875</v>
      </c>
      <c r="S120" s="3">
        <f t="shared" si="54"/>
        <v>13923.208333333334</v>
      </c>
      <c r="T120" s="3">
        <f t="shared" si="55"/>
        <v>11729.569444444443</v>
      </c>
      <c r="U120" s="3">
        <f t="shared" si="56"/>
        <v>12732.152777777779</v>
      </c>
      <c r="V120" s="36"/>
      <c r="W120" s="30"/>
      <c r="X120" s="30"/>
      <c r="Y120" s="30"/>
      <c r="Z120" s="36">
        <f t="shared" si="61"/>
        <v>9.9620612203653661E-3</v>
      </c>
      <c r="AA120" s="15">
        <f t="shared" si="57"/>
        <v>9.8094889657930496E-3</v>
      </c>
      <c r="AB120" s="15">
        <f t="shared" si="58"/>
        <v>9.7616107592773012E-3</v>
      </c>
      <c r="AC120" s="36"/>
      <c r="AD120" s="30"/>
      <c r="AE120" s="30"/>
      <c r="AF120" s="30"/>
      <c r="AH120" s="30">
        <v>1.9164515453559041E-2</v>
      </c>
      <c r="AI120" s="30">
        <v>1.8982619104965969E-2</v>
      </c>
      <c r="AJ120" s="30">
        <v>2.0132642992549323E-2</v>
      </c>
      <c r="AK120" s="30">
        <f t="shared" si="43"/>
        <v>9.3550264877659915E-3</v>
      </c>
      <c r="AL120" s="30">
        <f t="shared" si="43"/>
        <v>9.221008345688668E-3</v>
      </c>
      <c r="AM120" s="30">
        <f t="shared" si="59"/>
        <v>1.0170581772183957E-2</v>
      </c>
    </row>
    <row r="121" spans="1:39" x14ac:dyDescent="0.25">
      <c r="A121" s="14" t="s">
        <v>152</v>
      </c>
      <c r="B121" s="83">
        <v>12471</v>
      </c>
      <c r="C121" s="51">
        <f t="shared" si="44"/>
        <v>42</v>
      </c>
      <c r="D121" s="92">
        <v>16</v>
      </c>
      <c r="E121" s="93">
        <v>13</v>
      </c>
      <c r="F121" s="94">
        <v>13</v>
      </c>
      <c r="G121" s="69">
        <f t="shared" si="45"/>
        <v>12842.483796296297</v>
      </c>
      <c r="H121" s="93">
        <v>153</v>
      </c>
      <c r="I121" s="15">
        <f t="shared" si="46"/>
        <v>1.1048661123425273E-2</v>
      </c>
      <c r="J121" s="15">
        <f t="shared" si="47"/>
        <v>1.0987960000185372E-2</v>
      </c>
      <c r="K121" s="3">
        <f t="shared" si="60"/>
        <v>88869.1275786388</v>
      </c>
      <c r="L121" s="3">
        <f t="shared" si="48"/>
        <v>976.49041908545769</v>
      </c>
      <c r="M121" s="3">
        <f t="shared" si="49"/>
        <v>88380.882369096071</v>
      </c>
      <c r="N121" s="3">
        <f t="shared" si="50"/>
        <v>1355741.9030562041</v>
      </c>
      <c r="O121" s="16">
        <f t="shared" si="51"/>
        <v>15.255487929219637</v>
      </c>
      <c r="P121" s="4"/>
      <c r="Q121" s="4">
        <f t="shared" si="52"/>
        <v>12609.875</v>
      </c>
      <c r="R121" s="3">
        <f t="shared" si="53"/>
        <v>13923.208333333334</v>
      </c>
      <c r="S121" s="3">
        <f t="shared" si="54"/>
        <v>13121.208333333334</v>
      </c>
      <c r="T121" s="3">
        <f t="shared" si="55"/>
        <v>12732.152777777779</v>
      </c>
      <c r="U121" s="3">
        <f t="shared" si="56"/>
        <v>13865.625000000002</v>
      </c>
      <c r="V121" s="36"/>
      <c r="W121" s="30"/>
      <c r="X121" s="30"/>
      <c r="Y121" s="30"/>
      <c r="Z121" s="36">
        <f t="shared" si="61"/>
        <v>1.0987960000185372E-2</v>
      </c>
      <c r="AA121" s="15">
        <f t="shared" si="57"/>
        <v>1.1913583262150923E-2</v>
      </c>
      <c r="AB121" s="15">
        <f t="shared" si="58"/>
        <v>1.1843036759893073E-2</v>
      </c>
      <c r="AC121" s="36"/>
      <c r="AD121" s="30"/>
      <c r="AE121" s="30"/>
      <c r="AF121" s="30"/>
      <c r="AH121" s="30">
        <v>1.9506349416367398E-2</v>
      </c>
      <c r="AI121" s="30">
        <v>1.9317938190196518E-2</v>
      </c>
      <c r="AJ121" s="30">
        <v>2.2682253203998162E-2</v>
      </c>
      <c r="AK121" s="30">
        <f t="shared" si="43"/>
        <v>7.5927661542164755E-3</v>
      </c>
      <c r="AL121" s="30">
        <f t="shared" si="43"/>
        <v>7.4749014303034447E-3</v>
      </c>
      <c r="AM121" s="30">
        <f t="shared" si="59"/>
        <v>1.1694293203812789E-2</v>
      </c>
    </row>
    <row r="122" spans="1:39" x14ac:dyDescent="0.25">
      <c r="A122" s="14" t="s">
        <v>153</v>
      </c>
      <c r="B122" s="90">
        <v>13980</v>
      </c>
      <c r="C122" s="64">
        <f t="shared" si="44"/>
        <v>38</v>
      </c>
      <c r="D122" s="95">
        <v>13</v>
      </c>
      <c r="E122" s="96">
        <v>9</v>
      </c>
      <c r="F122" s="97">
        <v>16</v>
      </c>
      <c r="G122" s="70">
        <f t="shared" si="45"/>
        <v>13814.679976851854</v>
      </c>
      <c r="H122" s="102">
        <v>154</v>
      </c>
      <c r="I122" s="15">
        <f t="shared" si="46"/>
        <v>1.2333935423859013E-2</v>
      </c>
      <c r="J122" s="15">
        <f t="shared" si="47"/>
        <v>1.2258338645231969E-2</v>
      </c>
      <c r="K122" s="3">
        <f t="shared" si="60"/>
        <v>87892.637159553342</v>
      </c>
      <c r="L122" s="3">
        <f t="shared" si="48"/>
        <v>1077.4177107243013</v>
      </c>
      <c r="M122" s="3">
        <f t="shared" si="49"/>
        <v>87353.928304191184</v>
      </c>
      <c r="N122" s="3">
        <f t="shared" si="50"/>
        <v>1267361.0206871079</v>
      </c>
      <c r="O122" s="16">
        <f t="shared" si="51"/>
        <v>14.419421940730269</v>
      </c>
      <c r="P122" s="4"/>
      <c r="Q122" s="4">
        <f t="shared" si="52"/>
        <v>13923.208333333334</v>
      </c>
      <c r="R122" s="3">
        <f t="shared" si="53"/>
        <v>13121.208333333334</v>
      </c>
      <c r="S122" s="3">
        <f t="shared" si="54"/>
        <v>12667.125</v>
      </c>
      <c r="T122" s="3">
        <f t="shared" si="55"/>
        <v>13865.625000000002</v>
      </c>
      <c r="U122" s="3">
        <f t="shared" si="56"/>
        <v>13098.284722222223</v>
      </c>
      <c r="V122" s="36"/>
      <c r="W122" s="30"/>
      <c r="X122" s="30"/>
      <c r="Y122" s="30"/>
      <c r="Z122" s="36">
        <f t="shared" si="61"/>
        <v>1.2258338645231969E-2</v>
      </c>
      <c r="AA122" s="15">
        <f t="shared" si="57"/>
        <v>1.1147561887647444E-2</v>
      </c>
      <c r="AB122" s="15">
        <f t="shared" si="58"/>
        <v>1.1085772221690614E-2</v>
      </c>
      <c r="AC122" s="36"/>
      <c r="AD122" s="30"/>
      <c r="AE122" s="30"/>
      <c r="AF122" s="30"/>
      <c r="AH122" s="30">
        <v>2.1773005618821815E-2</v>
      </c>
      <c r="AI122" s="30">
        <v>2.1538526390758254E-2</v>
      </c>
      <c r="AJ122" s="30">
        <v>2.5731768628277848E-2</v>
      </c>
      <c r="AK122" s="30">
        <f t="shared" si="43"/>
        <v>1.0625443731174371E-2</v>
      </c>
      <c r="AL122" s="30">
        <f t="shared" si="43"/>
        <v>1.045275416906764E-2</v>
      </c>
      <c r="AM122" s="30">
        <f t="shared" si="59"/>
        <v>1.3473429983045879E-2</v>
      </c>
    </row>
    <row r="123" spans="1:39" x14ac:dyDescent="0.25">
      <c r="A123" s="14" t="s">
        <v>154</v>
      </c>
      <c r="B123" s="83">
        <v>13105</v>
      </c>
      <c r="C123" s="51">
        <f t="shared" si="44"/>
        <v>47</v>
      </c>
      <c r="D123" s="92">
        <v>13</v>
      </c>
      <c r="E123" s="93">
        <v>15</v>
      </c>
      <c r="F123" s="94">
        <v>19</v>
      </c>
      <c r="G123" s="69">
        <f t="shared" si="45"/>
        <v>13044.44994212963</v>
      </c>
      <c r="H123" s="93">
        <v>189</v>
      </c>
      <c r="I123" s="15">
        <f t="shared" si="46"/>
        <v>1.3709634692217551E-2</v>
      </c>
      <c r="J123" s="15">
        <f t="shared" si="47"/>
        <v>1.361629746019761E-2</v>
      </c>
      <c r="K123" s="3">
        <f t="shared" si="60"/>
        <v>86815.219448829041</v>
      </c>
      <c r="L123" s="3">
        <f t="shared" si="48"/>
        <v>1182.101852087595</v>
      </c>
      <c r="M123" s="3">
        <f t="shared" si="49"/>
        <v>86224.168522785243</v>
      </c>
      <c r="N123" s="3">
        <f t="shared" si="50"/>
        <v>1180007.0923829167</v>
      </c>
      <c r="O123" s="16">
        <f t="shared" si="51"/>
        <v>13.592168514628256</v>
      </c>
      <c r="P123" s="4"/>
      <c r="Q123" s="4">
        <f t="shared" si="52"/>
        <v>13121.208333333334</v>
      </c>
      <c r="R123" s="3">
        <f t="shared" si="53"/>
        <v>12667.125</v>
      </c>
      <c r="S123" s="3">
        <f t="shared" si="54"/>
        <v>8029.8333333333339</v>
      </c>
      <c r="T123" s="3">
        <f t="shared" si="55"/>
        <v>13098.284722222223</v>
      </c>
      <c r="U123" s="3">
        <f t="shared" si="56"/>
        <v>12293.767361111111</v>
      </c>
      <c r="V123" s="36"/>
      <c r="W123" s="30"/>
      <c r="X123" s="30"/>
      <c r="Y123" s="30"/>
      <c r="Z123" s="36">
        <f t="shared" si="61"/>
        <v>1.361629746019761E-2</v>
      </c>
      <c r="AA123" s="15">
        <f t="shared" si="57"/>
        <v>1.4488920639695748E-2</v>
      </c>
      <c r="AB123" s="15">
        <f t="shared" si="58"/>
        <v>1.4384711170409247E-2</v>
      </c>
      <c r="AC123" s="36"/>
      <c r="AD123" s="30"/>
      <c r="AE123" s="30"/>
      <c r="AF123" s="30"/>
      <c r="AH123" s="30">
        <v>2.7660163176809704E-2</v>
      </c>
      <c r="AI123" s="30">
        <v>2.7282839283554804E-2</v>
      </c>
      <c r="AJ123" s="30">
        <v>2.9371638687231673E-2</v>
      </c>
      <c r="AK123" s="30">
        <f t="shared" si="43"/>
        <v>1.3171242537113955E-2</v>
      </c>
      <c r="AL123" s="30">
        <f t="shared" si="43"/>
        <v>1.2898128113145557E-2</v>
      </c>
      <c r="AM123" s="30">
        <f t="shared" si="59"/>
        <v>1.5755341227034064E-2</v>
      </c>
    </row>
    <row r="124" spans="1:39" x14ac:dyDescent="0.25">
      <c r="A124" s="14" t="s">
        <v>155</v>
      </c>
      <c r="B124" s="83">
        <v>13072</v>
      </c>
      <c r="C124" s="51">
        <f t="shared" si="44"/>
        <v>49</v>
      </c>
      <c r="D124" s="92">
        <v>18</v>
      </c>
      <c r="E124" s="93">
        <v>13</v>
      </c>
      <c r="F124" s="94">
        <v>18</v>
      </c>
      <c r="G124" s="69">
        <f t="shared" si="45"/>
        <v>11959.636574074073</v>
      </c>
      <c r="H124" s="93">
        <v>182</v>
      </c>
      <c r="I124" s="15">
        <f t="shared" si="46"/>
        <v>1.5329479012420079E-2</v>
      </c>
      <c r="J124" s="15">
        <f t="shared" si="47"/>
        <v>1.5212876278604374E-2</v>
      </c>
      <c r="K124" s="3">
        <f t="shared" si="60"/>
        <v>85633.117596741446</v>
      </c>
      <c r="L124" s="3">
        <f t="shared" si="48"/>
        <v>1302.7260233504057</v>
      </c>
      <c r="M124" s="3">
        <f t="shared" si="49"/>
        <v>84981.754585066243</v>
      </c>
      <c r="N124" s="3">
        <f t="shared" si="50"/>
        <v>1093782.9238601315</v>
      </c>
      <c r="O124" s="16">
        <f t="shared" si="51"/>
        <v>12.772896217686611</v>
      </c>
      <c r="P124" s="4"/>
      <c r="Q124" s="4">
        <f t="shared" si="52"/>
        <v>12667.125</v>
      </c>
      <c r="R124" s="3">
        <f t="shared" si="53"/>
        <v>8029.8333333333339</v>
      </c>
      <c r="S124" s="3">
        <f t="shared" si="54"/>
        <v>8357.7083333333339</v>
      </c>
      <c r="T124" s="3">
        <f t="shared" si="55"/>
        <v>12293.767361111111</v>
      </c>
      <c r="U124" s="3">
        <f t="shared" si="56"/>
        <v>8072.197916666667</v>
      </c>
      <c r="V124" s="36"/>
      <c r="W124" s="30"/>
      <c r="X124" s="30"/>
      <c r="Y124" s="30"/>
      <c r="Z124" s="36">
        <f t="shared" si="61"/>
        <v>1.5212876278604374E-2</v>
      </c>
      <c r="AA124" s="15">
        <f t="shared" si="57"/>
        <v>1.521785372596831E-2</v>
      </c>
      <c r="AB124" s="15">
        <f t="shared" si="58"/>
        <v>1.5102936586068625E-2</v>
      </c>
      <c r="AC124" s="36"/>
      <c r="AD124" s="30"/>
      <c r="AE124" s="30"/>
      <c r="AF124" s="30"/>
      <c r="AH124" s="30">
        <v>3.0159110479255083E-2</v>
      </c>
      <c r="AI124" s="30">
        <v>2.9711080598146311E-2</v>
      </c>
      <c r="AJ124" s="30">
        <v>3.3538727867382996E-2</v>
      </c>
      <c r="AK124" s="30">
        <f t="shared" si="43"/>
        <v>1.4941256753286773E-2</v>
      </c>
      <c r="AL124" s="30">
        <f t="shared" si="43"/>
        <v>1.4608144012077686E-2</v>
      </c>
      <c r="AM124" s="30">
        <f t="shared" si="59"/>
        <v>1.832585158877862E-2</v>
      </c>
    </row>
    <row r="125" spans="1:39" x14ac:dyDescent="0.25">
      <c r="A125" s="14" t="s">
        <v>156</v>
      </c>
      <c r="B125" s="83">
        <v>8001</v>
      </c>
      <c r="C125" s="51">
        <f t="shared" si="44"/>
        <v>36</v>
      </c>
      <c r="D125" s="92">
        <v>10</v>
      </c>
      <c r="E125" s="93">
        <v>15</v>
      </c>
      <c r="F125" s="94">
        <v>11</v>
      </c>
      <c r="G125" s="69">
        <f t="shared" si="45"/>
        <v>8117.2268518518522</v>
      </c>
      <c r="H125" s="93">
        <v>144</v>
      </c>
      <c r="I125" s="15">
        <f t="shared" si="46"/>
        <v>1.7449647629123852E-2</v>
      </c>
      <c r="J125" s="15">
        <f t="shared" si="47"/>
        <v>1.7298719350572554E-2</v>
      </c>
      <c r="K125" s="3">
        <f t="shared" si="60"/>
        <v>84330.39157339104</v>
      </c>
      <c r="L125" s="3">
        <f t="shared" si="48"/>
        <v>1458.8077765519847</v>
      </c>
      <c r="M125" s="3">
        <f t="shared" si="49"/>
        <v>83600.987685115047</v>
      </c>
      <c r="N125" s="3">
        <f t="shared" si="50"/>
        <v>1008801.1692750653</v>
      </c>
      <c r="O125" s="16">
        <f t="shared" si="51"/>
        <v>11.962486482671268</v>
      </c>
      <c r="P125" s="4"/>
      <c r="Q125" s="4">
        <f t="shared" si="52"/>
        <v>8029.8333333333339</v>
      </c>
      <c r="R125" s="3">
        <f t="shared" si="53"/>
        <v>8357.7083333333339</v>
      </c>
      <c r="S125" s="3">
        <f t="shared" si="54"/>
        <v>9756.25</v>
      </c>
      <c r="T125" s="3">
        <f t="shared" si="55"/>
        <v>8072.197916666667</v>
      </c>
      <c r="U125" s="3">
        <f t="shared" si="56"/>
        <v>8490.5451388888905</v>
      </c>
      <c r="V125" s="36"/>
      <c r="W125" s="30"/>
      <c r="X125" s="30"/>
      <c r="Y125" s="30"/>
      <c r="Z125" s="36">
        <f t="shared" si="61"/>
        <v>1.7298719350572554E-2</v>
      </c>
      <c r="AA125" s="15">
        <f t="shared" si="57"/>
        <v>1.7740048741787726E-2</v>
      </c>
      <c r="AB125" s="15">
        <f t="shared" si="58"/>
        <v>1.758407754542016E-2</v>
      </c>
      <c r="AC125" s="36"/>
      <c r="AD125" s="30"/>
      <c r="AE125" s="30"/>
      <c r="AF125" s="30"/>
      <c r="AH125" s="30">
        <v>3.2677207054311999E-2</v>
      </c>
      <c r="AI125" s="30">
        <v>3.2151890069812623E-2</v>
      </c>
      <c r="AJ125" s="30">
        <v>3.8508017985185349E-2</v>
      </c>
      <c r="AK125" s="30">
        <f t="shared" si="43"/>
        <v>1.4937158312524273E-2</v>
      </c>
      <c r="AL125" s="30">
        <f t="shared" si="43"/>
        <v>1.4567812524392463E-2</v>
      </c>
      <c r="AM125" s="30">
        <f t="shared" si="59"/>
        <v>2.1209298634612794E-2</v>
      </c>
    </row>
    <row r="126" spans="1:39" x14ac:dyDescent="0.25">
      <c r="A126" s="14" t="s">
        <v>157</v>
      </c>
      <c r="B126" s="83">
        <v>8214</v>
      </c>
      <c r="C126" s="51">
        <f t="shared" si="44"/>
        <v>43</v>
      </c>
      <c r="D126" s="92">
        <v>14</v>
      </c>
      <c r="E126" s="93">
        <v>16</v>
      </c>
      <c r="F126" s="94">
        <v>13</v>
      </c>
      <c r="G126" s="69">
        <f t="shared" si="45"/>
        <v>8609.5410879629635</v>
      </c>
      <c r="H126" s="93">
        <v>162</v>
      </c>
      <c r="I126" s="15">
        <f t="shared" si="46"/>
        <v>2.0169758429112263E-2</v>
      </c>
      <c r="J126" s="15">
        <f t="shared" si="47"/>
        <v>1.9968379731410597E-2</v>
      </c>
      <c r="K126" s="3">
        <f t="shared" si="60"/>
        <v>82871.583796839055</v>
      </c>
      <c r="L126" s="3">
        <f t="shared" si="48"/>
        <v>1654.811254198692</v>
      </c>
      <c r="M126" s="3">
        <f t="shared" si="49"/>
        <v>82044.178169739709</v>
      </c>
      <c r="N126" s="3">
        <f t="shared" si="50"/>
        <v>925200.18158995023</v>
      </c>
      <c r="O126" s="16">
        <f t="shared" si="51"/>
        <v>11.164263299927905</v>
      </c>
      <c r="P126" s="4"/>
      <c r="Q126" s="4">
        <f t="shared" si="52"/>
        <v>8357.7083333333339</v>
      </c>
      <c r="R126" s="3">
        <f t="shared" si="53"/>
        <v>9756.25</v>
      </c>
      <c r="S126" s="3">
        <f t="shared" si="54"/>
        <v>9362.7083333333339</v>
      </c>
      <c r="T126" s="3">
        <f t="shared" si="55"/>
        <v>8490.5451388888905</v>
      </c>
      <c r="U126" s="3">
        <f t="shared" si="56"/>
        <v>9746.4965277777774</v>
      </c>
      <c r="V126" s="36"/>
      <c r="W126" s="30"/>
      <c r="X126" s="30"/>
      <c r="Y126" s="30"/>
      <c r="Z126" s="36">
        <f t="shared" si="61"/>
        <v>1.9968379731410597E-2</v>
      </c>
      <c r="AA126" s="15">
        <f t="shared" si="57"/>
        <v>1.8816333918946375E-2</v>
      </c>
      <c r="AB126" s="15">
        <f t="shared" si="58"/>
        <v>1.8640956686158686E-2</v>
      </c>
      <c r="AC126" s="36"/>
      <c r="AD126" s="30"/>
      <c r="AE126" s="30"/>
      <c r="AF126" s="30"/>
      <c r="AH126" s="30">
        <v>3.9695818682711291E-2</v>
      </c>
      <c r="AI126" s="30">
        <v>3.8923273087207569E-2</v>
      </c>
      <c r="AJ126" s="30">
        <v>4.4752097441713788E-2</v>
      </c>
      <c r="AK126" s="30">
        <f t="shared" si="43"/>
        <v>2.0879484763764916E-2</v>
      </c>
      <c r="AL126" s="30">
        <f t="shared" si="43"/>
        <v>2.0282316401048883E-2</v>
      </c>
      <c r="AM126" s="30">
        <f t="shared" si="59"/>
        <v>2.4783717710303192E-2</v>
      </c>
    </row>
    <row r="127" spans="1:39" x14ac:dyDescent="0.25">
      <c r="A127" s="14" t="s">
        <v>158</v>
      </c>
      <c r="B127" s="90">
        <v>9784</v>
      </c>
      <c r="C127" s="64">
        <f t="shared" si="44"/>
        <v>55</v>
      </c>
      <c r="D127" s="95">
        <v>22</v>
      </c>
      <c r="E127" s="96">
        <v>23</v>
      </c>
      <c r="F127" s="97">
        <v>10</v>
      </c>
      <c r="G127" s="70">
        <f t="shared" si="45"/>
        <v>9739.7039930555566</v>
      </c>
      <c r="H127" s="102">
        <v>235</v>
      </c>
      <c r="I127" s="15">
        <f t="shared" si="46"/>
        <v>2.3051077582095281E-2</v>
      </c>
      <c r="J127" s="15">
        <f t="shared" si="47"/>
        <v>2.2788428663546554E-2</v>
      </c>
      <c r="K127" s="3">
        <f t="shared" si="60"/>
        <v>81216.772542640363</v>
      </c>
      <c r="L127" s="3">
        <f t="shared" si="48"/>
        <v>1850.8026273714495</v>
      </c>
      <c r="M127" s="3">
        <f t="shared" si="49"/>
        <v>80291.371228954638</v>
      </c>
      <c r="N127" s="3">
        <f t="shared" si="50"/>
        <v>843156.00342021056</v>
      </c>
      <c r="O127" s="16">
        <f t="shared" si="51"/>
        <v>10.381550226925571</v>
      </c>
      <c r="P127" s="4"/>
      <c r="Q127" s="4">
        <f t="shared" si="52"/>
        <v>9756.25</v>
      </c>
      <c r="R127" s="3">
        <f t="shared" si="53"/>
        <v>9362.7083333333339</v>
      </c>
      <c r="S127" s="3">
        <f t="shared" si="54"/>
        <v>9561.0416666666661</v>
      </c>
      <c r="T127" s="3">
        <f t="shared" si="55"/>
        <v>9746.4965277777774</v>
      </c>
      <c r="U127" s="3">
        <f t="shared" si="56"/>
        <v>9403.4861111111113</v>
      </c>
      <c r="V127" s="36"/>
      <c r="W127" s="30"/>
      <c r="X127" s="30"/>
      <c r="Y127" s="30"/>
      <c r="Z127" s="36">
        <f t="shared" si="61"/>
        <v>2.2788428663546554E-2</v>
      </c>
      <c r="AA127" s="15">
        <f t="shared" si="57"/>
        <v>2.4128043333509503E-2</v>
      </c>
      <c r="AB127" s="15">
        <f t="shared" si="58"/>
        <v>2.384043184716057E-2</v>
      </c>
      <c r="AC127" s="36"/>
      <c r="AD127" s="30"/>
      <c r="AE127" s="30"/>
      <c r="AF127" s="30"/>
      <c r="AH127" s="30">
        <v>4.5845826311176778E-2</v>
      </c>
      <c r="AI127" s="30">
        <v>4.4818456720016345E-2</v>
      </c>
      <c r="AJ127" s="30">
        <v>5.1552783664868602E-2</v>
      </c>
      <c r="AK127" s="30">
        <f t="shared" si="43"/>
        <v>2.1717782977667275E-2</v>
      </c>
      <c r="AL127" s="30">
        <f t="shared" si="43"/>
        <v>2.0978024872855775E-2</v>
      </c>
      <c r="AM127" s="30">
        <f t="shared" si="59"/>
        <v>2.8764355001322049E-2</v>
      </c>
    </row>
    <row r="128" spans="1:39" x14ac:dyDescent="0.25">
      <c r="A128" s="14" t="s">
        <v>159</v>
      </c>
      <c r="B128" s="83">
        <v>9327</v>
      </c>
      <c r="C128" s="51">
        <f t="shared" si="44"/>
        <v>59</v>
      </c>
      <c r="D128" s="92">
        <v>17</v>
      </c>
      <c r="E128" s="93">
        <v>24</v>
      </c>
      <c r="F128" s="94">
        <v>18</v>
      </c>
      <c r="G128" s="69">
        <f t="shared" si="45"/>
        <v>9435.5546874999982</v>
      </c>
      <c r="H128" s="93">
        <v>254</v>
      </c>
      <c r="I128" s="15">
        <f t="shared" si="46"/>
        <v>2.6151890055582376E-2</v>
      </c>
      <c r="J128" s="15">
        <f t="shared" si="47"/>
        <v>2.5814343123964873E-2</v>
      </c>
      <c r="K128" s="3">
        <f t="shared" si="60"/>
        <v>79365.969915268914</v>
      </c>
      <c r="L128" s="3">
        <f t="shared" si="48"/>
        <v>2048.7803797590313</v>
      </c>
      <c r="M128" s="3">
        <f t="shared" si="49"/>
        <v>78341.579725389398</v>
      </c>
      <c r="N128" s="3">
        <f t="shared" si="50"/>
        <v>762864.63219125592</v>
      </c>
      <c r="O128" s="16">
        <f t="shared" si="51"/>
        <v>9.6119865101590776</v>
      </c>
      <c r="P128" s="4"/>
      <c r="Q128" s="4">
        <f t="shared" si="52"/>
        <v>9362.7083333333339</v>
      </c>
      <c r="R128" s="3">
        <f t="shared" si="53"/>
        <v>9561.0416666666661</v>
      </c>
      <c r="S128" s="3">
        <f t="shared" si="54"/>
        <v>9439.25</v>
      </c>
      <c r="T128" s="3">
        <f t="shared" si="55"/>
        <v>9403.4861111111113</v>
      </c>
      <c r="U128" s="3">
        <f t="shared" si="56"/>
        <v>9580.8090277777756</v>
      </c>
      <c r="V128" s="36"/>
      <c r="W128" s="30"/>
      <c r="X128" s="30"/>
      <c r="Y128" s="30"/>
      <c r="Z128" s="36">
        <f t="shared" si="61"/>
        <v>2.5814343123964873E-2</v>
      </c>
      <c r="AA128" s="15">
        <f t="shared" si="57"/>
        <v>2.6919456079937013E-2</v>
      </c>
      <c r="AB128" s="15">
        <f t="shared" si="58"/>
        <v>2.656193959675068E-2</v>
      </c>
      <c r="AC128" s="36"/>
      <c r="AD128" s="30"/>
      <c r="AE128" s="30"/>
      <c r="AF128" s="30"/>
      <c r="AH128" s="30">
        <v>5.2059254339990396E-2</v>
      </c>
      <c r="AI128" s="30">
        <v>5.0738548830778635E-2</v>
      </c>
      <c r="AJ128" s="30">
        <v>5.8111594597720549E-2</v>
      </c>
      <c r="AK128" s="30">
        <f t="shared" ref="AK128:AL137" si="62">AH128-AA128</f>
        <v>2.5139798260053383E-2</v>
      </c>
      <c r="AL128" s="30">
        <f t="shared" si="62"/>
        <v>2.4176609234027955E-2</v>
      </c>
      <c r="AM128" s="30">
        <f t="shared" si="59"/>
        <v>3.2297251473755673E-2</v>
      </c>
    </row>
    <row r="129" spans="1:39" x14ac:dyDescent="0.25">
      <c r="A129" s="14" t="s">
        <v>160</v>
      </c>
      <c r="B129" s="83">
        <v>9537</v>
      </c>
      <c r="C129" s="51">
        <f t="shared" si="44"/>
        <v>77</v>
      </c>
      <c r="D129" s="92">
        <v>24</v>
      </c>
      <c r="E129" s="93">
        <v>30</v>
      </c>
      <c r="F129" s="94">
        <v>23</v>
      </c>
      <c r="G129" s="69">
        <f t="shared" si="45"/>
        <v>9583.8790509259234</v>
      </c>
      <c r="H129" s="93">
        <v>285</v>
      </c>
      <c r="I129" s="15">
        <f t="shared" si="46"/>
        <v>2.9897419992625265E-2</v>
      </c>
      <c r="J129" s="15">
        <f t="shared" si="47"/>
        <v>2.9457074725218267E-2</v>
      </c>
      <c r="K129" s="3">
        <f t="shared" si="60"/>
        <v>77317.189535509882</v>
      </c>
      <c r="L129" s="3">
        <f t="shared" si="48"/>
        <v>2277.538229691374</v>
      </c>
      <c r="M129" s="3">
        <f t="shared" si="49"/>
        <v>76178.420420664188</v>
      </c>
      <c r="N129" s="3">
        <f t="shared" si="50"/>
        <v>684523.05246586655</v>
      </c>
      <c r="O129" s="16">
        <f t="shared" si="51"/>
        <v>8.8534394043317111</v>
      </c>
      <c r="P129" s="4"/>
      <c r="Q129" s="4">
        <f t="shared" si="52"/>
        <v>9561.0416666666661</v>
      </c>
      <c r="R129" s="3">
        <f t="shared" si="53"/>
        <v>9439.25</v>
      </c>
      <c r="S129" s="3">
        <f t="shared" si="54"/>
        <v>7820.541666666667</v>
      </c>
      <c r="T129" s="3">
        <f t="shared" si="55"/>
        <v>9580.8090277777756</v>
      </c>
      <c r="U129" s="3">
        <f t="shared" si="56"/>
        <v>9332.1493055555566</v>
      </c>
      <c r="V129" s="36"/>
      <c r="W129" s="30"/>
      <c r="X129" s="30"/>
      <c r="Y129" s="30"/>
      <c r="Z129" s="36">
        <f t="shared" si="61"/>
        <v>2.9457074725218267E-2</v>
      </c>
      <c r="AA129" s="15">
        <f t="shared" si="57"/>
        <v>2.9737437052950434E-2</v>
      </c>
      <c r="AB129" s="15">
        <f t="shared" si="58"/>
        <v>2.9301757468815571E-2</v>
      </c>
      <c r="AC129" s="36"/>
      <c r="AD129" s="30"/>
      <c r="AE129" s="30"/>
      <c r="AF129" s="30"/>
      <c r="AH129" s="30">
        <v>6.1885008555833031E-2</v>
      </c>
      <c r="AI129" s="30">
        <v>6.0027604157399612E-2</v>
      </c>
      <c r="AJ129" s="30">
        <v>6.5020530086176212E-2</v>
      </c>
      <c r="AK129" s="30">
        <f t="shared" si="62"/>
        <v>3.2147571502882596E-2</v>
      </c>
      <c r="AL129" s="30">
        <f t="shared" si="62"/>
        <v>3.0725846688584042E-2</v>
      </c>
      <c r="AM129" s="30">
        <f t="shared" si="59"/>
        <v>3.5563455360957945E-2</v>
      </c>
    </row>
    <row r="130" spans="1:39" x14ac:dyDescent="0.25">
      <c r="A130" s="14" t="s">
        <v>161</v>
      </c>
      <c r="B130" s="83">
        <v>9545</v>
      </c>
      <c r="C130" s="51">
        <f t="shared" si="44"/>
        <v>79</v>
      </c>
      <c r="D130" s="92">
        <v>19</v>
      </c>
      <c r="E130" s="93">
        <v>28</v>
      </c>
      <c r="F130" s="94">
        <v>32</v>
      </c>
      <c r="G130" s="69">
        <f t="shared" si="45"/>
        <v>9219.5691550925949</v>
      </c>
      <c r="H130" s="93">
        <v>299</v>
      </c>
      <c r="I130" s="15">
        <f t="shared" si="46"/>
        <v>3.4507410307100736E-2</v>
      </c>
      <c r="J130" s="15">
        <f t="shared" si="47"/>
        <v>3.3922127913893395E-2</v>
      </c>
      <c r="K130" s="3">
        <f t="shared" si="60"/>
        <v>75039.651305818508</v>
      </c>
      <c r="L130" s="3">
        <f t="shared" si="48"/>
        <v>2545.5046502099285</v>
      </c>
      <c r="M130" s="3">
        <f t="shared" si="49"/>
        <v>73766.898980713537</v>
      </c>
      <c r="N130" s="3">
        <f t="shared" si="50"/>
        <v>608344.63204520242</v>
      </c>
      <c r="O130" s="16">
        <f t="shared" si="51"/>
        <v>8.1069757316160658</v>
      </c>
      <c r="P130" s="4"/>
      <c r="Q130" s="4">
        <f t="shared" si="52"/>
        <v>9439.25</v>
      </c>
      <c r="R130" s="3">
        <f t="shared" si="53"/>
        <v>7820.541666666667</v>
      </c>
      <c r="S130" s="3">
        <f t="shared" si="54"/>
        <v>6717.2916666666661</v>
      </c>
      <c r="T130" s="3">
        <f t="shared" si="55"/>
        <v>9332.1493055555566</v>
      </c>
      <c r="U130" s="3">
        <f t="shared" si="56"/>
        <v>7751.6875000000018</v>
      </c>
      <c r="V130" s="36"/>
      <c r="W130" s="30"/>
      <c r="X130" s="30"/>
      <c r="Y130" s="30"/>
      <c r="Z130" s="36">
        <f>IF((-99*AB126-24*AB127+288*AB128+648*AB129+805*AB130+648*AB131+288*AB132-24*AB133-99*AB134)/2431&lt;0,0,(-99*AB126-24*AB127+288*AB128+648*AB129+805*AB130+648*AB131+288*AB132-24*AB133-99*AB134)/2431)</f>
        <v>3.3922127913893395E-2</v>
      </c>
      <c r="AA130" s="15">
        <f t="shared" si="57"/>
        <v>3.2431016565979333E-2</v>
      </c>
      <c r="AB130" s="15">
        <f t="shared" si="58"/>
        <v>3.19135225763039E-2</v>
      </c>
      <c r="AC130" s="36"/>
      <c r="AD130" s="30"/>
      <c r="AE130" s="30"/>
      <c r="AF130" s="30"/>
      <c r="AH130" s="30">
        <v>6.8303707097542132E-2</v>
      </c>
      <c r="AI130" s="30">
        <v>6.6048043972606871E-2</v>
      </c>
      <c r="AJ130" s="30">
        <v>7.3630795878114372E-2</v>
      </c>
      <c r="AK130" s="30">
        <f t="shared" si="62"/>
        <v>3.5872690531562799E-2</v>
      </c>
      <c r="AL130" s="30">
        <f t="shared" si="62"/>
        <v>3.4134521396302971E-2</v>
      </c>
      <c r="AM130" s="30">
        <f t="shared" si="59"/>
        <v>3.9708667964220977E-2</v>
      </c>
    </row>
    <row r="131" spans="1:39" x14ac:dyDescent="0.25">
      <c r="A131" s="14" t="s">
        <v>162</v>
      </c>
      <c r="B131" s="83">
        <v>7893</v>
      </c>
      <c r="C131" s="51">
        <f t="shared" si="44"/>
        <v>75</v>
      </c>
      <c r="D131" s="92">
        <v>22</v>
      </c>
      <c r="E131" s="93">
        <v>23</v>
      </c>
      <c r="F131" s="94">
        <v>30</v>
      </c>
      <c r="G131" s="69">
        <f t="shared" si="45"/>
        <v>7691.31394675926</v>
      </c>
      <c r="H131" s="93">
        <v>320</v>
      </c>
      <c r="I131" s="15">
        <f t="shared" si="46"/>
        <v>4.0244000497860859E-2</v>
      </c>
      <c r="J131" s="15">
        <f t="shared" si="47"/>
        <v>3.9450183887849204E-2</v>
      </c>
      <c r="K131" s="3">
        <f t="shared" si="60"/>
        <v>72494.14665560858</v>
      </c>
      <c r="L131" s="3">
        <f t="shared" si="48"/>
        <v>2859.9074163564655</v>
      </c>
      <c r="M131" s="3">
        <f t="shared" si="49"/>
        <v>71064.192947430347</v>
      </c>
      <c r="N131" s="3">
        <f t="shared" si="50"/>
        <v>534577.73306448886</v>
      </c>
      <c r="O131" s="16">
        <f t="shared" si="51"/>
        <v>7.3740813255456219</v>
      </c>
      <c r="P131" s="4"/>
      <c r="Q131" s="4">
        <f t="shared" si="52"/>
        <v>7820.541666666667</v>
      </c>
      <c r="R131" s="3">
        <f t="shared" si="53"/>
        <v>6717.2916666666661</v>
      </c>
      <c r="S131" s="3">
        <f t="shared" si="54"/>
        <v>6934.75</v>
      </c>
      <c r="T131" s="3">
        <f t="shared" si="55"/>
        <v>7751.6875000000018</v>
      </c>
      <c r="U131" s="3">
        <f t="shared" si="56"/>
        <v>6760.7048611111095</v>
      </c>
      <c r="V131" s="36"/>
      <c r="W131" s="30"/>
      <c r="X131" s="30"/>
      <c r="Y131" s="30"/>
      <c r="Z131" s="36">
        <f>IF((-99*AB127-24*AB128+288*AB129+648*AB130+805*AB131+648*AB132+288*AB133-24*AB134-99*AB135)/2431&lt;0,0,(-99*AB127-24*AB128+288*AB129+648*AB130+805*AB131+648*AB132+288*AB133-24*AB134-99*AB135)/2431)</f>
        <v>3.9450183887849204E-2</v>
      </c>
      <c r="AA131" s="15">
        <f t="shared" si="57"/>
        <v>4.1605374870288869E-2</v>
      </c>
      <c r="AB131" s="15">
        <f t="shared" si="58"/>
        <v>4.0757509146871464E-2</v>
      </c>
      <c r="AC131" s="36"/>
      <c r="AD131" s="30"/>
      <c r="AE131" s="30"/>
      <c r="AF131" s="30"/>
      <c r="AH131" s="30">
        <v>7.2602248087523538E-2</v>
      </c>
      <c r="AI131" s="30">
        <v>7.0059026669990976E-2</v>
      </c>
      <c r="AJ131" s="30">
        <v>8.3759990704266804E-2</v>
      </c>
      <c r="AK131" s="30">
        <f t="shared" si="62"/>
        <v>3.0996873217234669E-2</v>
      </c>
      <c r="AL131" s="30">
        <f t="shared" si="62"/>
        <v>2.9301517523119512E-2</v>
      </c>
      <c r="AM131" s="30">
        <f t="shared" si="59"/>
        <v>4.43098068164176E-2</v>
      </c>
    </row>
    <row r="132" spans="1:39" x14ac:dyDescent="0.25">
      <c r="A132" s="14" t="s">
        <v>163</v>
      </c>
      <c r="B132" s="90">
        <v>6659</v>
      </c>
      <c r="C132" s="64">
        <f t="shared" si="44"/>
        <v>91</v>
      </c>
      <c r="D132" s="95">
        <v>27</v>
      </c>
      <c r="E132" s="96">
        <v>25</v>
      </c>
      <c r="F132" s="97">
        <v>39</v>
      </c>
      <c r="G132" s="70">
        <f t="shared" si="45"/>
        <v>6806.019386574073</v>
      </c>
      <c r="H132" s="102">
        <v>333</v>
      </c>
      <c r="I132" s="15">
        <f t="shared" si="46"/>
        <v>4.9116837694628941E-2</v>
      </c>
      <c r="J132" s="15">
        <f t="shared" si="47"/>
        <v>4.7939518909900843E-2</v>
      </c>
      <c r="K132" s="3">
        <f t="shared" si="60"/>
        <v>69634.239239252114</v>
      </c>
      <c r="L132" s="3">
        <f t="shared" si="48"/>
        <v>3338.2319287866849</v>
      </c>
      <c r="M132" s="3">
        <f t="shared" si="49"/>
        <v>67965.123274858779</v>
      </c>
      <c r="N132" s="3">
        <f t="shared" si="50"/>
        <v>463513.54011705855</v>
      </c>
      <c r="O132" s="16">
        <f t="shared" si="51"/>
        <v>6.6564027291875787</v>
      </c>
      <c r="P132" s="4"/>
      <c r="Q132" s="4">
        <f t="shared" si="52"/>
        <v>6717.2916666666661</v>
      </c>
      <c r="R132" s="3">
        <f t="shared" si="53"/>
        <v>6934.75</v>
      </c>
      <c r="S132" s="3">
        <f t="shared" si="54"/>
        <v>7061</v>
      </c>
      <c r="T132" s="3">
        <f t="shared" si="55"/>
        <v>6760.7048611111095</v>
      </c>
      <c r="U132" s="3">
        <f t="shared" si="56"/>
        <v>6977.4791666666679</v>
      </c>
      <c r="V132" s="36"/>
      <c r="W132" s="30"/>
      <c r="X132" s="30"/>
      <c r="Y132" s="30"/>
      <c r="Z132" s="36">
        <f t="shared" ref="Z132" si="63">(-99*AB128-24*AB129+288*AB130+648*AB131+805*AB132+648*AB133+288*AB134-24*AB135-99*AB136)/2431</f>
        <v>4.7939518909900843E-2</v>
      </c>
      <c r="AA132" s="15">
        <f t="shared" si="57"/>
        <v>4.8927277617941266E-2</v>
      </c>
      <c r="AB132" s="15">
        <f t="shared" si="58"/>
        <v>4.7758920633653272E-2</v>
      </c>
      <c r="AC132" s="36"/>
      <c r="AD132" s="30"/>
      <c r="AE132" s="30"/>
      <c r="AF132" s="30"/>
      <c r="AH132" s="30">
        <v>8.7476245571335223E-2</v>
      </c>
      <c r="AI132" s="30">
        <v>8.3810530306076145E-2</v>
      </c>
      <c r="AJ132" s="30">
        <v>9.3727822416995121E-2</v>
      </c>
      <c r="AK132" s="30">
        <f t="shared" si="62"/>
        <v>3.8548967953393957E-2</v>
      </c>
      <c r="AL132" s="30">
        <f t="shared" si="62"/>
        <v>3.6051609672422873E-2</v>
      </c>
      <c r="AM132" s="30">
        <f t="shared" si="59"/>
        <v>4.5788303507094279E-2</v>
      </c>
    </row>
    <row r="133" spans="1:39" x14ac:dyDescent="0.25">
      <c r="A133" s="14" t="s">
        <v>164</v>
      </c>
      <c r="B133" s="83">
        <v>6900</v>
      </c>
      <c r="C133" s="51">
        <f t="shared" si="44"/>
        <v>85</v>
      </c>
      <c r="D133" s="92">
        <v>33</v>
      </c>
      <c r="E133" s="93">
        <v>32</v>
      </c>
      <c r="F133" s="94">
        <v>20</v>
      </c>
      <c r="G133" s="69">
        <f t="shared" si="45"/>
        <v>7016.9898726851861</v>
      </c>
      <c r="H133" s="93">
        <v>374</v>
      </c>
      <c r="I133" s="15">
        <f t="shared" si="46"/>
        <v>5.8693714223923311E-2</v>
      </c>
      <c r="J133" s="15">
        <f t="shared" si="47"/>
        <v>5.7020346269478356E-2</v>
      </c>
      <c r="K133" s="3">
        <f t="shared" si="60"/>
        <v>66296.007310465429</v>
      </c>
      <c r="L133" s="3">
        <f t="shared" si="48"/>
        <v>3780.2212931266113</v>
      </c>
      <c r="M133" s="3">
        <f t="shared" si="49"/>
        <v>64405.896663902124</v>
      </c>
      <c r="N133" s="3">
        <f t="shared" si="50"/>
        <v>395548.41684219975</v>
      </c>
      <c r="O133" s="16">
        <f t="shared" si="51"/>
        <v>5.9663987755678738</v>
      </c>
      <c r="P133" s="4"/>
      <c r="Q133" s="4">
        <f t="shared" si="52"/>
        <v>6934.75</v>
      </c>
      <c r="R133" s="3">
        <f t="shared" si="53"/>
        <v>7061</v>
      </c>
      <c r="S133" s="3">
        <f t="shared" si="54"/>
        <v>6533.791666666667</v>
      </c>
      <c r="T133" s="3">
        <f t="shared" si="55"/>
        <v>6977.4791666666679</v>
      </c>
      <c r="U133" s="3">
        <f t="shared" si="56"/>
        <v>7054.1076388888878</v>
      </c>
      <c r="V133" s="36"/>
      <c r="W133" s="30"/>
      <c r="X133" s="30"/>
      <c r="Y133" s="30"/>
      <c r="Z133" s="36">
        <f>IF((-99*AB129-24*AB130+288*AB131+648*AB132+805*AB133+648*AB134+288*AB135-24*AB136-99*AC48)/2431&lt;0,0,(-99*AB129-24*AB130+288*AB131+648*AB132+805*AB133+648*AB134+288*AB135-24*AB136-99*AC48)/2431)</f>
        <v>5.7020346269478356E-2</v>
      </c>
      <c r="AA133" s="15">
        <f t="shared" si="57"/>
        <v>5.3299207606933845E-2</v>
      </c>
      <c r="AB133" s="15">
        <f t="shared" si="58"/>
        <v>5.1915675425650863E-2</v>
      </c>
      <c r="AC133" s="36"/>
      <c r="AD133" s="30"/>
      <c r="AE133" s="30"/>
      <c r="AF133" s="30"/>
      <c r="AH133" s="30">
        <v>0.10287870846973307</v>
      </c>
      <c r="AI133" s="30">
        <v>9.7845594284986612E-2</v>
      </c>
      <c r="AJ133" s="30">
        <v>0.10892027170818119</v>
      </c>
      <c r="AK133" s="30">
        <f t="shared" si="62"/>
        <v>4.9579500862799226E-2</v>
      </c>
      <c r="AL133" s="30">
        <f t="shared" si="62"/>
        <v>4.5929918859335749E-2</v>
      </c>
      <c r="AM133" s="30">
        <f t="shared" si="59"/>
        <v>5.1899925438702837E-2</v>
      </c>
    </row>
    <row r="134" spans="1:39" x14ac:dyDescent="0.25">
      <c r="A134" s="14" t="s">
        <v>165</v>
      </c>
      <c r="B134" s="83">
        <v>7069</v>
      </c>
      <c r="C134" s="51">
        <f t="shared" si="44"/>
        <v>109</v>
      </c>
      <c r="D134" s="92">
        <v>36</v>
      </c>
      <c r="E134" s="93">
        <v>37</v>
      </c>
      <c r="F134" s="94">
        <v>36</v>
      </c>
      <c r="G134" s="69">
        <f t="shared" si="45"/>
        <v>7060.3469328703695</v>
      </c>
      <c r="H134" s="93">
        <v>469</v>
      </c>
      <c r="I134" s="15">
        <f t="shared" si="46"/>
        <v>6.4783116352601727E-2</v>
      </c>
      <c r="J134" s="15">
        <f t="shared" si="47"/>
        <v>6.2750528943727332E-2</v>
      </c>
      <c r="K134" s="3">
        <f t="shared" si="60"/>
        <v>62515.786017338818</v>
      </c>
      <c r="L134" s="3">
        <f t="shared" si="48"/>
        <v>3922.8986399208879</v>
      </c>
      <c r="M134" s="3">
        <f t="shared" si="49"/>
        <v>60554.33669737837</v>
      </c>
      <c r="N134" s="3">
        <f t="shared" si="50"/>
        <v>331142.52017829759</v>
      </c>
      <c r="O134" s="16">
        <f t="shared" si="51"/>
        <v>5.296942440849338</v>
      </c>
      <c r="P134" s="4"/>
      <c r="Q134" s="4">
        <f t="shared" si="52"/>
        <v>7061</v>
      </c>
      <c r="R134" s="3">
        <f t="shared" si="53"/>
        <v>6533.791666666667</v>
      </c>
      <c r="S134" s="3">
        <f t="shared" si="54"/>
        <v>7981.0416666666661</v>
      </c>
      <c r="T134" s="3">
        <f t="shared" si="55"/>
        <v>7054.1076388888878</v>
      </c>
      <c r="U134" s="3">
        <f t="shared" si="56"/>
        <v>6692.4791666666679</v>
      </c>
      <c r="V134" s="36"/>
      <c r="W134" s="30"/>
      <c r="X134" s="30"/>
      <c r="Y134" s="30"/>
      <c r="Z134" s="36">
        <f>IF(W41*AB130+W42*AB131+W43*AB132+W44*AB133+W45*AB134+W44*AB135+W43*AB136+W42*AC48+W41*AD48&lt;0,0,W41*AB130+W42*AB131+W43*AB132+W44*AB133+W45*AB134+W44*AB135+W43*AB136+W42*AC48+W41*AD48)</f>
        <v>6.2750528943727332E-2</v>
      </c>
      <c r="AA134" s="15">
        <f t="shared" si="57"/>
        <v>6.6427330619761624E-2</v>
      </c>
      <c r="AB134" s="15">
        <f t="shared" si="58"/>
        <v>6.4291959011051961E-2</v>
      </c>
      <c r="AC134" s="36"/>
      <c r="AD134" s="30"/>
      <c r="AE134" s="30"/>
      <c r="AF134" s="30"/>
      <c r="AH134" s="30">
        <v>0.11620642093167936</v>
      </c>
      <c r="AI134" s="30">
        <v>0.10982522289155366</v>
      </c>
      <c r="AJ134" s="30">
        <v>0.12889422722417704</v>
      </c>
      <c r="AK134" s="30">
        <f t="shared" si="62"/>
        <v>4.977909031191774E-2</v>
      </c>
      <c r="AL134" s="30">
        <f t="shared" si="62"/>
        <v>4.5533263880501704E-2</v>
      </c>
      <c r="AM134" s="30">
        <f t="shared" si="59"/>
        <v>6.6143698280449706E-2</v>
      </c>
    </row>
    <row r="135" spans="1:39" x14ac:dyDescent="0.25">
      <c r="A135" s="14" t="s">
        <v>166</v>
      </c>
      <c r="B135" s="83">
        <v>6538</v>
      </c>
      <c r="C135" s="51">
        <f t="shared" si="44"/>
        <v>125</v>
      </c>
      <c r="D135" s="92">
        <v>45</v>
      </c>
      <c r="E135" s="93">
        <v>38</v>
      </c>
      <c r="F135" s="94">
        <v>42</v>
      </c>
      <c r="G135" s="69">
        <f t="shared" si="45"/>
        <v>6982.8214699074078</v>
      </c>
      <c r="H135" s="93">
        <v>541</v>
      </c>
      <c r="I135" s="15">
        <f t="shared" si="46"/>
        <v>6.4066724897022947E-2</v>
      </c>
      <c r="J135" s="15">
        <f t="shared" si="47"/>
        <v>6.2078152924265821E-2</v>
      </c>
      <c r="K135" s="3">
        <f t="shared" si="60"/>
        <v>58592.88737741793</v>
      </c>
      <c r="L135" s="3">
        <f t="shared" si="48"/>
        <v>3637.3382228896298</v>
      </c>
      <c r="M135" s="3">
        <f t="shared" si="49"/>
        <v>56774.218265973119</v>
      </c>
      <c r="N135" s="3">
        <f t="shared" si="50"/>
        <v>270588.18348091922</v>
      </c>
      <c r="O135" s="16">
        <f t="shared" si="51"/>
        <v>4.6181063195941014</v>
      </c>
      <c r="P135" s="4"/>
      <c r="Q135" s="4">
        <f t="shared" si="52"/>
        <v>6533.791666666667</v>
      </c>
      <c r="R135" s="3">
        <f t="shared" si="53"/>
        <v>7981.0416666666661</v>
      </c>
      <c r="S135" s="3">
        <f t="shared" si="54"/>
        <v>27181.583333333336</v>
      </c>
      <c r="T135" s="3">
        <f t="shared" si="55"/>
        <v>6692.4791666666679</v>
      </c>
      <c r="U135" s="3">
        <f t="shared" si="56"/>
        <v>9639.5868055555547</v>
      </c>
      <c r="V135" s="36"/>
      <c r="W135" s="30"/>
      <c r="X135" s="30"/>
      <c r="Y135" s="30"/>
      <c r="Z135" s="36">
        <f>IF(W41*AB131+W42*AB132+W43*AB133+W44*AB134+W45*AB135+W44*AB136+W43*AC48+W42*AD48+W41*AE48&lt;0,0,W41*AB131+W42*AB132+W43*AB133+W44*AB134+W45*AB135+W44*AB136+W43*AC48+W42*AD48+W41*AE48)</f>
        <v>6.2078152924265821E-2</v>
      </c>
      <c r="AA135" s="15">
        <f t="shared" si="57"/>
        <v>7.7475845878553398E-2</v>
      </c>
      <c r="AB135" s="15">
        <f t="shared" si="58"/>
        <v>7.4586519051237657E-2</v>
      </c>
      <c r="AC135" s="36"/>
      <c r="AD135" s="30"/>
      <c r="AE135" s="30"/>
      <c r="AF135" s="30"/>
      <c r="AH135" s="30">
        <v>0.12544792139636213</v>
      </c>
      <c r="AI135" s="30">
        <v>0.11804374986891819</v>
      </c>
      <c r="AJ135" s="30">
        <v>0.14881106454599455</v>
      </c>
      <c r="AK135" s="30">
        <f t="shared" si="62"/>
        <v>4.7972075517808729E-2</v>
      </c>
      <c r="AL135" s="30">
        <f t="shared" si="62"/>
        <v>4.3457230817680534E-2</v>
      </c>
      <c r="AM135" s="30">
        <f t="shared" si="59"/>
        <v>8.673291162172872E-2</v>
      </c>
    </row>
    <row r="136" spans="1:39" x14ac:dyDescent="0.25">
      <c r="A136" s="14" t="s">
        <v>167</v>
      </c>
      <c r="B136" s="83">
        <v>5980</v>
      </c>
      <c r="C136" s="51">
        <f t="shared" si="44"/>
        <v>128</v>
      </c>
      <c r="D136" s="92">
        <v>39</v>
      </c>
      <c r="E136" s="93">
        <v>40</v>
      </c>
      <c r="F136" s="94">
        <v>49</v>
      </c>
      <c r="G136" s="69">
        <f t="shared" si="45"/>
        <v>11395.171585648148</v>
      </c>
      <c r="H136" s="93">
        <v>535</v>
      </c>
      <c r="I136" s="15">
        <f t="shared" si="46"/>
        <v>5.6200551700418919E-2</v>
      </c>
      <c r="J136" s="15">
        <f t="shared" si="47"/>
        <v>5.4664465150486098E-2</v>
      </c>
      <c r="K136" s="3">
        <f t="shared" si="60"/>
        <v>54955.5491545283</v>
      </c>
      <c r="L136" s="3">
        <f t="shared" si="48"/>
        <v>3004.1157015835342</v>
      </c>
      <c r="M136" s="3">
        <f t="shared" si="49"/>
        <v>53453.491303736533</v>
      </c>
      <c r="N136" s="3">
        <f t="shared" si="50"/>
        <v>213813.96521494613</v>
      </c>
      <c r="O136" s="16">
        <f t="shared" si="51"/>
        <v>3.8906710696990281</v>
      </c>
      <c r="P136" s="4"/>
      <c r="Q136" s="4">
        <f t="shared" si="52"/>
        <v>7981.0416666666661</v>
      </c>
      <c r="R136" s="3">
        <f t="shared" si="53"/>
        <v>27181.583333333336</v>
      </c>
      <c r="S136" s="3">
        <f t="shared" si="54"/>
        <v>55929.833333333336</v>
      </c>
      <c r="T136" s="3">
        <f t="shared" si="55"/>
        <v>9639.5868055555547</v>
      </c>
      <c r="U136" s="3">
        <f t="shared" si="56"/>
        <v>30041.104166666668</v>
      </c>
      <c r="V136" s="36"/>
      <c r="W136" s="30"/>
      <c r="X136" s="30"/>
      <c r="Y136" s="30"/>
      <c r="Z136" s="36">
        <f>IF(W41*AB132+W42*AB133+W43*AB134+W44*AB135+W45*AB136+W44*AC48+W43*AD48+W42*AE48+W41*AF48&lt;0,0,W41*AB132+W42*AB133+W43*AB134+W44*AB135+W45*AB136+W44*AC48+W43*AD48+W42*AE48+W41*AF48)</f>
        <v>5.4664465150486098E-2</v>
      </c>
      <c r="AA136" s="15">
        <f t="shared" si="57"/>
        <v>4.6949709881842876E-2</v>
      </c>
      <c r="AB136" s="15">
        <f t="shared" si="58"/>
        <v>4.5872851350659688E-2</v>
      </c>
      <c r="AC136" s="36"/>
      <c r="AD136" s="30"/>
      <c r="AE136" s="30"/>
      <c r="AF136" s="30"/>
      <c r="AH136" s="30">
        <v>0.15221843003412969</v>
      </c>
      <c r="AI136" s="30">
        <v>0.14145258483983508</v>
      </c>
      <c r="AJ136" s="30">
        <v>0.16402811389142702</v>
      </c>
      <c r="AK136" s="30">
        <f t="shared" si="62"/>
        <v>0.1052687201522868</v>
      </c>
      <c r="AL136" s="30">
        <f t="shared" si="62"/>
        <v>9.5579733489175395E-2</v>
      </c>
      <c r="AM136" s="30">
        <f t="shared" si="59"/>
        <v>0.10936364874094093</v>
      </c>
    </row>
    <row r="137" spans="1:39" ht="17" thickBot="1" x14ac:dyDescent="0.3">
      <c r="A137" s="17" t="s">
        <v>168</v>
      </c>
      <c r="B137" s="91">
        <v>29224</v>
      </c>
      <c r="C137" s="52">
        <f>SUM(D137:F137)</f>
        <v>1328</v>
      </c>
      <c r="D137" s="99">
        <v>434</v>
      </c>
      <c r="E137" s="100">
        <v>484</v>
      </c>
      <c r="F137" s="101">
        <v>410</v>
      </c>
      <c r="G137" s="71">
        <f t="shared" si="45"/>
        <v>36504.799189814818</v>
      </c>
      <c r="H137" s="103">
        <v>5339</v>
      </c>
      <c r="I137" s="18">
        <f t="shared" si="46"/>
        <v>4.3722871446929962E-2</v>
      </c>
      <c r="J137" s="18">
        <f t="shared" si="47"/>
        <v>4.2787475795066796E-2</v>
      </c>
      <c r="K137" s="5">
        <f>K136*(1-J136)</f>
        <v>51951.433452944766</v>
      </c>
      <c r="L137" s="5">
        <f>K137</f>
        <v>51951.433452944766</v>
      </c>
      <c r="M137" s="5">
        <f>M136*6/2</f>
        <v>160360.47391120961</v>
      </c>
      <c r="N137" s="5">
        <f>M137</f>
        <v>160360.47391120961</v>
      </c>
      <c r="O137" s="19">
        <f>N137/K137</f>
        <v>3.0867381947498487</v>
      </c>
      <c r="P137" s="4"/>
      <c r="Q137" s="37">
        <f t="shared" si="52"/>
        <v>27181.583333333336</v>
      </c>
      <c r="R137" s="5">
        <f t="shared" si="53"/>
        <v>55929.833333333336</v>
      </c>
      <c r="S137" s="5">
        <f t="shared" si="54"/>
        <v>615672.16666666663</v>
      </c>
      <c r="T137" s="5">
        <f t="shared" si="55"/>
        <v>30041.104166666668</v>
      </c>
      <c r="U137" s="5">
        <f t="shared" si="56"/>
        <v>102614.44444444445</v>
      </c>
      <c r="V137" s="36"/>
      <c r="W137" s="30"/>
      <c r="X137" s="30"/>
      <c r="Y137" s="30"/>
      <c r="Z137" s="38">
        <f>AC48</f>
        <v>4.2787475795066796E-2</v>
      </c>
      <c r="AA137" s="18">
        <f t="shared" si="57"/>
        <v>0.14625474234877126</v>
      </c>
      <c r="AB137" s="18">
        <f t="shared" si="58"/>
        <v>0.13628833470971502</v>
      </c>
      <c r="AC137" s="36"/>
      <c r="AD137" s="30"/>
      <c r="AE137" s="30"/>
      <c r="AF137" s="30"/>
      <c r="AH137" s="30">
        <v>0.22023107757604338</v>
      </c>
      <c r="AI137" s="30">
        <v>0.19838572642310959</v>
      </c>
      <c r="AJ137" s="30">
        <v>0.15570470354891364</v>
      </c>
      <c r="AK137" s="30">
        <f t="shared" si="62"/>
        <v>7.3976335227272122E-2</v>
      </c>
      <c r="AL137" s="30">
        <f t="shared" si="62"/>
        <v>6.2097391713394567E-2</v>
      </c>
      <c r="AM137" s="30">
        <f t="shared" si="59"/>
        <v>0.11291722775384684</v>
      </c>
    </row>
    <row r="138" spans="1:39" x14ac:dyDescent="0.25">
      <c r="B138" s="8" t="s">
        <v>169</v>
      </c>
      <c r="AA138" s="28"/>
      <c r="AB138" s="28"/>
      <c r="AC138" s="28"/>
      <c r="AD138" s="28"/>
      <c r="AE138" s="28"/>
      <c r="AF138" s="28"/>
    </row>
    <row r="139" spans="1:39" x14ac:dyDescent="0.25">
      <c r="B139">
        <f>SUM(B46:B137)</f>
        <v>670714</v>
      </c>
      <c r="C139">
        <f>SUM(C46:C137)</f>
        <v>2724</v>
      </c>
      <c r="D139">
        <f>SUM(D46:D137)</f>
        <v>890</v>
      </c>
      <c r="E139">
        <f>SUM(E46:E137)</f>
        <v>946</v>
      </c>
      <c r="F139">
        <f>SUM(F46:F137)</f>
        <v>888</v>
      </c>
      <c r="G139">
        <f>12/11*T139-G135/11+23/22*D136+D135/22</f>
        <v>5911.8199490166817</v>
      </c>
      <c r="H139">
        <f>SUM(H46:H137)</f>
        <v>11016</v>
      </c>
      <c r="Q139">
        <f>B136*12/11-Q135/11+23/22*F136+F135/22</f>
        <v>5982.791666666667</v>
      </c>
      <c r="T139">
        <f>Q139/11*12-T135/11+23/22*E136+E135/22</f>
        <v>5961.820075757576</v>
      </c>
      <c r="AA139" s="28"/>
      <c r="AB139" s="28"/>
      <c r="AC139" s="28"/>
      <c r="AD139" s="28"/>
      <c r="AE139" s="28"/>
      <c r="AF139" s="28"/>
    </row>
    <row r="140" spans="1:39" x14ac:dyDescent="0.25">
      <c r="B140" t="s">
        <v>169</v>
      </c>
      <c r="AA140" s="28"/>
      <c r="AB140" s="28"/>
      <c r="AC140" s="28"/>
      <c r="AD140" s="28"/>
      <c r="AE140" s="28"/>
      <c r="AF140" s="28"/>
    </row>
    <row r="141" spans="1:39" x14ac:dyDescent="0.25">
      <c r="AA141" s="28"/>
      <c r="AB141" s="28"/>
      <c r="AC141" s="28"/>
      <c r="AD141" s="28"/>
      <c r="AE141" s="28"/>
      <c r="AF141" s="28"/>
    </row>
    <row r="142" spans="1:39" x14ac:dyDescent="0.25">
      <c r="AA142" s="28"/>
      <c r="AB142" s="28"/>
      <c r="AC142" s="28"/>
      <c r="AD142" s="28"/>
      <c r="AE142" s="28"/>
      <c r="AF142" s="28"/>
    </row>
    <row r="143" spans="1:39" x14ac:dyDescent="0.25">
      <c r="AA143" s="28"/>
      <c r="AB143" s="28"/>
      <c r="AC143" s="28"/>
      <c r="AD143" s="28"/>
      <c r="AE143" s="28"/>
      <c r="AF143" s="28"/>
    </row>
    <row r="144" spans="1:39" x14ac:dyDescent="0.25">
      <c r="AA144" s="28"/>
      <c r="AB144" s="28"/>
      <c r="AC144" s="28"/>
      <c r="AD144" s="28"/>
      <c r="AE144" s="28"/>
      <c r="AF144" s="28"/>
    </row>
    <row r="145" spans="3:51" x14ac:dyDescent="0.25">
      <c r="C145" s="30"/>
      <c r="D145" s="30"/>
      <c r="I145" s="39"/>
      <c r="AA145" s="28"/>
      <c r="AB145" s="28"/>
      <c r="AC145" s="28"/>
      <c r="AD145" s="28"/>
      <c r="AE145" s="28"/>
      <c r="AF145" s="28"/>
    </row>
    <row r="146" spans="3:51" x14ac:dyDescent="0.25">
      <c r="C146" s="30"/>
      <c r="D146" s="30"/>
      <c r="I146" s="39"/>
      <c r="AA146" s="28"/>
      <c r="AB146" s="28"/>
      <c r="AC146" s="28"/>
      <c r="AD146" s="28"/>
      <c r="AE146" s="28"/>
      <c r="AF146" s="28"/>
    </row>
    <row r="147" spans="3:51" x14ac:dyDescent="0.25">
      <c r="C147" s="30"/>
      <c r="D147" s="30"/>
      <c r="I147" s="39"/>
      <c r="AA147" s="28"/>
      <c r="AB147" s="28"/>
      <c r="AC147" s="28"/>
      <c r="AD147" s="28"/>
      <c r="AE147" s="28"/>
      <c r="AF147" s="28"/>
    </row>
    <row r="148" spans="3:51" x14ac:dyDescent="0.25">
      <c r="C148" s="30"/>
      <c r="D148" s="30"/>
      <c r="I148" s="39"/>
      <c r="AA148" s="28"/>
      <c r="AB148" s="28"/>
      <c r="AC148" s="28"/>
      <c r="AD148" s="28"/>
      <c r="AE148" s="28"/>
      <c r="AF148" s="28"/>
    </row>
    <row r="149" spans="3:51" x14ac:dyDescent="0.25">
      <c r="C149" s="30"/>
      <c r="D149" s="30"/>
      <c r="I149" s="39"/>
      <c r="AA149" s="28"/>
      <c r="AB149" s="28"/>
      <c r="AC149" s="28"/>
      <c r="AD149" s="28"/>
      <c r="AE149" s="28"/>
      <c r="AF149" s="28"/>
    </row>
    <row r="150" spans="3:51" ht="23.5" x14ac:dyDescent="0.35">
      <c r="C150" s="30"/>
      <c r="D150" s="30"/>
      <c r="I150" s="39"/>
      <c r="AA150" s="28"/>
      <c r="AB150" s="28"/>
      <c r="AC150" s="28"/>
      <c r="AD150" s="28"/>
      <c r="AE150" s="28"/>
      <c r="AF150" s="28"/>
      <c r="AP150" s="50" t="s">
        <v>281</v>
      </c>
    </row>
    <row r="151" spans="3:51" ht="21.5" thickBot="1" x14ac:dyDescent="0.35">
      <c r="C151" s="30"/>
      <c r="D151" s="30"/>
      <c r="I151" s="39"/>
      <c r="AA151" s="28"/>
      <c r="AB151" s="28"/>
      <c r="AC151" s="28"/>
      <c r="AD151" s="28"/>
      <c r="AE151" s="28"/>
      <c r="AF151" s="28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49" t="s">
        <v>170</v>
      </c>
    </row>
    <row r="152" spans="3:51" x14ac:dyDescent="0.25">
      <c r="C152" s="30"/>
      <c r="D152" s="30"/>
      <c r="I152" s="39"/>
      <c r="AA152" s="28"/>
      <c r="AB152" s="28"/>
      <c r="AC152" s="28"/>
      <c r="AD152" s="28"/>
      <c r="AE152" s="28"/>
      <c r="AF152" s="28"/>
      <c r="AL152" s="4"/>
      <c r="AM152" s="3"/>
      <c r="AN152" s="3"/>
      <c r="AO152" s="3"/>
      <c r="AP152" s="11" t="s">
        <v>6</v>
      </c>
      <c r="AQ152" s="1"/>
      <c r="AR152" s="3"/>
      <c r="AS152" s="4"/>
      <c r="AT152" s="3"/>
      <c r="AU152" s="3"/>
      <c r="AV152" s="3"/>
      <c r="AW152" s="11" t="s">
        <v>6</v>
      </c>
      <c r="AX152" s="1"/>
      <c r="AY152" s="45"/>
    </row>
    <row r="153" spans="3:51" x14ac:dyDescent="0.25">
      <c r="AL153" s="29" t="s">
        <v>51</v>
      </c>
      <c r="AM153" s="10" t="s">
        <v>58</v>
      </c>
      <c r="AN153" s="10" t="s">
        <v>4</v>
      </c>
      <c r="AO153" s="10" t="s">
        <v>5</v>
      </c>
      <c r="AP153" s="10" t="s">
        <v>171</v>
      </c>
      <c r="AQ153" s="10" t="s">
        <v>172</v>
      </c>
      <c r="AR153" s="9" t="s">
        <v>7</v>
      </c>
      <c r="AS153" s="29" t="s">
        <v>51</v>
      </c>
      <c r="AT153" s="10" t="s">
        <v>58</v>
      </c>
      <c r="AU153" s="10" t="s">
        <v>4</v>
      </c>
      <c r="AV153" s="10" t="s">
        <v>5</v>
      </c>
      <c r="AW153" s="10" t="s">
        <v>171</v>
      </c>
      <c r="AX153" s="10" t="s">
        <v>172</v>
      </c>
      <c r="AY153" s="72" t="s">
        <v>7</v>
      </c>
    </row>
    <row r="154" spans="3:51" x14ac:dyDescent="0.25">
      <c r="AL154" s="6"/>
      <c r="AM154" s="2"/>
      <c r="AN154" s="2"/>
      <c r="AO154" s="2"/>
      <c r="AP154" s="2"/>
      <c r="AQ154" s="2"/>
      <c r="AR154" s="2"/>
      <c r="AS154" s="6"/>
      <c r="AT154" s="2"/>
      <c r="AU154" s="2"/>
      <c r="AV154" s="2"/>
      <c r="AW154" s="2"/>
      <c r="AX154" s="2"/>
      <c r="AY154" s="46"/>
    </row>
    <row r="155" spans="3:51" x14ac:dyDescent="0.25">
      <c r="AL155" s="12" t="s">
        <v>177</v>
      </c>
      <c r="AM155" s="15">
        <f t="shared" ref="AM155:AM162" si="64">D5</f>
        <v>2.9945180999302323E-4</v>
      </c>
      <c r="AN155" s="3">
        <f t="shared" ref="AN155:AR162" si="65">E5</f>
        <v>100000</v>
      </c>
      <c r="AO155" s="3">
        <f t="shared" si="65"/>
        <v>29.945180999304284</v>
      </c>
      <c r="AP155" s="3">
        <f t="shared" si="65"/>
        <v>1917.5210736068561</v>
      </c>
      <c r="AQ155" s="3">
        <f t="shared" si="65"/>
        <v>8605201.4392626472</v>
      </c>
      <c r="AR155" s="16">
        <f t="shared" si="65"/>
        <v>86.052014392626475</v>
      </c>
      <c r="AS155" s="12" t="s">
        <v>225</v>
      </c>
      <c r="AT155" s="15">
        <f t="shared" ref="AT155:AY159" si="66">J92</f>
        <v>6.6237378348146835E-4</v>
      </c>
      <c r="AU155" s="3">
        <f t="shared" si="66"/>
        <v>98619.566410594853</v>
      </c>
      <c r="AV155" s="3">
        <f t="shared" si="66"/>
        <v>65.323015328685869</v>
      </c>
      <c r="AW155" s="3">
        <f t="shared" si="66"/>
        <v>98586.904902930517</v>
      </c>
      <c r="AX155" s="3">
        <f t="shared" si="66"/>
        <v>4128303.8260124116</v>
      </c>
      <c r="AY155" s="47">
        <f t="shared" si="66"/>
        <v>41.860900187134689</v>
      </c>
    </row>
    <row r="156" spans="3:51" x14ac:dyDescent="0.25">
      <c r="AL156" s="12" t="s">
        <v>195</v>
      </c>
      <c r="AM156" s="15">
        <f t="shared" si="64"/>
        <v>2.9964281470473697E-4</v>
      </c>
      <c r="AN156" s="3">
        <f t="shared" si="65"/>
        <v>99970.054819000696</v>
      </c>
      <c r="AO156" s="3">
        <f t="shared" si="65"/>
        <v>29.955308612145018</v>
      </c>
      <c r="AP156" s="3">
        <f t="shared" si="65"/>
        <v>1916.9466853503077</v>
      </c>
      <c r="AQ156" s="3">
        <f t="shared" si="65"/>
        <v>8603283.9181890395</v>
      </c>
      <c r="AR156" s="16">
        <f t="shared" si="65"/>
        <v>86.058609588297088</v>
      </c>
      <c r="AS156" s="12" t="s">
        <v>226</v>
      </c>
      <c r="AT156" s="15">
        <f t="shared" si="66"/>
        <v>7.3899818236343332E-4</v>
      </c>
      <c r="AU156" s="3">
        <f t="shared" si="66"/>
        <v>98554.243395266167</v>
      </c>
      <c r="AV156" s="3">
        <f t="shared" si="66"/>
        <v>72.831406733312178</v>
      </c>
      <c r="AW156" s="3">
        <f t="shared" si="66"/>
        <v>98517.827691899511</v>
      </c>
      <c r="AX156" s="3">
        <f t="shared" si="66"/>
        <v>4029716.9211094812</v>
      </c>
      <c r="AY156" s="47">
        <f t="shared" si="66"/>
        <v>40.888314721748856</v>
      </c>
    </row>
    <row r="157" spans="3:51" x14ac:dyDescent="0.25">
      <c r="AL157" s="12" t="s">
        <v>191</v>
      </c>
      <c r="AM157" s="15">
        <f t="shared" si="64"/>
        <v>0</v>
      </c>
      <c r="AN157" s="3">
        <f t="shared" si="65"/>
        <v>99940.099510388551</v>
      </c>
      <c r="AO157" s="3">
        <f t="shared" si="65"/>
        <v>0</v>
      </c>
      <c r="AP157" s="3">
        <f t="shared" si="65"/>
        <v>1916.6594426649858</v>
      </c>
      <c r="AQ157" s="3">
        <f>H7</f>
        <v>8601366.9715036899</v>
      </c>
      <c r="AR157" s="16">
        <f t="shared" si="65"/>
        <v>86.065223205121953</v>
      </c>
      <c r="AS157" s="12" t="s">
        <v>227</v>
      </c>
      <c r="AT157" s="15">
        <f t="shared" si="66"/>
        <v>9.1901151593341097E-4</v>
      </c>
      <c r="AU157" s="3">
        <f t="shared" si="66"/>
        <v>98481.411988532855</v>
      </c>
      <c r="AV157" s="3">
        <f t="shared" si="66"/>
        <v>90.505551722846576</v>
      </c>
      <c r="AW157" s="3">
        <f t="shared" si="66"/>
        <v>98436.159212671424</v>
      </c>
      <c r="AX157" s="3">
        <f t="shared" si="66"/>
        <v>3931199.0934175816</v>
      </c>
      <c r="AY157" s="47">
        <f t="shared" si="66"/>
        <v>39.918183686027263</v>
      </c>
    </row>
    <row r="158" spans="3:51" x14ac:dyDescent="0.25">
      <c r="AL158" s="12" t="s">
        <v>190</v>
      </c>
      <c r="AM158" s="15">
        <f t="shared" si="64"/>
        <v>0</v>
      </c>
      <c r="AN158" s="3">
        <f t="shared" si="65"/>
        <v>99940.099510388551</v>
      </c>
      <c r="AO158" s="3">
        <f t="shared" si="65"/>
        <v>0</v>
      </c>
      <c r="AP158" s="3">
        <f t="shared" si="65"/>
        <v>1916.6594426649858</v>
      </c>
      <c r="AQ158" s="3">
        <f t="shared" si="65"/>
        <v>8599450.3120610248</v>
      </c>
      <c r="AR158" s="16">
        <f t="shared" si="65"/>
        <v>86.046045122930167</v>
      </c>
      <c r="AS158" s="12" t="s">
        <v>228</v>
      </c>
      <c r="AT158" s="15">
        <f t="shared" si="66"/>
        <v>1.1056460017958365E-3</v>
      </c>
      <c r="AU158" s="3">
        <f t="shared" si="66"/>
        <v>98390.906436810008</v>
      </c>
      <c r="AV158" s="3">
        <f t="shared" si="66"/>
        <v>108.78551231493475</v>
      </c>
      <c r="AW158" s="3">
        <f t="shared" si="66"/>
        <v>98336.513680652541</v>
      </c>
      <c r="AX158" s="3">
        <f t="shared" si="66"/>
        <v>3832762.9342049104</v>
      </c>
      <c r="AY158" s="47">
        <f t="shared" si="66"/>
        <v>38.954442773290651</v>
      </c>
    </row>
    <row r="159" spans="3:51" x14ac:dyDescent="0.25">
      <c r="AL159" s="12" t="s">
        <v>189</v>
      </c>
      <c r="AM159" s="15">
        <f t="shared" si="64"/>
        <v>0</v>
      </c>
      <c r="AN159" s="3">
        <f t="shared" si="65"/>
        <v>99940.099510388551</v>
      </c>
      <c r="AO159" s="3">
        <f t="shared" si="65"/>
        <v>0</v>
      </c>
      <c r="AP159" s="3">
        <f t="shared" si="65"/>
        <v>8990.04548107148</v>
      </c>
      <c r="AQ159" s="3">
        <f t="shared" si="65"/>
        <v>8597533.6526183598</v>
      </c>
      <c r="AR159" s="16">
        <f t="shared" si="65"/>
        <v>86.026867040738395</v>
      </c>
      <c r="AS159" s="12" t="s">
        <v>229</v>
      </c>
      <c r="AT159" s="15">
        <f t="shared" si="66"/>
        <v>1.1954798987713184E-3</v>
      </c>
      <c r="AU159" s="3">
        <f t="shared" si="66"/>
        <v>98282.120924495073</v>
      </c>
      <c r="AV159" s="3">
        <f t="shared" si="66"/>
        <v>117.49429997384141</v>
      </c>
      <c r="AW159" s="3">
        <f t="shared" si="66"/>
        <v>98223.37377450816</v>
      </c>
      <c r="AX159" s="3">
        <f t="shared" si="66"/>
        <v>3734426.4205242577</v>
      </c>
      <c r="AY159" s="47">
        <f t="shared" si="66"/>
        <v>37.997006834978855</v>
      </c>
    </row>
    <row r="160" spans="3:51" x14ac:dyDescent="0.25">
      <c r="AL160" s="12" t="s">
        <v>194</v>
      </c>
      <c r="AM160" s="15">
        <f t="shared" si="64"/>
        <v>0</v>
      </c>
      <c r="AN160" s="3">
        <f t="shared" si="65"/>
        <v>99940.099510388551</v>
      </c>
      <c r="AO160" s="3">
        <f t="shared" si="65"/>
        <v>0</v>
      </c>
      <c r="AP160" s="3">
        <f t="shared" si="65"/>
        <v>8328.3416258657126</v>
      </c>
      <c r="AQ160" s="3">
        <f t="shared" si="65"/>
        <v>8588543.6071372889</v>
      </c>
      <c r="AR160" s="16">
        <f t="shared" si="65"/>
        <v>85.936912702838853</v>
      </c>
      <c r="AS160" s="12"/>
      <c r="AT160" s="3"/>
      <c r="AU160" s="3"/>
      <c r="AV160" s="3"/>
      <c r="AW160" s="3"/>
      <c r="AX160" s="3"/>
      <c r="AY160" s="45"/>
    </row>
    <row r="161" spans="22:51" x14ac:dyDescent="0.25">
      <c r="AL161" s="12" t="s">
        <v>190</v>
      </c>
      <c r="AM161" s="15">
        <f t="shared" si="64"/>
        <v>5.8841479795246343E-4</v>
      </c>
      <c r="AN161" s="3">
        <f t="shared" si="65"/>
        <v>99940.099510388551</v>
      </c>
      <c r="AO161" s="3">
        <f t="shared" si="65"/>
        <v>58.806233460752992</v>
      </c>
      <c r="AP161" s="3">
        <f t="shared" si="65"/>
        <v>24977.674098414544</v>
      </c>
      <c r="AQ161" s="3">
        <f t="shared" si="65"/>
        <v>8580215.2655114233</v>
      </c>
      <c r="AR161" s="16">
        <f t="shared" si="65"/>
        <v>85.853579369505525</v>
      </c>
      <c r="AS161" s="12" t="s">
        <v>230</v>
      </c>
      <c r="AT161" s="15">
        <f t="shared" ref="AT161:AY165" si="67">J97</f>
        <v>1.1653904727530744E-3</v>
      </c>
      <c r="AU161" s="3">
        <f t="shared" si="67"/>
        <v>98164.626624521232</v>
      </c>
      <c r="AV161" s="3">
        <f t="shared" si="67"/>
        <v>114.40012062957976</v>
      </c>
      <c r="AW161" s="3">
        <f t="shared" si="67"/>
        <v>98107.426564206442</v>
      </c>
      <c r="AX161" s="3">
        <f t="shared" si="67"/>
        <v>3636203.0467497497</v>
      </c>
      <c r="AY161" s="47">
        <f t="shared" si="67"/>
        <v>37.04188740673554</v>
      </c>
    </row>
    <row r="162" spans="22:51" x14ac:dyDescent="0.25">
      <c r="AL162" s="12" t="s">
        <v>185</v>
      </c>
      <c r="AM162" s="15">
        <f t="shared" si="64"/>
        <v>0</v>
      </c>
      <c r="AN162" s="3">
        <f t="shared" si="65"/>
        <v>99881.293276927798</v>
      </c>
      <c r="AO162" s="3">
        <f t="shared" si="65"/>
        <v>0</v>
      </c>
      <c r="AP162" s="3">
        <f t="shared" si="65"/>
        <v>49940.646638463899</v>
      </c>
      <c r="AQ162" s="3">
        <f t="shared" si="65"/>
        <v>8555237.591413008</v>
      </c>
      <c r="AR162" s="16">
        <f t="shared" si="65"/>
        <v>85.654053033664866</v>
      </c>
      <c r="AS162" s="12" t="s">
        <v>231</v>
      </c>
      <c r="AT162" s="15">
        <f t="shared" si="67"/>
        <v>1.0747465707641238E-3</v>
      </c>
      <c r="AU162" s="3">
        <f t="shared" si="67"/>
        <v>98050.226503891652</v>
      </c>
      <c r="AV162" s="3">
        <f t="shared" si="67"/>
        <v>105.37914469769748</v>
      </c>
      <c r="AW162" s="3">
        <f t="shared" si="67"/>
        <v>97997.536931542796</v>
      </c>
      <c r="AX162" s="3">
        <f t="shared" si="67"/>
        <v>3538095.6201855433</v>
      </c>
      <c r="AY162" s="47">
        <f t="shared" si="67"/>
        <v>36.08452266089477</v>
      </c>
    </row>
    <row r="163" spans="22:51" x14ac:dyDescent="0.25">
      <c r="AL163" s="12"/>
      <c r="AM163" s="3"/>
      <c r="AN163" s="3"/>
      <c r="AO163" s="3"/>
      <c r="AP163" s="3"/>
      <c r="AQ163" s="3"/>
      <c r="AR163" s="3"/>
      <c r="AS163" s="12" t="s">
        <v>232</v>
      </c>
      <c r="AT163" s="15">
        <f t="shared" si="67"/>
        <v>1.0102642061149501E-3</v>
      </c>
      <c r="AU163" s="3">
        <f t="shared" si="67"/>
        <v>97944.847359193955</v>
      </c>
      <c r="AV163" s="3">
        <f t="shared" si="67"/>
        <v>98.950173460383667</v>
      </c>
      <c r="AW163" s="3">
        <f t="shared" si="67"/>
        <v>97895.372272463763</v>
      </c>
      <c r="AX163" s="3">
        <f t="shared" si="67"/>
        <v>3440098.0832540006</v>
      </c>
      <c r="AY163" s="47">
        <f t="shared" si="67"/>
        <v>35.122808151796903</v>
      </c>
    </row>
    <row r="164" spans="22:51" x14ac:dyDescent="0.25">
      <c r="AL164" s="12" t="s">
        <v>193</v>
      </c>
      <c r="AM164" s="15">
        <f t="shared" ref="AM164:AR164" si="68">J46</f>
        <v>1.1870672307220229E-3</v>
      </c>
      <c r="AN164" s="3">
        <f t="shared" si="68"/>
        <v>100000</v>
      </c>
      <c r="AO164" s="3">
        <f t="shared" si="68"/>
        <v>118.70672307220228</v>
      </c>
      <c r="AP164" s="3">
        <f t="shared" si="68"/>
        <v>99904.494488102762</v>
      </c>
      <c r="AQ164" s="3">
        <f t="shared" si="68"/>
        <v>8605201.4392626472</v>
      </c>
      <c r="AR164" s="16">
        <f t="shared" si="68"/>
        <v>86.052014392626475</v>
      </c>
      <c r="AS164" s="12" t="s">
        <v>233</v>
      </c>
      <c r="AT164" s="15">
        <f t="shared" si="67"/>
        <v>1.0954918570670155E-3</v>
      </c>
      <c r="AU164" s="3">
        <f t="shared" si="67"/>
        <v>97845.897185733571</v>
      </c>
      <c r="AV164" s="3">
        <f t="shared" si="67"/>
        <v>107.18938361438632</v>
      </c>
      <c r="AW164" s="3">
        <f t="shared" si="67"/>
        <v>97792.302493926371</v>
      </c>
      <c r="AX164" s="3">
        <f t="shared" si="67"/>
        <v>3342202.7109815367</v>
      </c>
      <c r="AY164" s="47">
        <f t="shared" si="67"/>
        <v>34.157821708530939</v>
      </c>
    </row>
    <row r="165" spans="22:51" x14ac:dyDescent="0.25">
      <c r="AL165" s="12" t="s">
        <v>192</v>
      </c>
      <c r="AM165" s="15">
        <f>J48</f>
        <v>2.8920203962563861E-4</v>
      </c>
      <c r="AN165" s="3">
        <f t="shared" ref="AM165:AR168" si="69">K48</f>
        <v>99881.293276927798</v>
      </c>
      <c r="AO165" s="3">
        <f t="shared" si="69"/>
        <v>28.885873736144276</v>
      </c>
      <c r="AP165" s="3">
        <f t="shared" si="69"/>
        <v>99866.850340059726</v>
      </c>
      <c r="AQ165" s="3">
        <f t="shared" si="69"/>
        <v>8505296.9447745439</v>
      </c>
      <c r="AR165" s="16">
        <f t="shared" si="69"/>
        <v>85.154053033664866</v>
      </c>
      <c r="AS165" s="12" t="s">
        <v>234</v>
      </c>
      <c r="AT165" s="15">
        <f t="shared" si="67"/>
        <v>1.4493579013844279E-3</v>
      </c>
      <c r="AU165" s="3">
        <f t="shared" si="67"/>
        <v>97738.707802119185</v>
      </c>
      <c r="AV165" s="3">
        <f t="shared" si="67"/>
        <v>141.65836842410499</v>
      </c>
      <c r="AW165" s="3">
        <f t="shared" si="67"/>
        <v>97667.878617907132</v>
      </c>
      <c r="AX165" s="3">
        <f t="shared" si="67"/>
        <v>3244410.4084876101</v>
      </c>
      <c r="AY165" s="47">
        <f t="shared" si="67"/>
        <v>33.194734015270704</v>
      </c>
    </row>
    <row r="166" spans="22:51" x14ac:dyDescent="0.25">
      <c r="AL166" s="12" t="s">
        <v>191</v>
      </c>
      <c r="AM166" s="15">
        <f t="shared" si="69"/>
        <v>1.7527500288211842E-4</v>
      </c>
      <c r="AN166" s="3">
        <f t="shared" si="69"/>
        <v>99852.407403191653</v>
      </c>
      <c r="AO166" s="3">
        <f t="shared" si="69"/>
        <v>17.501630995378946</v>
      </c>
      <c r="AP166" s="3">
        <f t="shared" si="69"/>
        <v>99843.656587693957</v>
      </c>
      <c r="AQ166" s="3">
        <f t="shared" si="69"/>
        <v>8405430.0944344848</v>
      </c>
      <c r="AR166" s="16">
        <f t="shared" si="69"/>
        <v>84.178542240793448</v>
      </c>
      <c r="AS166" s="12"/>
      <c r="AT166" s="3"/>
      <c r="AU166" s="3"/>
      <c r="AV166" s="3"/>
      <c r="AW166" s="3"/>
      <c r="AX166" s="3"/>
      <c r="AY166" s="45"/>
    </row>
    <row r="167" spans="22:51" x14ac:dyDescent="0.25">
      <c r="AL167" s="12" t="s">
        <v>190</v>
      </c>
      <c r="AM167" s="15">
        <f t="shared" si="69"/>
        <v>6.712938627307776E-5</v>
      </c>
      <c r="AN167" s="3">
        <f t="shared" si="69"/>
        <v>99834.905772196274</v>
      </c>
      <c r="AO167" s="3">
        <f t="shared" si="69"/>
        <v>6.7018559531134088</v>
      </c>
      <c r="AP167" s="3">
        <f t="shared" si="69"/>
        <v>99831.554844219718</v>
      </c>
      <c r="AQ167" s="3">
        <f t="shared" si="69"/>
        <v>8305586.4378467901</v>
      </c>
      <c r="AR167" s="16">
        <f t="shared" si="69"/>
        <v>83.193211568692348</v>
      </c>
      <c r="AS167" s="12" t="s">
        <v>235</v>
      </c>
      <c r="AT167" s="15">
        <f t="shared" ref="AT167:AY171" si="70">J102</f>
        <v>2.1065577282175364E-3</v>
      </c>
      <c r="AU167" s="3">
        <f t="shared" si="70"/>
        <v>97597.04943369508</v>
      </c>
      <c r="AV167" s="3">
        <f t="shared" si="70"/>
        <v>205.59381873578241</v>
      </c>
      <c r="AW167" s="3">
        <f t="shared" si="70"/>
        <v>97494.252524327196</v>
      </c>
      <c r="AX167" s="3">
        <f t="shared" si="70"/>
        <v>3146742.5298697031</v>
      </c>
      <c r="AY167" s="47">
        <f t="shared" si="70"/>
        <v>32.242189165846852</v>
      </c>
    </row>
    <row r="168" spans="22:51" x14ac:dyDescent="0.25">
      <c r="AL168" s="12" t="s">
        <v>189</v>
      </c>
      <c r="AM168" s="15">
        <f t="shared" si="69"/>
        <v>9.0965155952591845E-6</v>
      </c>
      <c r="AN168" s="3">
        <f t="shared" si="69"/>
        <v>99828.203916243161</v>
      </c>
      <c r="AO168" s="3">
        <f t="shared" si="69"/>
        <v>0.90808881376869977</v>
      </c>
      <c r="AP168" s="3">
        <f t="shared" si="69"/>
        <v>99827.749871836277</v>
      </c>
      <c r="AQ168" s="3">
        <f t="shared" si="69"/>
        <v>8205754.8830025699</v>
      </c>
      <c r="AR168" s="16">
        <f t="shared" si="69"/>
        <v>82.198763085903849</v>
      </c>
      <c r="AS168" s="12" t="s">
        <v>236</v>
      </c>
      <c r="AT168" s="15">
        <f t="shared" si="70"/>
        <v>2.7081112891371851E-3</v>
      </c>
      <c r="AU168" s="3">
        <f t="shared" si="70"/>
        <v>97391.455614959297</v>
      </c>
      <c r="AV168" s="3">
        <f t="shared" si="70"/>
        <v>263.74690041637223</v>
      </c>
      <c r="AW168" s="3">
        <f t="shared" si="70"/>
        <v>97259.582164751104</v>
      </c>
      <c r="AX168" s="3">
        <f t="shared" si="70"/>
        <v>3049248.2773453761</v>
      </c>
      <c r="AY168" s="47">
        <f t="shared" si="70"/>
        <v>31.309197075775224</v>
      </c>
    </row>
    <row r="169" spans="22:51" x14ac:dyDescent="0.25">
      <c r="AL169" s="12"/>
      <c r="AM169" s="3"/>
      <c r="AN169" s="3"/>
      <c r="AO169" s="3"/>
      <c r="AP169" s="3"/>
      <c r="AQ169" s="3"/>
      <c r="AR169" s="3"/>
      <c r="AS169" s="12" t="s">
        <v>237</v>
      </c>
      <c r="AT169" s="15">
        <f t="shared" si="70"/>
        <v>3.0046762920196038E-3</v>
      </c>
      <c r="AU169" s="3">
        <f t="shared" si="70"/>
        <v>97127.708714542925</v>
      </c>
      <c r="AV169" s="3">
        <f t="shared" si="70"/>
        <v>291.83732367277844</v>
      </c>
      <c r="AW169" s="3">
        <f t="shared" si="70"/>
        <v>96981.790052706536</v>
      </c>
      <c r="AX169" s="3">
        <f t="shared" si="70"/>
        <v>2951988.6951806252</v>
      </c>
      <c r="AY169" s="47">
        <f t="shared" si="70"/>
        <v>30.392858374292363</v>
      </c>
    </row>
    <row r="170" spans="22:51" x14ac:dyDescent="0.25">
      <c r="AL170" s="12" t="s">
        <v>184</v>
      </c>
      <c r="AM170" s="15">
        <f t="shared" ref="AM170:AR174" si="71">J52</f>
        <v>1.2451163563049618E-5</v>
      </c>
      <c r="AN170" s="3">
        <f t="shared" si="71"/>
        <v>99827.295827429392</v>
      </c>
      <c r="AO170" s="3">
        <f t="shared" si="71"/>
        <v>1.2429659884073772</v>
      </c>
      <c r="AP170" s="3">
        <f t="shared" si="71"/>
        <v>99826.674344435189</v>
      </c>
      <c r="AQ170" s="3">
        <f t="shared" si="71"/>
        <v>8105927.1331307339</v>
      </c>
      <c r="AR170" s="16">
        <f t="shared" si="71"/>
        <v>81.199506266736719</v>
      </c>
      <c r="AS170" s="12" t="s">
        <v>238</v>
      </c>
      <c r="AT170" s="15">
        <f t="shared" si="70"/>
        <v>3.0648268197939047E-3</v>
      </c>
      <c r="AU170" s="3">
        <f t="shared" si="70"/>
        <v>96835.871390870147</v>
      </c>
      <c r="AV170" s="3">
        <f t="shared" si="70"/>
        <v>296.78517575685692</v>
      </c>
      <c r="AW170" s="3">
        <f t="shared" si="70"/>
        <v>96687.478802991711</v>
      </c>
      <c r="AX170" s="3">
        <f t="shared" si="70"/>
        <v>2855006.9051279188</v>
      </c>
      <c r="AY170" s="47">
        <f t="shared" si="70"/>
        <v>29.482947425586897</v>
      </c>
    </row>
    <row r="171" spans="22:51" x14ac:dyDescent="0.25">
      <c r="AL171" s="12" t="s">
        <v>185</v>
      </c>
      <c r="AM171" s="15">
        <f t="shared" si="71"/>
        <v>4.8310281514001072E-5</v>
      </c>
      <c r="AN171" s="3">
        <f t="shared" si="71"/>
        <v>99826.052861440985</v>
      </c>
      <c r="AO171" s="3">
        <f t="shared" si="71"/>
        <v>4.822624716165592</v>
      </c>
      <c r="AP171" s="3">
        <f t="shared" si="71"/>
        <v>99823.641549082909</v>
      </c>
      <c r="AQ171" s="3">
        <f t="shared" si="71"/>
        <v>8006100.4587862985</v>
      </c>
      <c r="AR171" s="16">
        <f t="shared" si="71"/>
        <v>80.200511081999835</v>
      </c>
      <c r="AS171" s="12" t="s">
        <v>239</v>
      </c>
      <c r="AT171" s="15">
        <f t="shared" si="70"/>
        <v>3.0408813160589404E-3</v>
      </c>
      <c r="AU171" s="3">
        <f t="shared" si="70"/>
        <v>96539.08621511329</v>
      </c>
      <c r="AV171" s="3">
        <f t="shared" si="70"/>
        <v>293.56390354094037</v>
      </c>
      <c r="AW171" s="3">
        <f t="shared" si="70"/>
        <v>96392.304263342812</v>
      </c>
      <c r="AX171" s="3">
        <f t="shared" si="70"/>
        <v>2758319.4263249272</v>
      </c>
      <c r="AY171" s="47">
        <f t="shared" si="70"/>
        <v>28.572048218673832</v>
      </c>
    </row>
    <row r="172" spans="22:51" x14ac:dyDescent="0.25">
      <c r="AL172" s="12" t="s">
        <v>186</v>
      </c>
      <c r="AM172" s="15">
        <f t="shared" si="71"/>
        <v>6.4971747887627057E-5</v>
      </c>
      <c r="AN172" s="3">
        <f t="shared" si="71"/>
        <v>99821.230236724819</v>
      </c>
      <c r="AO172" s="3">
        <f t="shared" si="71"/>
        <v>6.4855598047724925</v>
      </c>
      <c r="AP172" s="3">
        <f t="shared" si="71"/>
        <v>99817.987456822433</v>
      </c>
      <c r="AQ172" s="3">
        <f t="shared" si="71"/>
        <v>7906276.817237216</v>
      </c>
      <c r="AR172" s="16">
        <f t="shared" si="71"/>
        <v>79.204361622147687</v>
      </c>
      <c r="AS172" s="12"/>
      <c r="AT172" s="3"/>
      <c r="AU172" s="3"/>
      <c r="AV172" s="3"/>
      <c r="AW172" s="3"/>
      <c r="AX172" s="3"/>
      <c r="AY172" s="45"/>
    </row>
    <row r="173" spans="22:51" x14ac:dyDescent="0.25">
      <c r="AL173" s="12" t="s">
        <v>187</v>
      </c>
      <c r="AM173" s="15">
        <f t="shared" si="71"/>
        <v>5.6764914088990394E-5</v>
      </c>
      <c r="AN173" s="3">
        <f t="shared" si="71"/>
        <v>99814.744676920047</v>
      </c>
      <c r="AO173" s="3">
        <f t="shared" si="71"/>
        <v>5.6659754064021399</v>
      </c>
      <c r="AP173" s="3">
        <f t="shared" si="71"/>
        <v>99811.911689216853</v>
      </c>
      <c r="AQ173" s="3">
        <f t="shared" si="71"/>
        <v>7806458.8297803933</v>
      </c>
      <c r="AR173" s="16">
        <f t="shared" si="71"/>
        <v>78.209475514347176</v>
      </c>
      <c r="AS173" s="12" t="s">
        <v>240</v>
      </c>
      <c r="AT173" s="15">
        <f t="shared" ref="AT173:AY177" si="72">J107</f>
        <v>2.9439363121703172E-3</v>
      </c>
      <c r="AU173" s="3">
        <f t="shared" si="72"/>
        <v>96245.522311572349</v>
      </c>
      <c r="AV173" s="3">
        <f t="shared" si="72"/>
        <v>283.34068801683316</v>
      </c>
      <c r="AW173" s="3">
        <f t="shared" si="72"/>
        <v>96103.85196756394</v>
      </c>
      <c r="AX173" s="3">
        <f t="shared" si="72"/>
        <v>2661927.1220615846</v>
      </c>
      <c r="AY173" s="47">
        <f t="shared" si="72"/>
        <v>27.657672358452363</v>
      </c>
    </row>
    <row r="174" spans="22:51" x14ac:dyDescent="0.25">
      <c r="AL174" s="12" t="s">
        <v>188</v>
      </c>
      <c r="AM174" s="15">
        <f t="shared" si="71"/>
        <v>4.9172169738513531E-5</v>
      </c>
      <c r="AN174" s="3">
        <f t="shared" si="71"/>
        <v>99809.078701513645</v>
      </c>
      <c r="AO174" s="3">
        <f t="shared" si="71"/>
        <v>4.9078289593599038</v>
      </c>
      <c r="AP174" s="3">
        <f t="shared" si="71"/>
        <v>99806.624787033972</v>
      </c>
      <c r="AQ174" s="3">
        <f t="shared" si="71"/>
        <v>7706646.9180911761</v>
      </c>
      <c r="AR174" s="16">
        <f t="shared" si="71"/>
        <v>77.213886936462643</v>
      </c>
      <c r="AS174" s="12" t="s">
        <v>241</v>
      </c>
      <c r="AT174" s="15">
        <f t="shared" si="72"/>
        <v>3.0487774891021155E-3</v>
      </c>
      <c r="AU174" s="3">
        <f t="shared" si="72"/>
        <v>95962.181623555516</v>
      </c>
      <c r="AV174" s="3">
        <f t="shared" si="72"/>
        <v>292.56733913903008</v>
      </c>
      <c r="AW174" s="3">
        <f t="shared" si="72"/>
        <v>95815.897953986001</v>
      </c>
      <c r="AX174" s="3">
        <f t="shared" si="72"/>
        <v>2565823.2700940208</v>
      </c>
      <c r="AY174" s="47">
        <f t="shared" si="72"/>
        <v>26.737858880275777</v>
      </c>
    </row>
    <row r="175" spans="22:51" x14ac:dyDescent="0.25">
      <c r="V175" s="8" t="s">
        <v>40</v>
      </c>
      <c r="AL175" s="12"/>
      <c r="AM175" s="3"/>
      <c r="AN175" s="3"/>
      <c r="AO175" s="3"/>
      <c r="AP175" s="3"/>
      <c r="AQ175" s="3"/>
      <c r="AR175" s="3"/>
      <c r="AS175" s="12" t="s">
        <v>242</v>
      </c>
      <c r="AT175" s="15">
        <f t="shared" si="72"/>
        <v>3.4062696912072012E-3</v>
      </c>
      <c r="AU175" s="3">
        <f t="shared" si="72"/>
        <v>95669.614284416486</v>
      </c>
      <c r="AV175" s="3">
        <f t="shared" si="72"/>
        <v>325.87650750648754</v>
      </c>
      <c r="AW175" s="3">
        <f t="shared" si="72"/>
        <v>95506.67603066325</v>
      </c>
      <c r="AX175" s="3">
        <f t="shared" si="72"/>
        <v>2470007.3721400346</v>
      </c>
      <c r="AY175" s="47">
        <f t="shared" si="72"/>
        <v>25.81809690166558</v>
      </c>
    </row>
    <row r="176" spans="22:51" x14ac:dyDescent="0.25">
      <c r="AL176" s="12" t="s">
        <v>180</v>
      </c>
      <c r="AM176" s="15">
        <f t="shared" ref="AM176:AR180" si="73">J57</f>
        <v>4.9774787011122248E-5</v>
      </c>
      <c r="AN176" s="3">
        <f t="shared" si="73"/>
        <v>99804.170872554285</v>
      </c>
      <c r="AO176" s="3">
        <f t="shared" si="73"/>
        <v>4.9677313479915028</v>
      </c>
      <c r="AP176" s="3">
        <f t="shared" si="73"/>
        <v>99801.687006880296</v>
      </c>
      <c r="AQ176" s="3">
        <f t="shared" si="73"/>
        <v>7606840.2933041425</v>
      </c>
      <c r="AR176" s="16">
        <f t="shared" si="73"/>
        <v>76.2176593102282</v>
      </c>
      <c r="AS176" s="12" t="s">
        <v>243</v>
      </c>
      <c r="AT176" s="15">
        <f t="shared" si="72"/>
        <v>3.8640896135276113E-3</v>
      </c>
      <c r="AU176" s="3">
        <f t="shared" si="72"/>
        <v>95343.737776909999</v>
      </c>
      <c r="AV176" s="3">
        <f t="shared" si="72"/>
        <v>368.41674685865291</v>
      </c>
      <c r="AW176" s="3">
        <f t="shared" si="72"/>
        <v>95159.529403480672</v>
      </c>
      <c r="AX176" s="3">
        <f t="shared" si="72"/>
        <v>2374500.6961093713</v>
      </c>
      <c r="AY176" s="47">
        <f t="shared" si="72"/>
        <v>24.904631929423047</v>
      </c>
    </row>
    <row r="177" spans="9:51" x14ac:dyDescent="0.25">
      <c r="V177" s="40" t="s">
        <v>42</v>
      </c>
      <c r="W177" s="41">
        <f>(1.352613)</f>
        <v>1.3526130000000001</v>
      </c>
      <c r="AL177" s="12" t="s">
        <v>181</v>
      </c>
      <c r="AM177" s="15">
        <f t="shared" si="73"/>
        <v>3.3377282399580461E-5</v>
      </c>
      <c r="AN177" s="3">
        <f t="shared" si="73"/>
        <v>99799.203141206293</v>
      </c>
      <c r="AO177" s="3">
        <f t="shared" si="73"/>
        <v>3.3310261864971835</v>
      </c>
      <c r="AP177" s="3">
        <f t="shared" si="73"/>
        <v>99797.537628113045</v>
      </c>
      <c r="AQ177" s="3">
        <f t="shared" si="73"/>
        <v>7507038.606297262</v>
      </c>
      <c r="AR177" s="16">
        <f t="shared" si="73"/>
        <v>75.221428328195401</v>
      </c>
      <c r="AS177" s="12" t="s">
        <v>244</v>
      </c>
      <c r="AT177" s="15">
        <f t="shared" si="72"/>
        <v>4.2642462353127929E-3</v>
      </c>
      <c r="AU177" s="3">
        <f t="shared" si="72"/>
        <v>94975.321030051346</v>
      </c>
      <c r="AV177" s="3">
        <f t="shared" si="72"/>
        <v>404.99815515000955</v>
      </c>
      <c r="AW177" s="3">
        <f t="shared" si="72"/>
        <v>94772.821952476341</v>
      </c>
      <c r="AX177" s="3">
        <f t="shared" si="72"/>
        <v>2279341.1667058906</v>
      </c>
      <c r="AY177" s="47">
        <f t="shared" si="72"/>
        <v>23.999299417842234</v>
      </c>
    </row>
    <row r="178" spans="9:51" x14ac:dyDescent="0.25">
      <c r="V178" s="40" t="s">
        <v>44</v>
      </c>
      <c r="W178" s="41">
        <f>(0.114696)</f>
        <v>0.11469600000000001</v>
      </c>
      <c r="AL178" s="12" t="s">
        <v>182</v>
      </c>
      <c r="AM178" s="15">
        <f t="shared" si="73"/>
        <v>3.9269179521227358E-5</v>
      </c>
      <c r="AN178" s="3">
        <f t="shared" si="73"/>
        <v>99795.872115019796</v>
      </c>
      <c r="AO178" s="3">
        <f t="shared" si="73"/>
        <v>3.918902017569053</v>
      </c>
      <c r="AP178" s="3">
        <f t="shared" si="73"/>
        <v>99793.912664011004</v>
      </c>
      <c r="AQ178" s="3">
        <f t="shared" si="73"/>
        <v>7407241.0686691487</v>
      </c>
      <c r="AR178" s="16">
        <f t="shared" si="73"/>
        <v>74.223922409655671</v>
      </c>
      <c r="AS178" s="12"/>
      <c r="AT178" s="3"/>
      <c r="AU178" s="3"/>
      <c r="AV178" s="3"/>
      <c r="AW178" s="3"/>
      <c r="AX178" s="3"/>
      <c r="AY178" s="45"/>
    </row>
    <row r="179" spans="9:51" x14ac:dyDescent="0.25">
      <c r="V179" s="40" t="s">
        <v>46</v>
      </c>
      <c r="W179" s="41">
        <f>-(0.287231)</f>
        <v>-0.28723100000000001</v>
      </c>
      <c r="AL179" s="12" t="s">
        <v>183</v>
      </c>
      <c r="AM179" s="15">
        <f t="shared" si="73"/>
        <v>8.5874466496247418E-5</v>
      </c>
      <c r="AN179" s="3">
        <f t="shared" si="73"/>
        <v>99791.953213002227</v>
      </c>
      <c r="AO179" s="3">
        <f t="shared" si="73"/>
        <v>8.5695807427837281</v>
      </c>
      <c r="AP179" s="3">
        <f t="shared" si="73"/>
        <v>99787.668422630843</v>
      </c>
      <c r="AQ179" s="3">
        <f t="shared" si="73"/>
        <v>7307447.1560051376</v>
      </c>
      <c r="AR179" s="16">
        <f t="shared" si="73"/>
        <v>73.226817601291586</v>
      </c>
      <c r="AS179" s="12" t="s">
        <v>245</v>
      </c>
      <c r="AT179" s="15">
        <f t="shared" ref="AT179:AY183" si="74">J112</f>
        <v>4.7434765177750251E-3</v>
      </c>
      <c r="AU179" s="3">
        <f t="shared" si="74"/>
        <v>94570.322874901336</v>
      </c>
      <c r="AV179" s="3">
        <f t="shared" si="74"/>
        <v>448.59210583550157</v>
      </c>
      <c r="AW179" s="3">
        <f t="shared" si="74"/>
        <v>94346.026821983585</v>
      </c>
      <c r="AX179" s="3">
        <f t="shared" si="74"/>
        <v>2184568.3447534144</v>
      </c>
      <c r="AY179" s="47">
        <f t="shared" si="74"/>
        <v>23.099935353326281</v>
      </c>
    </row>
    <row r="180" spans="9:51" x14ac:dyDescent="0.25">
      <c r="V180" s="40" t="s">
        <v>47</v>
      </c>
      <c r="W180" s="41">
        <f>-(0.180078)</f>
        <v>-0.18007799999999999</v>
      </c>
      <c r="AL180" s="12" t="s">
        <v>179</v>
      </c>
      <c r="AM180" s="15">
        <f t="shared" si="73"/>
        <v>1.424825339063015E-4</v>
      </c>
      <c r="AN180" s="3">
        <f t="shared" si="73"/>
        <v>99783.383632259443</v>
      </c>
      <c r="AO180" s="3">
        <f t="shared" si="73"/>
        <v>14.217389341662056</v>
      </c>
      <c r="AP180" s="3">
        <f t="shared" si="73"/>
        <v>99776.274937588605</v>
      </c>
      <c r="AQ180" s="3">
        <f t="shared" si="73"/>
        <v>7207659.4875825066</v>
      </c>
      <c r="AR180" s="16">
        <f t="shared" si="73"/>
        <v>72.233063514317507</v>
      </c>
      <c r="AS180" s="12" t="s">
        <v>246</v>
      </c>
      <c r="AT180" s="15">
        <f t="shared" si="74"/>
        <v>5.1123838033640991E-3</v>
      </c>
      <c r="AU180" s="3">
        <f t="shared" si="74"/>
        <v>94121.730769065834</v>
      </c>
      <c r="AV180" s="3">
        <f t="shared" si="74"/>
        <v>481.18641192837094</v>
      </c>
      <c r="AW180" s="3">
        <f t="shared" si="74"/>
        <v>93881.137563101656</v>
      </c>
      <c r="AX180" s="3">
        <f t="shared" si="74"/>
        <v>2090222.3179314309</v>
      </c>
      <c r="AY180" s="47">
        <f t="shared" si="74"/>
        <v>22.207648551001846</v>
      </c>
    </row>
    <row r="181" spans="9:51" x14ac:dyDescent="0.25">
      <c r="V181" s="40" t="s">
        <v>48</v>
      </c>
      <c r="W181" s="41">
        <f>-(0.040724)</f>
        <v>-4.0724000000000003E-2</v>
      </c>
      <c r="AL181" s="12"/>
      <c r="AM181" s="3"/>
      <c r="AN181" s="3"/>
      <c r="AO181" s="3"/>
      <c r="AP181" s="3"/>
      <c r="AQ181" s="3"/>
      <c r="AR181" s="3"/>
      <c r="AS181" s="12" t="s">
        <v>247</v>
      </c>
      <c r="AT181" s="15">
        <f t="shared" si="74"/>
        <v>5.410557585948674E-3</v>
      </c>
      <c r="AU181" s="3">
        <f t="shared" si="74"/>
        <v>93640.544357137464</v>
      </c>
      <c r="AV181" s="3">
        <f t="shared" si="74"/>
        <v>506.64755762387358</v>
      </c>
      <c r="AW181" s="3">
        <f t="shared" si="74"/>
        <v>93387.220578325534</v>
      </c>
      <c r="AX181" s="3">
        <f t="shared" si="74"/>
        <v>1996341.1803683292</v>
      </c>
      <c r="AY181" s="47">
        <f t="shared" si="74"/>
        <v>21.319196658601697</v>
      </c>
    </row>
    <row r="182" spans="9:51" x14ac:dyDescent="0.25">
      <c r="W182" s="41"/>
      <c r="AL182" s="12" t="s">
        <v>178</v>
      </c>
      <c r="AM182" s="15">
        <f t="shared" ref="AM182:AR186" si="75">J62</f>
        <v>2.0062485040325538E-4</v>
      </c>
      <c r="AN182" s="3">
        <f t="shared" si="75"/>
        <v>99769.166242917781</v>
      </c>
      <c r="AO182" s="3">
        <f t="shared" si="75"/>
        <v>20.016174052347196</v>
      </c>
      <c r="AP182" s="3">
        <f t="shared" si="75"/>
        <v>99759.158155891608</v>
      </c>
      <c r="AQ182" s="3">
        <f t="shared" si="75"/>
        <v>7107883.2126449179</v>
      </c>
      <c r="AR182" s="16">
        <f t="shared" si="75"/>
        <v>71.243285679451873</v>
      </c>
      <c r="AS182" s="12" t="s">
        <v>248</v>
      </c>
      <c r="AT182" s="15">
        <f t="shared" si="74"/>
        <v>5.9029356471715982E-3</v>
      </c>
      <c r="AU182" s="3">
        <f t="shared" si="74"/>
        <v>93133.89679951359</v>
      </c>
      <c r="AV182" s="3">
        <f t="shared" si="74"/>
        <v>549.7633993778436</v>
      </c>
      <c r="AW182" s="3">
        <f t="shared" si="74"/>
        <v>92859.015099824668</v>
      </c>
      <c r="AX182" s="3">
        <f t="shared" si="74"/>
        <v>1902953.9597900037</v>
      </c>
      <c r="AY182" s="47">
        <f t="shared" si="74"/>
        <v>20.432452900434658</v>
      </c>
    </row>
    <row r="183" spans="9:51" x14ac:dyDescent="0.25">
      <c r="W183" s="41"/>
      <c r="AL183" s="12" t="s">
        <v>196</v>
      </c>
      <c r="AM183" s="15">
        <f t="shared" si="75"/>
        <v>2.5818909977951975E-4</v>
      </c>
      <c r="AN183" s="3">
        <f t="shared" si="75"/>
        <v>99749.150068865434</v>
      </c>
      <c r="AO183" s="3">
        <f t="shared" si="75"/>
        <v>25.754143260055571</v>
      </c>
      <c r="AP183" s="3">
        <f t="shared" si="75"/>
        <v>99736.272997235414</v>
      </c>
      <c r="AQ183" s="3">
        <f t="shared" si="75"/>
        <v>7008124.0544890258</v>
      </c>
      <c r="AR183" s="16">
        <f t="shared" si="75"/>
        <v>70.257481388570369</v>
      </c>
      <c r="AS183" s="12" t="s">
        <v>249</v>
      </c>
      <c r="AT183" s="15">
        <f t="shared" si="74"/>
        <v>6.5780941886755722E-3</v>
      </c>
      <c r="AU183" s="3">
        <f t="shared" si="74"/>
        <v>92584.133400135746</v>
      </c>
      <c r="AV183" s="3">
        <f t="shared" si="74"/>
        <v>609.02714988299704</v>
      </c>
      <c r="AW183" s="3">
        <f t="shared" si="74"/>
        <v>92279.619825194241</v>
      </c>
      <c r="AX183" s="3">
        <f t="shared" si="74"/>
        <v>1810094.9446901791</v>
      </c>
      <c r="AY183" s="47">
        <f t="shared" si="74"/>
        <v>19.550811550691957</v>
      </c>
    </row>
    <row r="184" spans="9:51" x14ac:dyDescent="0.25">
      <c r="W184" s="41"/>
      <c r="AL184" s="12" t="s">
        <v>197</v>
      </c>
      <c r="AM184" s="15">
        <f t="shared" si="75"/>
        <v>2.8188977685438313E-4</v>
      </c>
      <c r="AN184" s="3">
        <f t="shared" si="75"/>
        <v>99723.395925605379</v>
      </c>
      <c r="AO184" s="3">
        <f t="shared" si="75"/>
        <v>28.111005824626773</v>
      </c>
      <c r="AP184" s="3">
        <f t="shared" si="75"/>
        <v>99709.340422693058</v>
      </c>
      <c r="AQ184" s="3">
        <f t="shared" si="75"/>
        <v>6908387.78149179</v>
      </c>
      <c r="AR184" s="16">
        <f t="shared" si="75"/>
        <v>69.275496661239998</v>
      </c>
      <c r="AS184" s="12"/>
      <c r="AT184" s="3"/>
      <c r="AU184" s="3"/>
      <c r="AV184" s="3"/>
      <c r="AW184" s="3"/>
      <c r="AX184" s="3"/>
      <c r="AY184" s="45"/>
    </row>
    <row r="185" spans="9:51" x14ac:dyDescent="0.25">
      <c r="W185" s="41"/>
      <c r="AL185" s="12" t="s">
        <v>198</v>
      </c>
      <c r="AM185" s="15">
        <f t="shared" si="75"/>
        <v>2.9832535124614827E-4</v>
      </c>
      <c r="AN185" s="3">
        <f t="shared" si="75"/>
        <v>99695.284919780752</v>
      </c>
      <c r="AO185" s="3">
        <f t="shared" si="75"/>
        <v>29.741630891279783</v>
      </c>
      <c r="AP185" s="3">
        <f t="shared" si="75"/>
        <v>99680.414104335112</v>
      </c>
      <c r="AQ185" s="3">
        <f t="shared" si="75"/>
        <v>6808678.4410690973</v>
      </c>
      <c r="AR185" s="16">
        <f t="shared" si="75"/>
        <v>68.294889237215799</v>
      </c>
      <c r="AS185" s="12" t="s">
        <v>250</v>
      </c>
      <c r="AT185" s="15">
        <f t="shared" ref="AT185:AY189" si="76">J117</f>
        <v>7.2129877063644432E-3</v>
      </c>
      <c r="AU185" s="3">
        <f t="shared" si="76"/>
        <v>91975.106250252749</v>
      </c>
      <c r="AV185" s="3">
        <f t="shared" si="76"/>
        <v>663.41531067463802</v>
      </c>
      <c r="AW185" s="3">
        <f t="shared" si="76"/>
        <v>91643.39859491543</v>
      </c>
      <c r="AX185" s="3">
        <f t="shared" si="76"/>
        <v>1717815.324864985</v>
      </c>
      <c r="AY185" s="47">
        <f t="shared" si="76"/>
        <v>18.676959395850268</v>
      </c>
    </row>
    <row r="186" spans="9:51" x14ac:dyDescent="0.25">
      <c r="I186" s="30"/>
      <c r="J186" s="30"/>
      <c r="O186" s="39"/>
      <c r="AL186" s="12" t="s">
        <v>199</v>
      </c>
      <c r="AM186" s="15">
        <f t="shared" si="75"/>
        <v>3.2514733309642557E-4</v>
      </c>
      <c r="AN186" s="3">
        <f t="shared" si="75"/>
        <v>99665.543288889472</v>
      </c>
      <c r="AO186" s="3">
        <f t="shared" si="75"/>
        <v>32.405985601988505</v>
      </c>
      <c r="AP186" s="3">
        <f t="shared" si="75"/>
        <v>99649.340296088485</v>
      </c>
      <c r="AQ186" s="3">
        <f t="shared" si="75"/>
        <v>6708998.0269647622</v>
      </c>
      <c r="AR186" s="16">
        <f t="shared" si="75"/>
        <v>67.315120206771283</v>
      </c>
      <c r="AS186" s="12" t="s">
        <v>251</v>
      </c>
      <c r="AT186" s="15">
        <f t="shared" si="76"/>
        <v>8.0540903355464186E-3</v>
      </c>
      <c r="AU186" s="3">
        <f t="shared" si="76"/>
        <v>91311.690939578111</v>
      </c>
      <c r="AV186" s="3">
        <f t="shared" si="76"/>
        <v>735.43260751885828</v>
      </c>
      <c r="AW186" s="3">
        <f t="shared" si="76"/>
        <v>90943.974635818682</v>
      </c>
      <c r="AX186" s="3">
        <f t="shared" si="76"/>
        <v>1626171.9262700696</v>
      </c>
      <c r="AY186" s="47">
        <f t="shared" si="76"/>
        <v>17.809022147515858</v>
      </c>
    </row>
    <row r="187" spans="9:51" x14ac:dyDescent="0.25">
      <c r="AL187" s="12"/>
      <c r="AM187" s="3"/>
      <c r="AN187" s="3"/>
      <c r="AO187" s="3"/>
      <c r="AP187" s="3"/>
      <c r="AQ187" s="3"/>
      <c r="AR187" s="3"/>
      <c r="AS187" s="12" t="s">
        <v>252</v>
      </c>
      <c r="AT187" s="15">
        <f t="shared" si="76"/>
        <v>8.9747879226978345E-3</v>
      </c>
      <c r="AU187" s="3">
        <f t="shared" si="76"/>
        <v>90576.258332059253</v>
      </c>
      <c r="AV187" s="3">
        <f t="shared" si="76"/>
        <v>812.90270936171873</v>
      </c>
      <c r="AW187" s="3">
        <f t="shared" si="76"/>
        <v>90169.806977378394</v>
      </c>
      <c r="AX187" s="3">
        <f t="shared" si="76"/>
        <v>1535227.9516342508</v>
      </c>
      <c r="AY187" s="47">
        <f t="shared" si="76"/>
        <v>16.949562500208298</v>
      </c>
    </row>
    <row r="188" spans="9:51" x14ac:dyDescent="0.25">
      <c r="I188" s="30"/>
      <c r="J188" s="30"/>
      <c r="O188" s="39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L188" s="12" t="s">
        <v>200</v>
      </c>
      <c r="AM188" s="15">
        <f t="shared" ref="AM188:AR192" si="77">J67</f>
        <v>3.029906586224457E-4</v>
      </c>
      <c r="AN188" s="3">
        <f t="shared" si="77"/>
        <v>99633.137303287484</v>
      </c>
      <c r="AO188" s="3">
        <f t="shared" si="77"/>
        <v>30.187909892149037</v>
      </c>
      <c r="AP188" s="3">
        <f t="shared" si="77"/>
        <v>99618.043348341409</v>
      </c>
      <c r="AQ188" s="3">
        <f t="shared" si="77"/>
        <v>6609348.6866686735</v>
      </c>
      <c r="AR188" s="16">
        <f t="shared" si="77"/>
        <v>66.336852030961708</v>
      </c>
      <c r="AS188" s="12" t="s">
        <v>253</v>
      </c>
      <c r="AT188" s="15">
        <f t="shared" si="76"/>
        <v>9.9620612203653661E-3</v>
      </c>
      <c r="AU188" s="3">
        <f t="shared" si="76"/>
        <v>89763.355622697534</v>
      </c>
      <c r="AV188" s="3">
        <f t="shared" si="76"/>
        <v>894.22804405873467</v>
      </c>
      <c r="AW188" s="3">
        <f t="shared" si="76"/>
        <v>89316.241600668174</v>
      </c>
      <c r="AX188" s="3">
        <f t="shared" si="76"/>
        <v>1445058.1446568724</v>
      </c>
      <c r="AY188" s="47">
        <f t="shared" si="76"/>
        <v>16.098530793912026</v>
      </c>
    </row>
    <row r="189" spans="9:51" x14ac:dyDescent="0.25">
      <c r="I189" s="30"/>
      <c r="J189" s="30"/>
      <c r="O189" s="39"/>
      <c r="Z189" s="28"/>
      <c r="AA189" s="28"/>
      <c r="AB189" s="28"/>
      <c r="AL189" s="12" t="s">
        <v>201</v>
      </c>
      <c r="AM189" s="15">
        <f t="shared" si="77"/>
        <v>2.4117491400036067E-4</v>
      </c>
      <c r="AN189" s="3">
        <f t="shared" si="77"/>
        <v>99602.949393395334</v>
      </c>
      <c r="AO189" s="3">
        <f t="shared" si="77"/>
        <v>24.021732754132245</v>
      </c>
      <c r="AP189" s="3">
        <f t="shared" si="77"/>
        <v>99590.938527018268</v>
      </c>
      <c r="AQ189" s="3">
        <f t="shared" si="77"/>
        <v>6509730.6433203323</v>
      </c>
      <c r="AR189" s="16">
        <f t="shared" si="77"/>
        <v>65.356806027994907</v>
      </c>
      <c r="AS189" s="12" t="s">
        <v>254</v>
      </c>
      <c r="AT189" s="15">
        <f t="shared" si="76"/>
        <v>1.0987960000185372E-2</v>
      </c>
      <c r="AU189" s="3">
        <f t="shared" si="76"/>
        <v>88869.1275786388</v>
      </c>
      <c r="AV189" s="3">
        <f t="shared" si="76"/>
        <v>976.49041908545769</v>
      </c>
      <c r="AW189" s="3">
        <f t="shared" si="76"/>
        <v>88380.882369096071</v>
      </c>
      <c r="AX189" s="3">
        <f t="shared" si="76"/>
        <v>1355741.9030562041</v>
      </c>
      <c r="AY189" s="47">
        <f t="shared" si="76"/>
        <v>15.255487929219637</v>
      </c>
    </row>
    <row r="190" spans="9:51" x14ac:dyDescent="0.25">
      <c r="I190" s="30"/>
      <c r="J190" s="30"/>
      <c r="O190" s="39"/>
      <c r="Z190" s="28"/>
      <c r="AA190" s="28"/>
      <c r="AB190" s="28"/>
      <c r="AL190" s="12" t="s">
        <v>202</v>
      </c>
      <c r="AM190" s="15">
        <f t="shared" si="77"/>
        <v>2.2369563253663558E-4</v>
      </c>
      <c r="AN190" s="3">
        <f t="shared" si="77"/>
        <v>99578.927660641202</v>
      </c>
      <c r="AO190" s="3">
        <f t="shared" si="77"/>
        <v>22.275371210373123</v>
      </c>
      <c r="AP190" s="3">
        <f t="shared" si="77"/>
        <v>99567.789975036023</v>
      </c>
      <c r="AQ190" s="3">
        <f t="shared" si="77"/>
        <v>6410139.7047933144</v>
      </c>
      <c r="AR190" s="16">
        <f t="shared" si="77"/>
        <v>64.3724516359392</v>
      </c>
      <c r="AS190" s="12"/>
      <c r="AT190" s="3"/>
      <c r="AU190" s="3"/>
      <c r="AV190" s="3"/>
      <c r="AW190" s="3"/>
      <c r="AX190" s="3"/>
      <c r="AY190" s="45"/>
    </row>
    <row r="191" spans="9:51" x14ac:dyDescent="0.25">
      <c r="I191" s="30"/>
      <c r="J191" s="30"/>
      <c r="O191" s="39"/>
      <c r="Z191" s="28"/>
      <c r="AA191" s="28"/>
      <c r="AB191" s="28"/>
      <c r="AL191" s="12" t="s">
        <v>203</v>
      </c>
      <c r="AM191" s="15">
        <f t="shared" si="77"/>
        <v>2.7604879930514641E-4</v>
      </c>
      <c r="AN191" s="3">
        <f t="shared" si="77"/>
        <v>99556.652289430829</v>
      </c>
      <c r="AO191" s="3">
        <f t="shared" si="77"/>
        <v>27.482494327327004</v>
      </c>
      <c r="AP191" s="3">
        <f t="shared" si="77"/>
        <v>99542.911042267166</v>
      </c>
      <c r="AQ191" s="3">
        <f t="shared" si="77"/>
        <v>6310571.9148182785</v>
      </c>
      <c r="AR191" s="16">
        <f t="shared" si="77"/>
        <v>63.386742821285324</v>
      </c>
      <c r="AS191" s="12" t="s">
        <v>255</v>
      </c>
      <c r="AT191" s="15">
        <f t="shared" ref="AT191:AY195" si="78">J122</f>
        <v>1.2258338645231969E-2</v>
      </c>
      <c r="AU191" s="3">
        <f t="shared" si="78"/>
        <v>87892.637159553342</v>
      </c>
      <c r="AV191" s="3">
        <f t="shared" si="78"/>
        <v>1077.4177107243013</v>
      </c>
      <c r="AW191" s="3">
        <f t="shared" si="78"/>
        <v>87353.928304191184</v>
      </c>
      <c r="AX191" s="3">
        <f t="shared" si="78"/>
        <v>1267361.0206871079</v>
      </c>
      <c r="AY191" s="47">
        <f t="shared" si="78"/>
        <v>14.419421940730269</v>
      </c>
    </row>
    <row r="192" spans="9:51" x14ac:dyDescent="0.25">
      <c r="I192" s="30"/>
      <c r="J192" s="30"/>
      <c r="O192" s="39"/>
      <c r="Z192" s="28"/>
      <c r="AA192" s="28"/>
      <c r="AB192" s="28"/>
      <c r="AL192" s="12" t="s">
        <v>204</v>
      </c>
      <c r="AM192" s="15">
        <f t="shared" si="77"/>
        <v>2.8502352894444404E-4</v>
      </c>
      <c r="AN192" s="3">
        <f t="shared" si="77"/>
        <v>99529.169795103502</v>
      </c>
      <c r="AO192" s="3">
        <f t="shared" si="77"/>
        <v>28.368155207906966</v>
      </c>
      <c r="AP192" s="3">
        <f t="shared" si="77"/>
        <v>99514.985717499541</v>
      </c>
      <c r="AQ192" s="3">
        <f t="shared" si="77"/>
        <v>6211029.0037760111</v>
      </c>
      <c r="AR192" s="16">
        <f t="shared" si="77"/>
        <v>62.40410742461124</v>
      </c>
      <c r="AS192" s="12" t="s">
        <v>256</v>
      </c>
      <c r="AT192" s="15">
        <f t="shared" si="78"/>
        <v>1.361629746019761E-2</v>
      </c>
      <c r="AU192" s="3">
        <f t="shared" si="78"/>
        <v>86815.219448829041</v>
      </c>
      <c r="AV192" s="3">
        <f t="shared" si="78"/>
        <v>1182.101852087595</v>
      </c>
      <c r="AW192" s="3">
        <f t="shared" si="78"/>
        <v>86224.168522785243</v>
      </c>
      <c r="AX192" s="3">
        <f t="shared" si="78"/>
        <v>1180007.0923829167</v>
      </c>
      <c r="AY192" s="47">
        <f t="shared" si="78"/>
        <v>13.592168514628256</v>
      </c>
    </row>
    <row r="193" spans="9:51" x14ac:dyDescent="0.25">
      <c r="I193" s="30"/>
      <c r="J193" s="30"/>
      <c r="O193" s="39"/>
      <c r="Z193" s="28"/>
      <c r="AA193" s="28"/>
      <c r="AB193" s="28"/>
      <c r="AL193" s="12"/>
      <c r="AM193" s="3"/>
      <c r="AN193" s="3"/>
      <c r="AO193" s="3"/>
      <c r="AP193" s="3"/>
      <c r="AQ193" s="3"/>
      <c r="AR193" s="3"/>
      <c r="AS193" s="12" t="s">
        <v>257</v>
      </c>
      <c r="AT193" s="15">
        <f t="shared" si="78"/>
        <v>1.5212876278604374E-2</v>
      </c>
      <c r="AU193" s="3">
        <f t="shared" si="78"/>
        <v>85633.117596741446</v>
      </c>
      <c r="AV193" s="3">
        <f t="shared" si="78"/>
        <v>1302.7260233504057</v>
      </c>
      <c r="AW193" s="3">
        <f t="shared" si="78"/>
        <v>84981.754585066243</v>
      </c>
      <c r="AX193" s="3">
        <f t="shared" si="78"/>
        <v>1093782.9238601315</v>
      </c>
      <c r="AY193" s="47">
        <f t="shared" si="78"/>
        <v>12.772896217686611</v>
      </c>
    </row>
    <row r="194" spans="9:51" x14ac:dyDescent="0.25">
      <c r="I194" s="30"/>
      <c r="J194" s="30"/>
      <c r="O194" s="39"/>
      <c r="Z194" s="28"/>
      <c r="AA194" s="28"/>
      <c r="AB194" s="28"/>
      <c r="AL194" s="12" t="s">
        <v>205</v>
      </c>
      <c r="AM194" s="15">
        <f t="shared" ref="AM194:AR198" si="79">J72</f>
        <v>2.701820037723855E-4</v>
      </c>
      <c r="AN194" s="3">
        <f t="shared" si="79"/>
        <v>99500.801639895595</v>
      </c>
      <c r="AO194" s="3">
        <f t="shared" si="79"/>
        <v>26.883325964023243</v>
      </c>
      <c r="AP194" s="3">
        <f t="shared" si="79"/>
        <v>99487.359976913576</v>
      </c>
      <c r="AQ194" s="3">
        <f t="shared" si="79"/>
        <v>6111514.0180585114</v>
      </c>
      <c r="AR194" s="16">
        <f t="shared" si="79"/>
        <v>61.421756582190731</v>
      </c>
      <c r="AS194" s="12" t="s">
        <v>258</v>
      </c>
      <c r="AT194" s="15">
        <f t="shared" si="78"/>
        <v>1.7298719350572554E-2</v>
      </c>
      <c r="AU194" s="3">
        <f t="shared" si="78"/>
        <v>84330.39157339104</v>
      </c>
      <c r="AV194" s="3">
        <f t="shared" si="78"/>
        <v>1458.8077765519847</v>
      </c>
      <c r="AW194" s="3">
        <f t="shared" si="78"/>
        <v>83600.987685115047</v>
      </c>
      <c r="AX194" s="3">
        <f t="shared" si="78"/>
        <v>1008801.1692750653</v>
      </c>
      <c r="AY194" s="47">
        <f t="shared" si="78"/>
        <v>11.962486482671268</v>
      </c>
    </row>
    <row r="195" spans="9:51" x14ac:dyDescent="0.25">
      <c r="I195" s="30"/>
      <c r="J195" s="30"/>
      <c r="O195" s="39"/>
      <c r="Z195" s="28"/>
      <c r="AA195" s="28"/>
      <c r="AB195" s="28"/>
      <c r="AL195" s="12" t="s">
        <v>206</v>
      </c>
      <c r="AM195" s="15">
        <f t="shared" si="79"/>
        <v>2.6024109874947076E-4</v>
      </c>
      <c r="AN195" s="3">
        <f t="shared" si="79"/>
        <v>99473.918313931572</v>
      </c>
      <c r="AO195" s="3">
        <f t="shared" si="79"/>
        <v>25.887201798934257</v>
      </c>
      <c r="AP195" s="3">
        <f t="shared" si="79"/>
        <v>99460.974713032105</v>
      </c>
      <c r="AQ195" s="3">
        <f t="shared" si="79"/>
        <v>6012026.6580815976</v>
      </c>
      <c r="AR195" s="16">
        <f t="shared" si="79"/>
        <v>60.438220992844897</v>
      </c>
      <c r="AS195" s="12" t="s">
        <v>259</v>
      </c>
      <c r="AT195" s="15">
        <f t="shared" si="78"/>
        <v>1.9968379731410597E-2</v>
      </c>
      <c r="AU195" s="3">
        <f t="shared" si="78"/>
        <v>82871.583796839055</v>
      </c>
      <c r="AV195" s="3">
        <f t="shared" si="78"/>
        <v>1654.811254198692</v>
      </c>
      <c r="AW195" s="3">
        <f t="shared" si="78"/>
        <v>82044.178169739709</v>
      </c>
      <c r="AX195" s="3">
        <f t="shared" si="78"/>
        <v>925200.18158995023</v>
      </c>
      <c r="AY195" s="47">
        <f t="shared" si="78"/>
        <v>11.164263299927905</v>
      </c>
    </row>
    <row r="196" spans="9:51" x14ac:dyDescent="0.25">
      <c r="I196" s="30"/>
      <c r="J196" s="30"/>
      <c r="O196" s="39"/>
      <c r="Z196" s="28"/>
      <c r="AA196" s="28"/>
      <c r="AB196" s="28"/>
      <c r="AL196" s="12" t="s">
        <v>207</v>
      </c>
      <c r="AM196" s="15">
        <f t="shared" si="79"/>
        <v>2.4714726410328224E-4</v>
      </c>
      <c r="AN196" s="3">
        <f t="shared" si="79"/>
        <v>99448.031112132638</v>
      </c>
      <c r="AO196" s="3">
        <f t="shared" si="79"/>
        <v>24.578308809810551</v>
      </c>
      <c r="AP196" s="3">
        <f t="shared" si="79"/>
        <v>99435.741957727732</v>
      </c>
      <c r="AQ196" s="3">
        <f t="shared" si="79"/>
        <v>5912565.6833685655</v>
      </c>
      <c r="AR196" s="16">
        <f t="shared" si="79"/>
        <v>59.453823441731608</v>
      </c>
      <c r="AS196" s="12"/>
      <c r="AT196" s="3"/>
      <c r="AU196" s="3"/>
      <c r="AV196" s="3"/>
      <c r="AW196" s="3"/>
      <c r="AX196" s="3"/>
      <c r="AY196" s="45"/>
    </row>
    <row r="197" spans="9:51" x14ac:dyDescent="0.25">
      <c r="I197" s="30"/>
      <c r="J197" s="30"/>
      <c r="O197" s="39"/>
      <c r="Z197" s="28"/>
      <c r="AA197" s="28"/>
      <c r="AB197" s="28"/>
      <c r="AL197" s="12" t="s">
        <v>208</v>
      </c>
      <c r="AM197" s="15">
        <f t="shared" si="79"/>
        <v>2.6802447555609635E-4</v>
      </c>
      <c r="AN197" s="3">
        <f t="shared" si="79"/>
        <v>99423.452803322827</v>
      </c>
      <c r="AO197" s="3">
        <f t="shared" si="79"/>
        <v>26.647918795584701</v>
      </c>
      <c r="AP197" s="3">
        <f t="shared" si="79"/>
        <v>99410.128843925035</v>
      </c>
      <c r="AQ197" s="3">
        <f t="shared" si="79"/>
        <v>5813129.9414108377</v>
      </c>
      <c r="AR197" s="16">
        <f t="shared" si="79"/>
        <v>58.468397319797745</v>
      </c>
      <c r="AS197" s="12" t="s">
        <v>260</v>
      </c>
      <c r="AT197" s="15">
        <f t="shared" ref="AT197:AY201" si="80">J127</f>
        <v>2.2788428663546554E-2</v>
      </c>
      <c r="AU197" s="3">
        <f t="shared" si="80"/>
        <v>81216.772542640363</v>
      </c>
      <c r="AV197" s="3">
        <f t="shared" si="80"/>
        <v>1850.8026273714495</v>
      </c>
      <c r="AW197" s="3">
        <f t="shared" si="80"/>
        <v>80291.371228954638</v>
      </c>
      <c r="AX197" s="3">
        <f t="shared" si="80"/>
        <v>843156.00342021056</v>
      </c>
      <c r="AY197" s="47">
        <f t="shared" si="80"/>
        <v>10.381550226925571</v>
      </c>
    </row>
    <row r="198" spans="9:51" x14ac:dyDescent="0.25">
      <c r="I198" s="30"/>
      <c r="J198" s="30"/>
      <c r="O198" s="39"/>
      <c r="Z198" s="28"/>
      <c r="AA198" s="28"/>
      <c r="AB198" s="28"/>
      <c r="AL198" s="12" t="s">
        <v>209</v>
      </c>
      <c r="AM198" s="15">
        <f t="shared" si="79"/>
        <v>3.1225264036920455E-4</v>
      </c>
      <c r="AN198" s="3">
        <f t="shared" si="79"/>
        <v>99396.804884527242</v>
      </c>
      <c r="AO198" s="3">
        <f t="shared" si="79"/>
        <v>31.036914769458235</v>
      </c>
      <c r="AP198" s="3">
        <f t="shared" si="79"/>
        <v>99381.286427142506</v>
      </c>
      <c r="AQ198" s="3">
        <f t="shared" si="79"/>
        <v>5713719.8125669127</v>
      </c>
      <c r="AR198" s="16">
        <f t="shared" si="79"/>
        <v>57.483938434487321</v>
      </c>
      <c r="AS198" s="12" t="s">
        <v>261</v>
      </c>
      <c r="AT198" s="15">
        <f t="shared" si="80"/>
        <v>2.5814343123964873E-2</v>
      </c>
      <c r="AU198" s="3">
        <f t="shared" si="80"/>
        <v>79365.969915268914</v>
      </c>
      <c r="AV198" s="3">
        <f t="shared" si="80"/>
        <v>2048.7803797590313</v>
      </c>
      <c r="AW198" s="3">
        <f t="shared" si="80"/>
        <v>78341.579725389398</v>
      </c>
      <c r="AX198" s="3">
        <f t="shared" si="80"/>
        <v>762864.63219125592</v>
      </c>
      <c r="AY198" s="47">
        <f t="shared" si="80"/>
        <v>9.6119865101590776</v>
      </c>
    </row>
    <row r="199" spans="9:51" x14ac:dyDescent="0.25">
      <c r="I199" s="30"/>
      <c r="J199" s="30"/>
      <c r="O199" s="39"/>
      <c r="Z199" s="28"/>
      <c r="AA199" s="28"/>
      <c r="AB199" s="28"/>
      <c r="AL199" s="12"/>
      <c r="AM199" s="3"/>
      <c r="AN199" s="3"/>
      <c r="AO199" s="3"/>
      <c r="AP199" s="3"/>
      <c r="AQ199" s="3"/>
      <c r="AR199" s="3"/>
      <c r="AS199" s="12" t="s">
        <v>262</v>
      </c>
      <c r="AT199" s="15">
        <f t="shared" si="80"/>
        <v>2.9457074725218267E-2</v>
      </c>
      <c r="AU199" s="3">
        <f t="shared" si="80"/>
        <v>77317.189535509882</v>
      </c>
      <c r="AV199" s="3">
        <f t="shared" si="80"/>
        <v>2277.538229691374</v>
      </c>
      <c r="AW199" s="3">
        <f t="shared" si="80"/>
        <v>76178.420420664188</v>
      </c>
      <c r="AX199" s="3">
        <f t="shared" si="80"/>
        <v>684523.05246586655</v>
      </c>
      <c r="AY199" s="47">
        <f t="shared" si="80"/>
        <v>8.8534394043317111</v>
      </c>
    </row>
    <row r="200" spans="9:51" x14ac:dyDescent="0.25">
      <c r="I200" s="30"/>
      <c r="J200" s="30"/>
      <c r="O200" s="39"/>
      <c r="Z200" s="28"/>
      <c r="AA200" s="28"/>
      <c r="AB200" s="28"/>
      <c r="AL200" s="12" t="s">
        <v>210</v>
      </c>
      <c r="AM200" s="15">
        <f t="shared" ref="AM200:AR204" si="81">J77</f>
        <v>3.0516829444453833E-4</v>
      </c>
      <c r="AN200" s="3">
        <f t="shared" si="81"/>
        <v>99365.767969757784</v>
      </c>
      <c r="AO200" s="3">
        <f t="shared" si="81"/>
        <v>30.323281937497086</v>
      </c>
      <c r="AP200" s="3">
        <f t="shared" si="81"/>
        <v>99350.606328789028</v>
      </c>
      <c r="AQ200" s="3">
        <f t="shared" si="81"/>
        <v>5614338.5261397706</v>
      </c>
      <c r="AR200" s="16">
        <f t="shared" si="81"/>
        <v>56.501737377489079</v>
      </c>
      <c r="AS200" s="12" t="s">
        <v>263</v>
      </c>
      <c r="AT200" s="15">
        <f t="shared" si="80"/>
        <v>3.3922127913893395E-2</v>
      </c>
      <c r="AU200" s="3">
        <f t="shared" si="80"/>
        <v>75039.651305818508</v>
      </c>
      <c r="AV200" s="3">
        <f t="shared" si="80"/>
        <v>2545.5046502099285</v>
      </c>
      <c r="AW200" s="3">
        <f t="shared" si="80"/>
        <v>73766.898980713537</v>
      </c>
      <c r="AX200" s="3">
        <f t="shared" si="80"/>
        <v>608344.63204520242</v>
      </c>
      <c r="AY200" s="47">
        <f t="shared" si="80"/>
        <v>8.1069757316160658</v>
      </c>
    </row>
    <row r="201" spans="9:51" x14ac:dyDescent="0.25">
      <c r="I201" s="30"/>
      <c r="J201" s="30"/>
      <c r="O201" s="39"/>
      <c r="Z201" s="28"/>
      <c r="AA201" s="28"/>
      <c r="AB201" s="28"/>
      <c r="AL201" s="12" t="s">
        <v>211</v>
      </c>
      <c r="AM201" s="15">
        <f t="shared" si="81"/>
        <v>2.478982269224926E-4</v>
      </c>
      <c r="AN201" s="3">
        <f t="shared" si="81"/>
        <v>99335.444687820287</v>
      </c>
      <c r="AO201" s="3">
        <f t="shared" si="81"/>
        <v>24.625080608675489</v>
      </c>
      <c r="AP201" s="3">
        <f t="shared" si="81"/>
        <v>99323.132147515949</v>
      </c>
      <c r="AQ201" s="3">
        <f t="shared" si="81"/>
        <v>5514987.9198109815</v>
      </c>
      <c r="AR201" s="16">
        <f t="shared" si="81"/>
        <v>55.518832549074851</v>
      </c>
      <c r="AS201" s="12" t="s">
        <v>264</v>
      </c>
      <c r="AT201" s="15">
        <f t="shared" si="80"/>
        <v>3.9450183887849204E-2</v>
      </c>
      <c r="AU201" s="3">
        <f t="shared" si="80"/>
        <v>72494.14665560858</v>
      </c>
      <c r="AV201" s="3">
        <f t="shared" si="80"/>
        <v>2859.9074163564655</v>
      </c>
      <c r="AW201" s="3">
        <f t="shared" si="80"/>
        <v>71064.192947430347</v>
      </c>
      <c r="AX201" s="3">
        <f t="shared" si="80"/>
        <v>534577.73306448886</v>
      </c>
      <c r="AY201" s="47">
        <f t="shared" si="80"/>
        <v>7.3740813255456219</v>
      </c>
    </row>
    <row r="202" spans="9:51" x14ac:dyDescent="0.25">
      <c r="I202" s="30"/>
      <c r="J202" s="30"/>
      <c r="O202" s="39"/>
      <c r="Z202" s="28"/>
      <c r="AA202" s="28"/>
      <c r="AB202" s="28"/>
      <c r="AL202" s="12" t="s">
        <v>212</v>
      </c>
      <c r="AM202" s="15">
        <f t="shared" si="81"/>
        <v>2.2207155781440828E-4</v>
      </c>
      <c r="AN202" s="3">
        <f t="shared" si="81"/>
        <v>99310.819607211612</v>
      </c>
      <c r="AO202" s="3">
        <f t="shared" si="81"/>
        <v>22.054108418000396</v>
      </c>
      <c r="AP202" s="3">
        <f t="shared" si="81"/>
        <v>99299.792553002611</v>
      </c>
      <c r="AQ202" s="3">
        <f t="shared" si="81"/>
        <v>5415664.7876634654</v>
      </c>
      <c r="AR202" s="16">
        <f t="shared" si="81"/>
        <v>54.532475002051015</v>
      </c>
      <c r="AS202" s="12"/>
      <c r="AT202" s="3"/>
      <c r="AU202" s="3"/>
      <c r="AV202" s="3"/>
      <c r="AW202" s="3"/>
      <c r="AX202" s="3"/>
      <c r="AY202" s="45"/>
    </row>
    <row r="203" spans="9:51" x14ac:dyDescent="0.25">
      <c r="I203" s="30"/>
      <c r="J203" s="30"/>
      <c r="O203" s="39"/>
      <c r="Z203" s="28"/>
      <c r="AA203" s="28"/>
      <c r="AB203" s="28"/>
      <c r="AL203" s="12" t="s">
        <v>213</v>
      </c>
      <c r="AM203" s="15">
        <f t="shared" si="81"/>
        <v>2.6859165552797364E-4</v>
      </c>
      <c r="AN203" s="3">
        <f t="shared" si="81"/>
        <v>99288.765498793611</v>
      </c>
      <c r="AO203" s="3">
        <f t="shared" si="81"/>
        <v>26.668133900646353</v>
      </c>
      <c r="AP203" s="3">
        <f t="shared" si="81"/>
        <v>99275.431431843288</v>
      </c>
      <c r="AQ203" s="3">
        <f t="shared" si="81"/>
        <v>5316364.9951104624</v>
      </c>
      <c r="AR203" s="16">
        <f t="shared" si="81"/>
        <v>53.544476743192639</v>
      </c>
      <c r="AS203" s="12" t="s">
        <v>265</v>
      </c>
      <c r="AT203" s="15">
        <f t="shared" ref="AT203:AY207" si="82">J132</f>
        <v>4.7939518909900843E-2</v>
      </c>
      <c r="AU203" s="3">
        <f t="shared" si="82"/>
        <v>69634.239239252114</v>
      </c>
      <c r="AV203" s="3">
        <f t="shared" si="82"/>
        <v>3338.2319287866849</v>
      </c>
      <c r="AW203" s="3">
        <f t="shared" si="82"/>
        <v>67965.123274858779</v>
      </c>
      <c r="AX203" s="3">
        <f t="shared" si="82"/>
        <v>463513.54011705855</v>
      </c>
      <c r="AY203" s="47">
        <f t="shared" si="82"/>
        <v>6.6564027291875787</v>
      </c>
    </row>
    <row r="204" spans="9:51" x14ac:dyDescent="0.25">
      <c r="I204" s="30"/>
      <c r="J204" s="30"/>
      <c r="O204" s="39"/>
      <c r="Z204" s="28"/>
      <c r="AA204" s="28"/>
      <c r="AB204" s="28"/>
      <c r="AL204" s="12" t="s">
        <v>214</v>
      </c>
      <c r="AM204" s="15">
        <f t="shared" si="81"/>
        <v>3.3925764144610661E-4</v>
      </c>
      <c r="AN204" s="3">
        <f t="shared" si="81"/>
        <v>99262.097364892965</v>
      </c>
      <c r="AO204" s="3">
        <f t="shared" si="81"/>
        <v>33.675425037014065</v>
      </c>
      <c r="AP204" s="3">
        <f t="shared" si="81"/>
        <v>99245.259652374458</v>
      </c>
      <c r="AQ204" s="3">
        <f t="shared" si="81"/>
        <v>5217089.5636786195</v>
      </c>
      <c r="AR204" s="16">
        <f t="shared" si="81"/>
        <v>52.558727874752734</v>
      </c>
      <c r="AS204" s="12" t="s">
        <v>266</v>
      </c>
      <c r="AT204" s="15">
        <f t="shared" si="82"/>
        <v>5.7020346269478356E-2</v>
      </c>
      <c r="AU204" s="3">
        <f t="shared" si="82"/>
        <v>66296.007310465429</v>
      </c>
      <c r="AV204" s="3">
        <f t="shared" si="82"/>
        <v>3780.2212931266113</v>
      </c>
      <c r="AW204" s="3">
        <f t="shared" si="82"/>
        <v>64405.896663902124</v>
      </c>
      <c r="AX204" s="3">
        <f t="shared" si="82"/>
        <v>395548.41684219975</v>
      </c>
      <c r="AY204" s="47">
        <f t="shared" si="82"/>
        <v>5.9663987755678738</v>
      </c>
    </row>
    <row r="205" spans="9:51" x14ac:dyDescent="0.25">
      <c r="I205" s="30"/>
      <c r="J205" s="30"/>
      <c r="O205" s="39"/>
      <c r="Z205" s="28"/>
      <c r="AA205" s="28"/>
      <c r="AB205" s="28"/>
      <c r="AL205" s="12"/>
      <c r="AM205" s="3"/>
      <c r="AN205" s="3"/>
      <c r="AO205" s="3"/>
      <c r="AP205" s="3"/>
      <c r="AQ205" s="3"/>
      <c r="AR205" s="3"/>
      <c r="AS205" s="12" t="s">
        <v>267</v>
      </c>
      <c r="AT205" s="15">
        <f t="shared" si="82"/>
        <v>6.2750528943727332E-2</v>
      </c>
      <c r="AU205" s="3">
        <f t="shared" si="82"/>
        <v>62515.786017338818</v>
      </c>
      <c r="AV205" s="3">
        <f t="shared" si="82"/>
        <v>3922.8986399208879</v>
      </c>
      <c r="AW205" s="3">
        <f t="shared" si="82"/>
        <v>60554.33669737837</v>
      </c>
      <c r="AX205" s="3">
        <f t="shared" si="82"/>
        <v>331142.52017829759</v>
      </c>
      <c r="AY205" s="47">
        <f t="shared" si="82"/>
        <v>5.296942440849338</v>
      </c>
    </row>
    <row r="206" spans="9:51" x14ac:dyDescent="0.25">
      <c r="I206" s="30"/>
      <c r="J206" s="30"/>
      <c r="O206" s="39"/>
      <c r="Z206" s="28"/>
      <c r="AA206" s="28"/>
      <c r="AB206" s="28"/>
      <c r="AL206" s="12" t="s">
        <v>215</v>
      </c>
      <c r="AM206" s="15">
        <f t="shared" ref="AM206:AR210" si="83">J82</f>
        <v>4.2184012581412614E-4</v>
      </c>
      <c r="AN206" s="3">
        <f t="shared" si="83"/>
        <v>99228.421939855951</v>
      </c>
      <c r="AO206" s="3">
        <f t="shared" si="83"/>
        <v>41.85852999544295</v>
      </c>
      <c r="AP206" s="3">
        <f t="shared" si="83"/>
        <v>99207.492674858222</v>
      </c>
      <c r="AQ206" s="3">
        <f t="shared" si="83"/>
        <v>5117844.3040262451</v>
      </c>
      <c r="AR206" s="16">
        <f t="shared" si="83"/>
        <v>51.576395189759829</v>
      </c>
      <c r="AS206" s="12" t="s">
        <v>268</v>
      </c>
      <c r="AT206" s="15">
        <f t="shared" si="82"/>
        <v>6.2078152924265821E-2</v>
      </c>
      <c r="AU206" s="3">
        <f t="shared" si="82"/>
        <v>58592.88737741793</v>
      </c>
      <c r="AV206" s="3">
        <f t="shared" si="82"/>
        <v>3637.3382228896298</v>
      </c>
      <c r="AW206" s="3">
        <f t="shared" si="82"/>
        <v>56774.218265973119</v>
      </c>
      <c r="AX206" s="3">
        <f t="shared" si="82"/>
        <v>270588.18348091922</v>
      </c>
      <c r="AY206" s="47">
        <f t="shared" si="82"/>
        <v>4.6181063195941014</v>
      </c>
    </row>
    <row r="207" spans="9:51" x14ac:dyDescent="0.25">
      <c r="I207" s="30"/>
      <c r="J207" s="30"/>
      <c r="O207" s="39"/>
      <c r="Z207" s="28"/>
      <c r="AA207" s="28"/>
      <c r="AB207" s="28"/>
      <c r="AL207" s="12" t="s">
        <v>216</v>
      </c>
      <c r="AM207" s="15">
        <f t="shared" si="83"/>
        <v>4.7767478356522885E-4</v>
      </c>
      <c r="AN207" s="3">
        <f t="shared" si="83"/>
        <v>99186.563409860508</v>
      </c>
      <c r="AO207" s="3">
        <f t="shared" si="83"/>
        <v>47.378920209375792</v>
      </c>
      <c r="AP207" s="3">
        <f t="shared" si="83"/>
        <v>99162.873949755827</v>
      </c>
      <c r="AQ207" s="3">
        <f t="shared" si="83"/>
        <v>5018636.8113513868</v>
      </c>
      <c r="AR207" s="16">
        <f t="shared" si="83"/>
        <v>50.59795035556666</v>
      </c>
      <c r="AS207" s="12" t="s">
        <v>269</v>
      </c>
      <c r="AT207" s="15">
        <f t="shared" si="82"/>
        <v>5.4664465150486098E-2</v>
      </c>
      <c r="AU207" s="3">
        <f t="shared" si="82"/>
        <v>54955.5491545283</v>
      </c>
      <c r="AV207" s="3">
        <f t="shared" si="82"/>
        <v>3004.1157015835342</v>
      </c>
      <c r="AW207" s="3">
        <f t="shared" si="82"/>
        <v>53453.491303736533</v>
      </c>
      <c r="AX207" s="3">
        <f t="shared" si="82"/>
        <v>213813.96521494613</v>
      </c>
      <c r="AY207" s="47">
        <f t="shared" si="82"/>
        <v>3.8906710696990281</v>
      </c>
    </row>
    <row r="208" spans="9:51" x14ac:dyDescent="0.25">
      <c r="I208" s="30"/>
      <c r="J208" s="30"/>
      <c r="O208" s="39"/>
      <c r="Z208" s="28"/>
      <c r="AA208" s="28"/>
      <c r="AB208" s="28"/>
      <c r="AL208" s="12" t="s">
        <v>217</v>
      </c>
      <c r="AM208" s="15">
        <f t="shared" si="83"/>
        <v>4.9063470332084578E-4</v>
      </c>
      <c r="AN208" s="3">
        <f t="shared" si="83"/>
        <v>99139.184489651132</v>
      </c>
      <c r="AO208" s="3">
        <f t="shared" si="83"/>
        <v>48.641124369562021</v>
      </c>
      <c r="AP208" s="3">
        <f t="shared" si="83"/>
        <v>99114.863927466358</v>
      </c>
      <c r="AQ208" s="3">
        <f t="shared" si="83"/>
        <v>4919473.9374016309</v>
      </c>
      <c r="AR208" s="16">
        <f t="shared" si="83"/>
        <v>49.621892319632316</v>
      </c>
      <c r="AS208" s="12"/>
      <c r="AT208" s="3"/>
      <c r="AU208" s="3"/>
      <c r="AV208" s="3"/>
      <c r="AW208" s="3"/>
      <c r="AX208" s="3"/>
      <c r="AY208" s="45"/>
    </row>
    <row r="209" spans="9:51" x14ac:dyDescent="0.25">
      <c r="I209" s="30"/>
      <c r="J209" s="30"/>
      <c r="O209" s="39"/>
      <c r="Z209" s="28"/>
      <c r="AA209" s="28"/>
      <c r="AB209" s="28"/>
      <c r="AL209" s="12" t="s">
        <v>218</v>
      </c>
      <c r="AM209" s="15">
        <f t="shared" si="83"/>
        <v>5.2945218079884413E-4</v>
      </c>
      <c r="AN209" s="3">
        <f t="shared" si="83"/>
        <v>99090.54336528157</v>
      </c>
      <c r="AO209" s="3">
        <f t="shared" si="83"/>
        <v>52.463704281282844</v>
      </c>
      <c r="AP209" s="3">
        <f t="shared" si="83"/>
        <v>99064.311513140929</v>
      </c>
      <c r="AQ209" s="3">
        <f t="shared" si="83"/>
        <v>4820359.0734741641</v>
      </c>
      <c r="AR209" s="16">
        <f t="shared" si="83"/>
        <v>48.646005055242</v>
      </c>
      <c r="AS209" s="12" t="s">
        <v>270</v>
      </c>
      <c r="AT209" s="15">
        <f t="shared" ref="AT209:AY209" si="84">J137</f>
        <v>4.2787475795066796E-2</v>
      </c>
      <c r="AU209" s="3">
        <f t="shared" si="84"/>
        <v>51951.433452944766</v>
      </c>
      <c r="AV209" s="3">
        <f t="shared" si="84"/>
        <v>51951.433452944766</v>
      </c>
      <c r="AW209" s="3">
        <f t="shared" si="84"/>
        <v>160360.47391120961</v>
      </c>
      <c r="AX209" s="3">
        <f t="shared" si="84"/>
        <v>160360.47391120961</v>
      </c>
      <c r="AY209" s="47">
        <f t="shared" si="84"/>
        <v>3.0867381947498487</v>
      </c>
    </row>
    <row r="210" spans="9:51" x14ac:dyDescent="0.25">
      <c r="I210" s="30"/>
      <c r="J210" s="30"/>
      <c r="O210" s="39"/>
      <c r="Z210" s="28"/>
      <c r="AA210" s="28"/>
      <c r="AB210" s="28"/>
      <c r="AL210" s="12" t="s">
        <v>219</v>
      </c>
      <c r="AM210" s="15">
        <f t="shared" si="83"/>
        <v>5.985421793760434E-4</v>
      </c>
      <c r="AN210" s="3">
        <f t="shared" si="83"/>
        <v>99038.079661000287</v>
      </c>
      <c r="AO210" s="3">
        <f t="shared" si="83"/>
        <v>59.278468041520682</v>
      </c>
      <c r="AP210" s="3">
        <f t="shared" si="83"/>
        <v>99008.440426979534</v>
      </c>
      <c r="AQ210" s="3">
        <f t="shared" si="83"/>
        <v>4721294.7619610233</v>
      </c>
      <c r="AR210" s="16">
        <f t="shared" si="83"/>
        <v>47.671509566034111</v>
      </c>
      <c r="AS210" s="12"/>
      <c r="AT210" s="3"/>
      <c r="AU210" s="3"/>
      <c r="AV210" s="3"/>
      <c r="AW210" s="3"/>
      <c r="AX210" s="3"/>
      <c r="AY210" s="45"/>
    </row>
    <row r="211" spans="9:51" x14ac:dyDescent="0.25">
      <c r="I211" s="30"/>
      <c r="J211" s="30"/>
      <c r="O211" s="39"/>
      <c r="Z211" s="28"/>
      <c r="AA211" s="28"/>
      <c r="AB211" s="28"/>
      <c r="AL211" s="12"/>
      <c r="AM211" s="3"/>
      <c r="AN211" s="3"/>
      <c r="AO211" s="3"/>
      <c r="AP211" s="3"/>
      <c r="AQ211" s="3"/>
      <c r="AR211" s="3"/>
      <c r="AS211" s="12"/>
      <c r="AT211" s="3"/>
      <c r="AU211" s="3"/>
      <c r="AV211" s="3"/>
      <c r="AW211" s="3"/>
      <c r="AX211" s="3"/>
      <c r="AY211" s="45"/>
    </row>
    <row r="212" spans="9:51" x14ac:dyDescent="0.25">
      <c r="I212" s="30"/>
      <c r="J212" s="30"/>
      <c r="O212" s="39"/>
      <c r="Z212" s="28"/>
      <c r="AA212" s="28"/>
      <c r="AB212" s="28"/>
      <c r="AL212" s="12" t="s">
        <v>220</v>
      </c>
      <c r="AM212" s="15">
        <f t="shared" ref="AM212:AR216" si="85">J87</f>
        <v>6.9644443404637615E-4</v>
      </c>
      <c r="AN212" s="3">
        <f t="shared" si="85"/>
        <v>98978.801192958766</v>
      </c>
      <c r="AO212" s="3">
        <f t="shared" si="85"/>
        <v>68.933235179414623</v>
      </c>
      <c r="AP212" s="3">
        <f t="shared" si="85"/>
        <v>98944.334575369052</v>
      </c>
      <c r="AQ212" s="3">
        <f t="shared" si="85"/>
        <v>4622286.3215340441</v>
      </c>
      <c r="AR212" s="16">
        <f t="shared" si="85"/>
        <v>46.699760613617819</v>
      </c>
      <c r="AS212" s="12"/>
      <c r="AT212" s="3"/>
      <c r="AU212" s="3"/>
      <c r="AV212" s="3"/>
      <c r="AW212" s="3"/>
      <c r="AX212" s="3"/>
      <c r="AY212" s="45"/>
    </row>
    <row r="213" spans="9:51" x14ac:dyDescent="0.25">
      <c r="I213" s="30"/>
      <c r="J213" s="30"/>
      <c r="O213" s="39"/>
      <c r="Z213" s="28"/>
      <c r="AA213" s="28"/>
      <c r="AB213" s="28"/>
      <c r="AL213" s="12" t="s">
        <v>221</v>
      </c>
      <c r="AM213" s="15">
        <f t="shared" si="85"/>
        <v>7.7233530648504521E-4</v>
      </c>
      <c r="AN213" s="3">
        <f t="shared" si="85"/>
        <v>98909.867957779352</v>
      </c>
      <c r="AO213" s="3">
        <f t="shared" si="85"/>
        <v>76.391583183562034</v>
      </c>
      <c r="AP213" s="3">
        <f t="shared" si="85"/>
        <v>98871.672166187578</v>
      </c>
      <c r="AQ213" s="3">
        <f t="shared" si="85"/>
        <v>4523341.9869586751</v>
      </c>
      <c r="AR213" s="16">
        <f t="shared" si="85"/>
        <v>45.731958603862537</v>
      </c>
      <c r="AS213" s="12"/>
      <c r="AT213" s="3"/>
      <c r="AU213" s="3"/>
      <c r="AV213" s="3"/>
      <c r="AW213" s="3"/>
      <c r="AX213" s="3"/>
      <c r="AY213" s="45"/>
    </row>
    <row r="214" spans="9:51" x14ac:dyDescent="0.25">
      <c r="I214" s="30"/>
      <c r="J214" s="30"/>
      <c r="O214" s="39"/>
      <c r="Z214" s="28"/>
      <c r="AA214" s="28"/>
      <c r="AB214" s="28"/>
      <c r="AL214" s="12" t="s">
        <v>222</v>
      </c>
      <c r="AM214" s="15">
        <f t="shared" si="85"/>
        <v>7.8884412097068933E-4</v>
      </c>
      <c r="AN214" s="3">
        <f t="shared" si="85"/>
        <v>98833.47637459579</v>
      </c>
      <c r="AO214" s="3">
        <f t="shared" si="85"/>
        <v>77.964206793199992</v>
      </c>
      <c r="AP214" s="3">
        <f t="shared" si="85"/>
        <v>98794.49427119919</v>
      </c>
      <c r="AQ214" s="3">
        <f t="shared" si="85"/>
        <v>4424470.3147924878</v>
      </c>
      <c r="AR214" s="16">
        <f t="shared" si="85"/>
        <v>44.766919844274099</v>
      </c>
      <c r="AS214" s="12"/>
      <c r="AT214" s="3"/>
      <c r="AU214" s="3"/>
      <c r="AV214" s="3"/>
      <c r="AW214" s="3"/>
      <c r="AX214" s="3"/>
      <c r="AY214" s="45"/>
    </row>
    <row r="215" spans="9:51" x14ac:dyDescent="0.25">
      <c r="I215" s="30"/>
      <c r="J215" s="30"/>
      <c r="O215" s="39"/>
      <c r="Z215" s="28"/>
      <c r="AA215" s="28"/>
      <c r="AB215" s="28"/>
      <c r="AL215" s="12" t="s">
        <v>223</v>
      </c>
      <c r="AM215" s="15">
        <f t="shared" si="85"/>
        <v>7.1952386822746216E-4</v>
      </c>
      <c r="AN215" s="3">
        <f t="shared" si="85"/>
        <v>98755.51216780259</v>
      </c>
      <c r="AO215" s="3">
        <f t="shared" si="85"/>
        <v>71.056948123761686</v>
      </c>
      <c r="AP215" s="3">
        <f t="shared" si="85"/>
        <v>98719.983693740709</v>
      </c>
      <c r="AQ215" s="3">
        <f t="shared" si="85"/>
        <v>4325675.8205212886</v>
      </c>
      <c r="AR215" s="16">
        <f t="shared" si="85"/>
        <v>43.801867111693184</v>
      </c>
      <c r="AS215" s="12"/>
      <c r="AT215" s="3"/>
      <c r="AU215" s="3"/>
      <c r="AV215" s="3"/>
      <c r="AW215" s="3"/>
      <c r="AX215" s="3"/>
      <c r="AY215" s="45"/>
    </row>
    <row r="216" spans="9:51" ht="17" thickBot="1" x14ac:dyDescent="0.3">
      <c r="I216" s="30"/>
      <c r="J216" s="30"/>
      <c r="O216" s="39"/>
      <c r="Z216" s="28"/>
      <c r="AA216" s="28"/>
      <c r="AB216" s="28"/>
      <c r="AL216" s="85" t="s">
        <v>224</v>
      </c>
      <c r="AM216" s="18">
        <f t="shared" si="85"/>
        <v>6.5753830164556263E-4</v>
      </c>
      <c r="AN216" s="5">
        <f t="shared" si="85"/>
        <v>98684.455219678828</v>
      </c>
      <c r="AO216" s="5">
        <f t="shared" si="85"/>
        <v>64.888809083975502</v>
      </c>
      <c r="AP216" s="5">
        <f t="shared" si="85"/>
        <v>98652.010815136833</v>
      </c>
      <c r="AQ216" s="5">
        <f t="shared" si="85"/>
        <v>4226955.8368275482</v>
      </c>
      <c r="AR216" s="19">
        <f t="shared" si="85"/>
        <v>42.833046272769451</v>
      </c>
      <c r="AS216" s="85"/>
      <c r="AT216" s="5"/>
      <c r="AU216" s="5"/>
      <c r="AV216" s="5"/>
      <c r="AW216" s="5"/>
      <c r="AX216" s="5"/>
      <c r="AY216" s="48"/>
    </row>
    <row r="217" spans="9:51" x14ac:dyDescent="0.25">
      <c r="I217" s="30"/>
      <c r="J217" s="30"/>
      <c r="O217" s="39"/>
      <c r="Z217" s="28"/>
      <c r="AA217" s="28"/>
      <c r="AB217" s="28"/>
    </row>
    <row r="218" spans="9:51" x14ac:dyDescent="0.25">
      <c r="I218" s="30"/>
      <c r="J218" s="30"/>
      <c r="O218" s="39"/>
      <c r="Z218" s="28"/>
      <c r="AA218" s="28"/>
      <c r="AB218" s="28"/>
    </row>
    <row r="219" spans="9:51" x14ac:dyDescent="0.25">
      <c r="I219" s="30"/>
      <c r="J219" s="30"/>
      <c r="O219" s="39"/>
      <c r="Z219" s="28"/>
      <c r="AA219" s="28"/>
      <c r="AB219" s="28"/>
    </row>
    <row r="220" spans="9:51" x14ac:dyDescent="0.25">
      <c r="I220" s="30"/>
      <c r="J220" s="30"/>
      <c r="O220" s="39"/>
      <c r="Z220" s="28"/>
      <c r="AA220" s="28"/>
      <c r="AB220" s="28"/>
    </row>
    <row r="221" spans="9:51" x14ac:dyDescent="0.25">
      <c r="I221" s="30"/>
      <c r="J221" s="30"/>
      <c r="O221" s="39"/>
      <c r="Z221" s="28"/>
      <c r="AA221" s="28"/>
      <c r="AB221" s="28"/>
    </row>
    <row r="222" spans="9:51" x14ac:dyDescent="0.25">
      <c r="I222" s="30"/>
      <c r="J222" s="30"/>
      <c r="O222" s="39"/>
      <c r="Z222" s="28"/>
      <c r="AA222" s="28"/>
      <c r="AB222" s="28"/>
    </row>
    <row r="223" spans="9:51" x14ac:dyDescent="0.25">
      <c r="I223" s="30"/>
      <c r="J223" s="30"/>
      <c r="O223" s="39"/>
      <c r="Z223" s="28"/>
      <c r="AA223" s="28"/>
      <c r="AB223" s="28"/>
    </row>
    <row r="224" spans="9:51" x14ac:dyDescent="0.25">
      <c r="I224" s="30"/>
      <c r="J224" s="30"/>
      <c r="O224" s="39"/>
      <c r="Z224" s="28"/>
      <c r="AA224" s="28"/>
      <c r="AB224" s="28"/>
    </row>
    <row r="225" spans="9:28" x14ac:dyDescent="0.25">
      <c r="I225" s="30"/>
      <c r="J225" s="30"/>
      <c r="O225" s="39"/>
      <c r="Z225" s="28"/>
      <c r="AA225" s="28"/>
      <c r="AB225" s="28"/>
    </row>
    <row r="226" spans="9:28" x14ac:dyDescent="0.25">
      <c r="I226" s="30"/>
      <c r="J226" s="30"/>
      <c r="O226" s="39"/>
      <c r="Z226" s="28"/>
      <c r="AA226" s="28"/>
      <c r="AB226" s="28"/>
    </row>
    <row r="227" spans="9:28" x14ac:dyDescent="0.25">
      <c r="I227" s="30"/>
      <c r="J227" s="30"/>
      <c r="O227" s="39"/>
      <c r="Z227" s="28"/>
      <c r="AA227" s="28"/>
      <c r="AB227" s="28"/>
    </row>
    <row r="228" spans="9:28" x14ac:dyDescent="0.25">
      <c r="I228" s="30"/>
      <c r="J228" s="30"/>
      <c r="O228" s="39"/>
      <c r="Z228" s="28"/>
      <c r="AA228" s="28"/>
      <c r="AB228" s="28"/>
    </row>
    <row r="229" spans="9:28" x14ac:dyDescent="0.25">
      <c r="I229" s="30"/>
      <c r="J229" s="30"/>
      <c r="O229" s="39"/>
      <c r="Z229" s="28"/>
      <c r="AA229" s="28"/>
      <c r="AB229" s="28"/>
    </row>
    <row r="230" spans="9:28" x14ac:dyDescent="0.25">
      <c r="I230" s="30"/>
      <c r="J230" s="30"/>
      <c r="O230" s="39"/>
      <c r="Z230" s="28"/>
      <c r="AA230" s="28"/>
      <c r="AB230" s="28"/>
    </row>
    <row r="231" spans="9:28" x14ac:dyDescent="0.25">
      <c r="I231" s="30"/>
      <c r="J231" s="30"/>
      <c r="O231" s="39"/>
      <c r="Z231" s="28"/>
      <c r="AA231" s="28"/>
      <c r="AB231" s="28"/>
    </row>
    <row r="232" spans="9:28" x14ac:dyDescent="0.25">
      <c r="I232" s="30"/>
      <c r="J232" s="30"/>
      <c r="O232" s="39"/>
      <c r="Z232" s="28"/>
      <c r="AA232" s="28"/>
      <c r="AB232" s="28"/>
    </row>
    <row r="233" spans="9:28" x14ac:dyDescent="0.25">
      <c r="I233" s="30"/>
      <c r="J233" s="30"/>
      <c r="O233" s="39"/>
      <c r="Z233" s="28"/>
      <c r="AA233" s="28"/>
      <c r="AB233" s="28"/>
    </row>
    <row r="234" spans="9:28" x14ac:dyDescent="0.25">
      <c r="I234" s="30"/>
      <c r="J234" s="30"/>
      <c r="O234" s="39"/>
      <c r="Z234" s="28"/>
      <c r="AA234" s="28"/>
      <c r="AB234" s="28"/>
    </row>
    <row r="235" spans="9:28" x14ac:dyDescent="0.25">
      <c r="I235" s="30"/>
      <c r="J235" s="30"/>
      <c r="O235" s="39"/>
      <c r="Z235" s="28"/>
      <c r="AA235" s="28"/>
      <c r="AB235" s="28"/>
    </row>
    <row r="236" spans="9:28" x14ac:dyDescent="0.25">
      <c r="I236" s="30"/>
      <c r="J236" s="30"/>
      <c r="O236" s="39"/>
      <c r="Z236" s="28"/>
      <c r="AA236" s="28"/>
      <c r="AB236" s="28"/>
    </row>
    <row r="237" spans="9:28" x14ac:dyDescent="0.25">
      <c r="I237" s="30"/>
      <c r="J237" s="30"/>
      <c r="O237" s="39"/>
      <c r="Z237" s="28"/>
      <c r="AA237" s="28"/>
      <c r="AB237" s="28"/>
    </row>
    <row r="238" spans="9:28" x14ac:dyDescent="0.25">
      <c r="I238" s="30"/>
      <c r="J238" s="30"/>
      <c r="O238" s="39"/>
      <c r="Z238" s="28"/>
      <c r="AA238" s="28"/>
      <c r="AB238" s="28"/>
    </row>
    <row r="239" spans="9:28" x14ac:dyDescent="0.25">
      <c r="I239" s="30"/>
      <c r="J239" s="30"/>
      <c r="O239" s="39"/>
      <c r="Z239" s="28"/>
      <c r="AA239" s="28"/>
      <c r="AB239" s="28"/>
    </row>
    <row r="240" spans="9:28" x14ac:dyDescent="0.25">
      <c r="I240" s="30"/>
      <c r="J240" s="30"/>
      <c r="O240" s="39"/>
      <c r="Z240" s="28"/>
      <c r="AA240" s="28"/>
      <c r="AB240" s="28"/>
    </row>
    <row r="241" spans="9:28" x14ac:dyDescent="0.25">
      <c r="I241" s="30"/>
      <c r="J241" s="30"/>
      <c r="O241" s="39"/>
      <c r="Z241" s="28"/>
      <c r="AA241" s="28"/>
      <c r="AB241" s="28"/>
    </row>
    <row r="242" spans="9:28" x14ac:dyDescent="0.25">
      <c r="I242" s="30"/>
      <c r="J242" s="30"/>
      <c r="O242" s="39"/>
      <c r="Z242" s="28"/>
      <c r="AA242" s="28"/>
      <c r="AB242" s="28"/>
    </row>
    <row r="243" spans="9:28" x14ac:dyDescent="0.25">
      <c r="I243" s="30"/>
      <c r="J243" s="30"/>
      <c r="O243" s="39"/>
      <c r="Z243" s="28"/>
      <c r="AA243" s="28"/>
      <c r="AB243" s="28"/>
    </row>
    <row r="244" spans="9:28" x14ac:dyDescent="0.25">
      <c r="I244" s="30"/>
      <c r="J244" s="30"/>
      <c r="O244" s="39"/>
      <c r="Z244" s="28"/>
      <c r="AA244" s="28"/>
      <c r="AB244" s="28"/>
    </row>
    <row r="245" spans="9:28" x14ac:dyDescent="0.25">
      <c r="I245" s="30"/>
      <c r="J245" s="30"/>
      <c r="O245" s="39"/>
      <c r="Z245" s="28"/>
      <c r="AA245" s="28"/>
      <c r="AB245" s="28"/>
    </row>
    <row r="246" spans="9:28" x14ac:dyDescent="0.25">
      <c r="I246" s="30"/>
      <c r="J246" s="30"/>
      <c r="O246" s="39"/>
      <c r="Z246" s="28"/>
      <c r="AA246" s="28"/>
      <c r="AB246" s="28"/>
    </row>
    <row r="247" spans="9:28" x14ac:dyDescent="0.25">
      <c r="I247" s="30"/>
      <c r="J247" s="30"/>
      <c r="O247" s="39"/>
      <c r="Z247" s="28"/>
      <c r="AA247" s="28"/>
      <c r="AB247" s="28"/>
    </row>
    <row r="248" spans="9:28" x14ac:dyDescent="0.25">
      <c r="I248" s="30"/>
      <c r="J248" s="30"/>
      <c r="O248" s="39"/>
      <c r="Z248" s="28"/>
      <c r="AA248" s="28"/>
      <c r="AB248" s="28"/>
    </row>
    <row r="249" spans="9:28" x14ac:dyDescent="0.25">
      <c r="I249" s="30"/>
      <c r="J249" s="30"/>
      <c r="O249" s="39"/>
      <c r="Z249" s="28"/>
      <c r="AA249" s="28"/>
      <c r="AB249" s="28"/>
    </row>
    <row r="250" spans="9:28" x14ac:dyDescent="0.25">
      <c r="I250" s="30"/>
      <c r="J250" s="30"/>
      <c r="O250" s="39"/>
      <c r="Z250" s="28"/>
      <c r="AA250" s="28"/>
      <c r="AB250" s="28"/>
    </row>
    <row r="251" spans="9:28" x14ac:dyDescent="0.25">
      <c r="I251" s="30"/>
      <c r="J251" s="30"/>
      <c r="O251" s="39"/>
      <c r="Z251" s="28"/>
      <c r="AA251" s="28"/>
      <c r="AB251" s="28"/>
    </row>
    <row r="252" spans="9:28" x14ac:dyDescent="0.25">
      <c r="I252" s="30"/>
      <c r="J252" s="30"/>
      <c r="O252" s="39"/>
      <c r="Z252" s="28"/>
      <c r="AA252" s="28"/>
      <c r="AB252" s="28"/>
    </row>
    <row r="253" spans="9:28" x14ac:dyDescent="0.25">
      <c r="I253" s="30"/>
      <c r="J253" s="30"/>
      <c r="O253" s="39"/>
      <c r="Z253" s="28"/>
      <c r="AA253" s="28"/>
      <c r="AB253" s="28"/>
    </row>
    <row r="254" spans="9:28" x14ac:dyDescent="0.25">
      <c r="I254" s="30"/>
      <c r="J254" s="30"/>
      <c r="O254" s="39"/>
      <c r="Z254" s="28"/>
      <c r="AA254" s="28"/>
      <c r="AB254" s="28"/>
    </row>
    <row r="255" spans="9:28" x14ac:dyDescent="0.25">
      <c r="I255" s="30"/>
      <c r="J255" s="30"/>
      <c r="O255" s="39"/>
      <c r="Z255" s="28"/>
      <c r="AA255" s="28"/>
      <c r="AB255" s="28"/>
    </row>
    <row r="256" spans="9:28" x14ac:dyDescent="0.25">
      <c r="I256" s="30"/>
      <c r="J256" s="30"/>
      <c r="O256" s="39"/>
      <c r="Z256" s="28"/>
      <c r="AA256" s="28"/>
      <c r="AB256" s="28"/>
    </row>
    <row r="257" spans="9:28" x14ac:dyDescent="0.25">
      <c r="I257" s="30"/>
      <c r="J257" s="30"/>
      <c r="O257" s="39"/>
      <c r="Z257" s="28"/>
      <c r="AA257" s="28"/>
      <c r="AB257" s="28"/>
    </row>
    <row r="258" spans="9:28" x14ac:dyDescent="0.25">
      <c r="I258" s="30"/>
      <c r="J258" s="30"/>
      <c r="O258" s="39"/>
      <c r="Z258" s="28"/>
      <c r="AA258" s="28"/>
      <c r="AB258" s="28"/>
    </row>
    <row r="259" spans="9:28" x14ac:dyDescent="0.25">
      <c r="I259" s="30"/>
      <c r="J259" s="30"/>
      <c r="O259" s="39"/>
      <c r="Z259" s="28"/>
      <c r="AA259" s="28"/>
      <c r="AB259" s="28"/>
    </row>
    <row r="260" spans="9:28" x14ac:dyDescent="0.25">
      <c r="I260" s="30"/>
      <c r="J260" s="30"/>
      <c r="O260" s="39"/>
      <c r="Z260" s="28"/>
      <c r="AA260" s="28"/>
      <c r="AB260" s="28"/>
    </row>
    <row r="261" spans="9:28" x14ac:dyDescent="0.25">
      <c r="I261" s="30"/>
      <c r="J261" s="30"/>
      <c r="O261" s="39"/>
      <c r="Z261" s="28"/>
      <c r="AA261" s="28"/>
      <c r="AB261" s="28"/>
    </row>
    <row r="262" spans="9:28" x14ac:dyDescent="0.25">
      <c r="I262" s="30"/>
      <c r="J262" s="30"/>
      <c r="O262" s="39"/>
      <c r="Z262" s="28"/>
      <c r="AA262" s="28"/>
      <c r="AB262" s="28"/>
    </row>
    <row r="263" spans="9:28" x14ac:dyDescent="0.25">
      <c r="I263" s="30"/>
      <c r="J263" s="30"/>
      <c r="O263" s="39"/>
      <c r="Z263" s="28"/>
      <c r="AA263" s="28"/>
      <c r="AB263" s="28"/>
    </row>
    <row r="264" spans="9:28" x14ac:dyDescent="0.25">
      <c r="I264" s="30"/>
      <c r="J264" s="30"/>
      <c r="O264" s="39"/>
      <c r="Z264" s="28"/>
      <c r="AA264" s="28"/>
      <c r="AB264" s="28"/>
    </row>
    <row r="265" spans="9:28" x14ac:dyDescent="0.25">
      <c r="I265" s="30"/>
      <c r="J265" s="30"/>
      <c r="O265" s="39"/>
      <c r="Z265" s="28"/>
      <c r="AA265" s="28"/>
      <c r="AB265" s="28"/>
    </row>
    <row r="266" spans="9:28" x14ac:dyDescent="0.25">
      <c r="I266" s="30"/>
      <c r="J266" s="30"/>
      <c r="O266" s="39"/>
      <c r="Z266" s="28"/>
      <c r="AA266" s="28"/>
      <c r="AB266" s="28"/>
    </row>
    <row r="267" spans="9:28" x14ac:dyDescent="0.25">
      <c r="I267" s="30"/>
      <c r="J267" s="30"/>
      <c r="O267" s="39"/>
      <c r="Z267" s="28"/>
      <c r="AA267" s="28"/>
      <c r="AB267" s="28"/>
    </row>
    <row r="268" spans="9:28" x14ac:dyDescent="0.25">
      <c r="I268" s="30"/>
      <c r="J268" s="30"/>
      <c r="O268" s="39"/>
      <c r="Z268" s="28"/>
      <c r="AA268" s="28"/>
      <c r="AB268" s="28"/>
    </row>
    <row r="269" spans="9:28" x14ac:dyDescent="0.25">
      <c r="I269" s="30"/>
      <c r="J269" s="30"/>
      <c r="O269" s="39"/>
      <c r="Z269" s="28"/>
      <c r="AA269" s="28"/>
      <c r="AB269" s="28"/>
    </row>
    <row r="270" spans="9:28" x14ac:dyDescent="0.25">
      <c r="I270" s="30"/>
      <c r="J270" s="30"/>
      <c r="O270" s="39"/>
      <c r="Z270" s="28"/>
      <c r="AA270" s="28"/>
      <c r="AB270" s="28"/>
    </row>
    <row r="271" spans="9:28" x14ac:dyDescent="0.25">
      <c r="I271" s="30"/>
      <c r="J271" s="30"/>
      <c r="O271" s="39"/>
      <c r="Z271" s="28"/>
      <c r="AA271" s="28"/>
      <c r="AB271" s="28"/>
    </row>
    <row r="272" spans="9:28" x14ac:dyDescent="0.25">
      <c r="I272" s="30"/>
      <c r="J272" s="30"/>
      <c r="O272" s="39"/>
      <c r="Z272" s="28"/>
      <c r="AA272" s="28"/>
      <c r="AB272" s="28"/>
    </row>
    <row r="273" spans="9:28" x14ac:dyDescent="0.25">
      <c r="I273" s="30"/>
      <c r="J273" s="30"/>
      <c r="O273" s="39"/>
      <c r="Z273" s="28"/>
      <c r="AA273" s="28"/>
      <c r="AB273" s="28"/>
    </row>
    <row r="274" spans="9:28" x14ac:dyDescent="0.25">
      <c r="I274" s="30"/>
      <c r="J274" s="30"/>
      <c r="O274" s="39"/>
      <c r="Z274" s="28"/>
      <c r="AA274" s="28"/>
      <c r="AB274" s="28"/>
    </row>
    <row r="275" spans="9:28" x14ac:dyDescent="0.25">
      <c r="I275" s="30"/>
      <c r="J275" s="30"/>
      <c r="O275" s="39"/>
      <c r="Z275" s="28"/>
      <c r="AA275" s="28"/>
      <c r="AB275" s="28"/>
    </row>
    <row r="276" spans="9:28" x14ac:dyDescent="0.25">
      <c r="I276" s="30"/>
      <c r="J276" s="30"/>
      <c r="O276" s="39"/>
      <c r="Z276" s="28"/>
      <c r="AA276" s="28"/>
      <c r="AB276" s="28"/>
    </row>
    <row r="277" spans="9:28" x14ac:dyDescent="0.25">
      <c r="I277" s="30"/>
      <c r="J277" s="30"/>
      <c r="O277" s="39"/>
      <c r="Z277" s="28"/>
      <c r="AA277" s="28"/>
      <c r="AB277" s="28"/>
    </row>
    <row r="496" spans="35:36" x14ac:dyDescent="0.25">
      <c r="AI496" s="8" t="s">
        <v>173</v>
      </c>
      <c r="AJ496" s="8" t="s">
        <v>174</v>
      </c>
    </row>
    <row r="714" spans="1:1" x14ac:dyDescent="0.25">
      <c r="A714" s="8" t="s">
        <v>173</v>
      </c>
    </row>
  </sheetData>
  <phoneticPr fontId="4"/>
  <printOptions horizontalCentered="1"/>
  <pageMargins left="0.70866141732283472" right="0.70866141732283472" top="0.98425196850393704" bottom="0.98425196850393704" header="0.51181102362204722" footer="0.51181102362204722"/>
  <pageSetup paperSize="9" scale="54" orientation="portrait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6</vt:i4>
      </vt:variant>
    </vt:vector>
  </HeadingPairs>
  <TitlesOfParts>
    <vt:vector size="7" baseType="lpstr">
      <vt:lpstr>R6年女</vt:lpstr>
      <vt:lpstr>_?___D__BRANCH_</vt:lpstr>
      <vt:lpstr>_GOTO_AL150_</vt:lpstr>
      <vt:lpstr>\a</vt:lpstr>
      <vt:lpstr>\z</vt:lpstr>
      <vt:lpstr>'R6年女'!Print_Area</vt:lpstr>
      <vt:lpstr>'R6年女'!Print_Area_MI</vt:lpstr>
    </vt:vector>
  </TitlesOfParts>
  <Company>山口県健康福祉部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厚政課</dc:creator>
  <cp:lastModifiedBy>坂井　康太郎</cp:lastModifiedBy>
  <cp:lastPrinted>2022-03-29T06:51:52Z</cp:lastPrinted>
  <dcterms:created xsi:type="dcterms:W3CDTF">1997-01-28T12:04:57Z</dcterms:created>
  <dcterms:modified xsi:type="dcterms:W3CDTF">2026-07-27T00:51:01Z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7CF0319">
    <vt:lpwstr/>
  </property>
  <property fmtid="{D5CDD505-2E9C-101B-9397-08002B2CF9AE}" pid="3" name="IVID7CF0908">
    <vt:lpwstr/>
  </property>
  <property fmtid="{D5CDD505-2E9C-101B-9397-08002B2CF9AE}" pid="4" name="IVID203E15F5">
    <vt:lpwstr/>
  </property>
  <property fmtid="{D5CDD505-2E9C-101B-9397-08002B2CF9AE}" pid="5" name="IVID174311F8">
    <vt:lpwstr/>
  </property>
  <property fmtid="{D5CDD505-2E9C-101B-9397-08002B2CF9AE}" pid="6" name="IVID2D660FD2">
    <vt:lpwstr/>
  </property>
  <property fmtid="{D5CDD505-2E9C-101B-9397-08002B2CF9AE}" pid="7" name="IVID94718ED">
    <vt:lpwstr/>
  </property>
  <property fmtid="{D5CDD505-2E9C-101B-9397-08002B2CF9AE}" pid="8" name="IVID9C10928D">
    <vt:lpwstr/>
  </property>
  <property fmtid="{D5CDD505-2E9C-101B-9397-08002B2CF9AE}" pid="9" name="IVIDA466063B">
    <vt:lpwstr/>
  </property>
  <property fmtid="{D5CDD505-2E9C-101B-9397-08002B2CF9AE}" pid="10" name="IVID403614CF">
    <vt:lpwstr/>
  </property>
  <property fmtid="{D5CDD505-2E9C-101B-9397-08002B2CF9AE}" pid="11" name="IVIDF4514F4">
    <vt:lpwstr/>
  </property>
  <property fmtid="{D5CDD505-2E9C-101B-9397-08002B2CF9AE}" pid="12" name="IVID32681200">
    <vt:lpwstr/>
  </property>
  <property fmtid="{D5CDD505-2E9C-101B-9397-08002B2CF9AE}" pid="13" name="IVID3E2D08E9">
    <vt:lpwstr/>
  </property>
  <property fmtid="{D5CDD505-2E9C-101B-9397-08002B2CF9AE}" pid="14" name="IVID432017FB">
    <vt:lpwstr/>
  </property>
  <property fmtid="{D5CDD505-2E9C-101B-9397-08002B2CF9AE}" pid="15" name="IVID36D182BF">
    <vt:lpwstr/>
  </property>
  <property fmtid="{D5CDD505-2E9C-101B-9397-08002B2CF9AE}" pid="16" name="IVID265A16F2">
    <vt:lpwstr/>
  </property>
  <property fmtid="{D5CDD505-2E9C-101B-9397-08002B2CF9AE}" pid="17" name="IVID1C072208">
    <vt:lpwstr/>
  </property>
  <property fmtid="{D5CDD505-2E9C-101B-9397-08002B2CF9AE}" pid="18" name="IVID213215FD">
    <vt:lpwstr/>
  </property>
  <property fmtid="{D5CDD505-2E9C-101B-9397-08002B2CF9AE}" pid="19" name="IVID1B1816D0">
    <vt:lpwstr/>
  </property>
  <property fmtid="{D5CDD505-2E9C-101B-9397-08002B2CF9AE}" pid="20" name="IVID241C13CF">
    <vt:lpwstr/>
  </property>
  <property fmtid="{D5CDD505-2E9C-101B-9397-08002B2CF9AE}" pid="21" name="IVID105812E0">
    <vt:lpwstr/>
  </property>
  <property fmtid="{D5CDD505-2E9C-101B-9397-08002B2CF9AE}" pid="22" name="IVID2F431AEB">
    <vt:lpwstr/>
  </property>
  <property fmtid="{D5CDD505-2E9C-101B-9397-08002B2CF9AE}" pid="23" name="IVID1D6A18EC">
    <vt:lpwstr/>
  </property>
  <property fmtid="{D5CDD505-2E9C-101B-9397-08002B2CF9AE}" pid="24" name="IVID1D3915EA">
    <vt:lpwstr/>
  </property>
  <property fmtid="{D5CDD505-2E9C-101B-9397-08002B2CF9AE}" pid="25" name="IVID2A081BED">
    <vt:lpwstr/>
  </property>
  <property fmtid="{D5CDD505-2E9C-101B-9397-08002B2CF9AE}" pid="26" name="IVID186913E8">
    <vt:lpwstr/>
  </property>
  <property fmtid="{D5CDD505-2E9C-101B-9397-08002B2CF9AE}" pid="27" name="IVID332F1BD6">
    <vt:lpwstr/>
  </property>
  <property fmtid="{D5CDD505-2E9C-101B-9397-08002B2CF9AE}" pid="28" name="IVID5781BD4">
    <vt:lpwstr/>
  </property>
  <property fmtid="{D5CDD505-2E9C-101B-9397-08002B2CF9AE}" pid="29" name="IVID150110F8">
    <vt:lpwstr/>
  </property>
  <property fmtid="{D5CDD505-2E9C-101B-9397-08002B2CF9AE}" pid="30" name="IVID36271BEA">
    <vt:lpwstr/>
  </property>
  <property fmtid="{D5CDD505-2E9C-101B-9397-08002B2CF9AE}" pid="31" name="IVID17081554">
    <vt:lpwstr/>
  </property>
  <property fmtid="{D5CDD505-2E9C-101B-9397-08002B2CF9AE}" pid="32" name="IVID390F13E6">
    <vt:lpwstr/>
  </property>
  <property fmtid="{D5CDD505-2E9C-101B-9397-08002B2CF9AE}" pid="33" name="IVIDEC9A5675">
    <vt:lpwstr/>
  </property>
  <property fmtid="{D5CDD505-2E9C-101B-9397-08002B2CF9AE}" pid="34" name="IVIDC3312E4">
    <vt:lpwstr/>
  </property>
  <property fmtid="{D5CDD505-2E9C-101B-9397-08002B2CF9AE}" pid="35" name="IVID346714DF">
    <vt:lpwstr/>
  </property>
</Properties>
</file>