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680" tabRatio="723" activeTab="0"/>
  </bookViews>
  <sheets>
    <sheet name="ア（ア）" sheetId="1" r:id="rId1"/>
    <sheet name="ア（イ）" sheetId="2" r:id="rId2"/>
    <sheet name="イ" sheetId="3" r:id="rId3"/>
    <sheet name="ウ" sheetId="4" r:id="rId4"/>
    <sheet name="エ" sheetId="5" r:id="rId5"/>
    <sheet name="オ" sheetId="6" r:id="rId6"/>
    <sheet name="カ（ア）" sheetId="7" r:id="rId7"/>
    <sheet name="カ（イ）" sheetId="8" r:id="rId8"/>
    <sheet name="カ（ウ）" sheetId="9" r:id="rId9"/>
    <sheet name="キ" sheetId="10" r:id="rId10"/>
    <sheet name="ク" sheetId="11" r:id="rId11"/>
    <sheet name="ケ" sheetId="12" r:id="rId12"/>
    <sheet name="コ" sheetId="13" r:id="rId13"/>
    <sheet name="サ" sheetId="14" r:id="rId14"/>
    <sheet name="シ" sheetId="15" r:id="rId15"/>
    <sheet name="ス（ア）" sheetId="16" r:id="rId16"/>
    <sheet name="ス（イ）" sheetId="17" r:id="rId17"/>
    <sheet name="ス（ウ）" sheetId="18" r:id="rId18"/>
    <sheet name="ス（エ）" sheetId="19" r:id="rId19"/>
    <sheet name="ス（オ）" sheetId="20" r:id="rId20"/>
    <sheet name="ス（カ）" sheetId="21" r:id="rId21"/>
    <sheet name="セ（ア）" sheetId="22" r:id="rId22"/>
    <sheet name="セ（イ）" sheetId="23" r:id="rId23"/>
    <sheet name="ソ" sheetId="24" r:id="rId24"/>
    <sheet name="タ（ア）" sheetId="25" r:id="rId25"/>
    <sheet name="タ（イ）" sheetId="26" r:id="rId26"/>
    <sheet name="チ（ア）" sheetId="27" r:id="rId27"/>
    <sheet name="チ（イ）" sheetId="28" r:id="rId28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xlnm.Print_Area" localSheetId="0">'ア（ア）'!$A$1:$AB$65</definedName>
    <definedName name="_xlnm.Print_Area" localSheetId="1">'ア（イ）'!$A$1:$O$65</definedName>
    <definedName name="_xlnm.Print_Area" localSheetId="2">'イ'!$A$1:$H$22</definedName>
    <definedName name="_xlnm.Print_Area" localSheetId="4">'エ'!$A$1:$L$15</definedName>
    <definedName name="_xlnm.Print_Area" localSheetId="8">'カ（ウ）'!$A$1:$Q$53</definedName>
    <definedName name="_xlnm.Print_Area" localSheetId="9">'キ'!$A$1:$L$16</definedName>
    <definedName name="_xlnm.Print_Area" localSheetId="11">'ケ'!$A$1:$M$33</definedName>
    <definedName name="_xlnm.Print_Area" localSheetId="12">'コ'!$A$1:$AI$15</definedName>
    <definedName name="_xlnm.Print_Area" localSheetId="13">'サ'!$A$1:$E$16</definedName>
    <definedName name="_xlnm.Print_Area" localSheetId="14">'シ'!$A$1:$G$15</definedName>
    <definedName name="_xlnm.Print_Area" localSheetId="15">'ス（ア）'!$A$1:$I$19</definedName>
    <definedName name="_xlnm.Print_Area" localSheetId="16">'ス（イ）'!$A$1:$F$14</definedName>
    <definedName name="_xlnm.Print_Area" localSheetId="17">'ス（ウ）'!$A$1:$H$32</definedName>
    <definedName name="_xlnm.Print_Area" localSheetId="18">'ス（エ）'!$A$1:$H$19</definedName>
    <definedName name="_xlnm.Print_Area" localSheetId="19">'ス（オ）'!$A$1:$I$15</definedName>
    <definedName name="_xlnm.Print_Area" localSheetId="20">'ス（カ）'!$A$1:$J$23</definedName>
    <definedName name="_xlnm.Print_Area" localSheetId="21">'セ（ア）'!$A$1:$G$18</definedName>
    <definedName name="_xlnm.Print_Area" localSheetId="22">'セ（イ）'!$A$1:$I$15</definedName>
    <definedName name="_xlnm.Print_Area" localSheetId="23">'ソ'!$A$1:$L$18</definedName>
    <definedName name="_xlnm.Print_Area" localSheetId="24">'タ（ア）'!$A$1:$L$18</definedName>
    <definedName name="_xlnm.Print_Area" localSheetId="25">'タ（イ）'!$A$1:$L$14</definedName>
    <definedName name="_xlnm.Print_Area" localSheetId="26">'チ（ア）'!$A$1:$F$50</definedName>
    <definedName name="_xlnm.Print_Area" localSheetId="27">'チ（イ）'!$A$1:$I$50</definedName>
    <definedName name="Print_Area_MI" localSheetId="0">'ア（ア）'!$A$1:$AB$40</definedName>
    <definedName name="Print_Area_MI" localSheetId="1">'ア（イ）'!$A$1:$AD$3</definedName>
    <definedName name="Print_Area_MI" localSheetId="4">'エ'!$A$4:$H$16</definedName>
    <definedName name="Print_Area_MI" localSheetId="5">'オ'!$A$4:$H$16</definedName>
    <definedName name="Print_Area_MI" localSheetId="6">'カ（ア）'!$A$4:$H$17</definedName>
    <definedName name="Print_Area_MI" localSheetId="7">'カ（イ）'!$A$4:$H$17</definedName>
    <definedName name="Print_Area_MI" localSheetId="8">'カ（ウ）'!$A$5:$Q$51</definedName>
    <definedName name="Print_Area_MI" localSheetId="9">'キ'!#REF!</definedName>
    <definedName name="Print_Area_MI" localSheetId="10">'ク'!#REF!</definedName>
    <definedName name="Print_Area_MI" localSheetId="11">'ケ'!$A$4:$M$34</definedName>
    <definedName name="Print_Area_MI" localSheetId="12">'コ'!#REF!</definedName>
    <definedName name="Print_Area_MI" localSheetId="13">'サ'!#REF!</definedName>
    <definedName name="Print_Area_MI" localSheetId="14">'シ'!#REF!</definedName>
    <definedName name="Print_Area_MI" localSheetId="15">'ス（ア）'!$A$4:$J$17</definedName>
    <definedName name="Print_Area_MI" localSheetId="16">'ス（イ）'!$A$4:$J$4</definedName>
    <definedName name="Print_Area_MI" localSheetId="17">'ス（ウ）'!$A$4:$J$4</definedName>
    <definedName name="Print_Area_MI" localSheetId="18">'ス（エ）'!$A$5:$K$19</definedName>
    <definedName name="Print_Area_MI" localSheetId="19">'ス（オ）'!$A$5:$K$6</definedName>
    <definedName name="Print_Area_MI" localSheetId="20">'ス（カ）'!#REF!</definedName>
    <definedName name="Print_Area_MI" localSheetId="21">'セ（ア）'!$A$4:$I$17</definedName>
    <definedName name="Print_Area_MI" localSheetId="22">'セ（イ）'!$A$4:$I$4</definedName>
    <definedName name="Print_Area_MI" localSheetId="23">'ソ'!#REF!</definedName>
    <definedName name="Print_Area_MI" localSheetId="24">'タ（ア）'!#REF!</definedName>
    <definedName name="Print_Area_MI" localSheetId="25">'タ（イ）'!#REF!</definedName>
    <definedName name="Print_Area_MI" localSheetId="26">'チ（ア）'!$A$5:$H$13</definedName>
    <definedName name="Print_Area_MI" localSheetId="27">'チ（イ）'!$A$5:$I$6</definedName>
    <definedName name="_xlnm.Print_Titles" localSheetId="0">'ア（ア）'!$A:$B</definedName>
    <definedName name="_xlnm.Print_Titles" localSheetId="1">'ア（イ）'!$A:$B</definedName>
    <definedName name="_xlnm.Print_Titles" localSheetId="8">'カ（ウ）'!$6:$7</definedName>
    <definedName name="_xlnm.Print_Titles" localSheetId="12">'コ'!$A:$A</definedName>
  </definedNames>
  <calcPr fullCalcOnLoad="1"/>
</workbook>
</file>

<file path=xl/sharedStrings.xml><?xml version="1.0" encoding="utf-8"?>
<sst xmlns="http://schemas.openxmlformats.org/spreadsheetml/2006/main" count="1156" uniqueCount="487">
  <si>
    <t xml:space="preserve">  (1) 法適用公営企業会計の状況</t>
  </si>
  <si>
    <t>　　  ア　決算収支の状況</t>
  </si>
  <si>
    <t>　  　  (ｱ) 収　益　的　収　支</t>
  </si>
  <si>
    <t>経　常</t>
  </si>
  <si>
    <t>累　積</t>
  </si>
  <si>
    <t>不　良</t>
  </si>
  <si>
    <t>経常損</t>
  </si>
  <si>
    <t>累積欠</t>
  </si>
  <si>
    <t>不良債</t>
  </si>
  <si>
    <t>年 度</t>
  </si>
  <si>
    <t xml:space="preserve"> 総 　収 　益</t>
  </si>
  <si>
    <t xml:space="preserve"> 総　 費 　用</t>
  </si>
  <si>
    <t>経 常 収 益</t>
  </si>
  <si>
    <t>うち</t>
  </si>
  <si>
    <t>経 常 費 用</t>
  </si>
  <si>
    <t>経 常 利 益</t>
  </si>
  <si>
    <t>経 常 損 失</t>
  </si>
  <si>
    <t>特 別 利 益</t>
  </si>
  <si>
    <t>特別損失</t>
  </si>
  <si>
    <t>純　損　益</t>
  </si>
  <si>
    <t>累積欠損金</t>
  </si>
  <si>
    <t>不 良 債 務</t>
  </si>
  <si>
    <t>収　支</t>
  </si>
  <si>
    <t>欠損金</t>
  </si>
  <si>
    <t>債　務</t>
  </si>
  <si>
    <t>事業数</t>
  </si>
  <si>
    <t>失を生</t>
  </si>
  <si>
    <t>損金を</t>
  </si>
  <si>
    <t>務を有</t>
  </si>
  <si>
    <t>Ｃ＋Ｇ</t>
  </si>
  <si>
    <t>Ｄ＋Ｈ</t>
  </si>
  <si>
    <t>営 業 収 益</t>
  </si>
  <si>
    <t>料 金 収 入</t>
  </si>
  <si>
    <t>他会計繰入金</t>
  </si>
  <si>
    <t>営 業 費 用</t>
  </si>
  <si>
    <t>職員給与費</t>
  </si>
  <si>
    <t>支 払 利 息</t>
  </si>
  <si>
    <t>減価償却費</t>
  </si>
  <si>
    <t>Ｃ－Ｄ</t>
  </si>
  <si>
    <t>(△)Ｃ－Ｄ</t>
  </si>
  <si>
    <t>他 会 計</t>
  </si>
  <si>
    <t>Ａ－Ｂ</t>
  </si>
  <si>
    <t>比　率</t>
  </si>
  <si>
    <t>じた事</t>
  </si>
  <si>
    <t>有する</t>
  </si>
  <si>
    <t>する事</t>
  </si>
  <si>
    <t>Ａ</t>
  </si>
  <si>
    <t>Ｂ</t>
  </si>
  <si>
    <t>Ｃ</t>
  </si>
  <si>
    <t>Ｄ</t>
  </si>
  <si>
    <t>Ｅ</t>
  </si>
  <si>
    <t>Ｆ</t>
  </si>
  <si>
    <t>Ｇ</t>
  </si>
  <si>
    <t>繰 入 金</t>
  </si>
  <si>
    <t>Ｈ</t>
  </si>
  <si>
    <t>Ｉ</t>
  </si>
  <si>
    <t>業　数</t>
  </si>
  <si>
    <t>３　公　営　事　業　会　計　の　状　況</t>
  </si>
  <si>
    <t>増減</t>
  </si>
  <si>
    <t>増減率</t>
  </si>
  <si>
    <t>事業名</t>
  </si>
  <si>
    <t>上水</t>
  </si>
  <si>
    <t>簡水</t>
  </si>
  <si>
    <t>工水</t>
  </si>
  <si>
    <t>交通</t>
  </si>
  <si>
    <t>病院</t>
  </si>
  <si>
    <t>介護</t>
  </si>
  <si>
    <t>合計
（下水を
除く）</t>
  </si>
  <si>
    <t>公共下水</t>
  </si>
  <si>
    <t>特環下水</t>
  </si>
  <si>
    <t>合計</t>
  </si>
  <si>
    <t>ガス</t>
  </si>
  <si>
    <t>特排下水</t>
  </si>
  <si>
    <t>下水道　計</t>
  </si>
  <si>
    <t>農集下水</t>
  </si>
  <si>
    <t>資本的収入</t>
  </si>
  <si>
    <t>補てん財</t>
  </si>
  <si>
    <t>翌年度繰越</t>
  </si>
  <si>
    <t>純      計</t>
  </si>
  <si>
    <t>資本的支出</t>
  </si>
  <si>
    <t>不  足  額</t>
  </si>
  <si>
    <t>補てん財源</t>
  </si>
  <si>
    <t>源不足額</t>
  </si>
  <si>
    <t>企  業  債</t>
  </si>
  <si>
    <t>国庫(県)補助金</t>
  </si>
  <si>
    <t>財源充当額</t>
  </si>
  <si>
    <t>Ａ－Ｂ－Ｃ</t>
  </si>
  <si>
    <t>建設改良費</t>
  </si>
  <si>
    <t>企業債償還金</t>
  </si>
  <si>
    <t>（△）</t>
  </si>
  <si>
    <t>Ｆ－Ｇ</t>
  </si>
  <si>
    <t>特排下水</t>
  </si>
  <si>
    <t>３　公　営　事　業　会　計　の　状　況</t>
  </si>
  <si>
    <t>　  　  (ｲ) 資　本　的　収　支</t>
  </si>
  <si>
    <t>前年度同意等債で今年度収入分</t>
  </si>
  <si>
    <t>　　Ｃ</t>
  </si>
  <si>
    <t>イ　事業数の推移</t>
  </si>
  <si>
    <t>年度</t>
  </si>
  <si>
    <t>増　減</t>
  </si>
  <si>
    <t>Ｂ　の</t>
  </si>
  <si>
    <t>事業名</t>
  </si>
  <si>
    <t>構成比</t>
  </si>
  <si>
    <t>上 水 道</t>
  </si>
  <si>
    <t>簡易水道</t>
  </si>
  <si>
    <t>工業用水道</t>
  </si>
  <si>
    <t>交　　通</t>
  </si>
  <si>
    <t>ガ　　ス</t>
  </si>
  <si>
    <t>病　　院</t>
  </si>
  <si>
    <t>介護サービス</t>
  </si>
  <si>
    <t>計</t>
  </si>
  <si>
    <t>３　公　営　事　業　会　計　の　状　況</t>
  </si>
  <si>
    <t>A</t>
  </si>
  <si>
    <t>B</t>
  </si>
  <si>
    <t>B-A</t>
  </si>
  <si>
    <t>公共下水道</t>
  </si>
  <si>
    <t>特定環境保全公共下水道</t>
  </si>
  <si>
    <t>農業集落排水</t>
  </si>
  <si>
    <t>特定地域生活排水処理</t>
  </si>
  <si>
    <t>（注1）（　）数値は施設数</t>
  </si>
  <si>
    <t>　</t>
  </si>
  <si>
    <t>　　　　　　</t>
  </si>
  <si>
    <t>　　　　　</t>
  </si>
  <si>
    <t>ウ　職員数の推移</t>
  </si>
  <si>
    <t>対前年度</t>
  </si>
  <si>
    <t>増 加 率</t>
  </si>
  <si>
    <t>３　公　営　事　業　会　計　の　状　況</t>
  </si>
  <si>
    <t xml:space="preserve"> </t>
  </si>
  <si>
    <t>A</t>
  </si>
  <si>
    <t>B</t>
  </si>
  <si>
    <t>B-A</t>
  </si>
  <si>
    <t>エ　決算規模の推移（総費用(税込み)－減価償却費＋資本的支出）</t>
  </si>
  <si>
    <t>対前年度増加率</t>
  </si>
  <si>
    <t>総費用</t>
  </si>
  <si>
    <t>減価償却費</t>
  </si>
  <si>
    <t>資本的支出</t>
  </si>
  <si>
    <t>決算規模</t>
  </si>
  <si>
    <t>下水道</t>
  </si>
  <si>
    <t>オ　建設投資の推移（資本的支出のうち建設改良費）</t>
  </si>
  <si>
    <t>カ　企業債の状況</t>
  </si>
  <si>
    <t>-</t>
  </si>
  <si>
    <t xml:space="preserve">  (ｲ) 企業債の現在高</t>
  </si>
  <si>
    <t xml:space="preserve">  (ｳ) 企業債の借入先別現在高</t>
  </si>
  <si>
    <t>区分</t>
  </si>
  <si>
    <t>　　　　　借　　　　　　入　　　　　　先</t>
  </si>
  <si>
    <t>構　　　　成　　　　比</t>
  </si>
  <si>
    <t>２簡　保</t>
  </si>
  <si>
    <t>４市中銀行</t>
  </si>
  <si>
    <t>５市銀以外</t>
  </si>
  <si>
    <t>６共　済</t>
  </si>
  <si>
    <t>７その他</t>
  </si>
  <si>
    <t>１</t>
  </si>
  <si>
    <t>２</t>
  </si>
  <si>
    <t>３</t>
  </si>
  <si>
    <t>４</t>
  </si>
  <si>
    <t>５</t>
  </si>
  <si>
    <t>６</t>
  </si>
  <si>
    <t>７</t>
  </si>
  <si>
    <t>※運用部＝財政融資＋郵貯</t>
  </si>
  <si>
    <t>３　公　営　事　業　会　計　の　状　況</t>
  </si>
  <si>
    <t>１運用部</t>
  </si>
  <si>
    <t>３機　構</t>
  </si>
  <si>
    <t>キ　累積欠損金の推移</t>
  </si>
  <si>
    <t>　  対前年度増加率</t>
  </si>
  <si>
    <t>ク　不良債務の推移</t>
  </si>
  <si>
    <t>３　公　営　事　業　会　計　の　状　況</t>
  </si>
  <si>
    <t>ケ　他会計繰入金の状況</t>
  </si>
  <si>
    <t>収益的</t>
  </si>
  <si>
    <t>資本的</t>
  </si>
  <si>
    <t>増減額</t>
  </si>
  <si>
    <t>増減率</t>
  </si>
  <si>
    <t>収　入</t>
  </si>
  <si>
    <t>C-F=G</t>
  </si>
  <si>
    <t>G/F</t>
  </si>
  <si>
    <t>　　　資本的収入＝他会計出資金＋他会計負担金＋他会計補助金＋他会計借入金</t>
  </si>
  <si>
    <t>　　　繰入率は収益的収入（総収入）、資本的収入に対する繰入金の割合</t>
  </si>
  <si>
    <t>A</t>
  </si>
  <si>
    <t>B</t>
  </si>
  <si>
    <t>C</t>
  </si>
  <si>
    <t>D</t>
  </si>
  <si>
    <t>E</t>
  </si>
  <si>
    <t>F</t>
  </si>
  <si>
    <t>総収益</t>
  </si>
  <si>
    <t>資本的収入</t>
  </si>
  <si>
    <t>元</t>
  </si>
  <si>
    <t>介護サービス</t>
  </si>
  <si>
    <t>サ　料金改定の状況</t>
  </si>
  <si>
    <t>事業数</t>
  </si>
  <si>
    <t>改定あり</t>
  </si>
  <si>
    <t>（注）事業数については建設中の事業を含まない。</t>
  </si>
  <si>
    <t>シ　料金収入に対する職員給与費の割合</t>
  </si>
  <si>
    <t>上    水 　 道</t>
  </si>
  <si>
    <t>簡  易  水  道</t>
  </si>
  <si>
    <t>工 業 用 水 道</t>
  </si>
  <si>
    <t>交  　　　　通</t>
  </si>
  <si>
    <t>ガ  　　　　ス</t>
  </si>
  <si>
    <t>病  　　　　院</t>
  </si>
  <si>
    <t>３　公　営　事　業　会　計　の　状　況</t>
  </si>
  <si>
    <t>介護サ ー ビ ス</t>
  </si>
  <si>
    <t>下    水 　 道</t>
  </si>
  <si>
    <t>ス　水道事業資料</t>
  </si>
  <si>
    <t xml:space="preserve">  (ｱ) 給水人口段階区分別事業数（上水道末端給水事業）</t>
  </si>
  <si>
    <t>給水人口</t>
  </si>
  <si>
    <t>15万人以上</t>
  </si>
  <si>
    <t>10万人以上</t>
  </si>
  <si>
    <t>５万人以上</t>
  </si>
  <si>
    <t>３万人以上</t>
  </si>
  <si>
    <t>1.5万人以上</t>
  </si>
  <si>
    <t>1.5万人</t>
  </si>
  <si>
    <t>15万人未満</t>
  </si>
  <si>
    <t>10万人未満</t>
  </si>
  <si>
    <t>５万人未満</t>
  </si>
  <si>
    <t>３万人未満</t>
  </si>
  <si>
    <t>未　満</t>
  </si>
  <si>
    <t>項　　目</t>
  </si>
  <si>
    <t>の事業　　</t>
  </si>
  <si>
    <t>の事業</t>
  </si>
  <si>
    <t>３　公　営　事　業　会　計　の　状　況</t>
  </si>
  <si>
    <t>（注）他に用水供給事業数が２団体</t>
  </si>
  <si>
    <t xml:space="preserve">  (ｲ) 経営主体別事業数</t>
  </si>
  <si>
    <t>経営主体</t>
  </si>
  <si>
    <t>企業団</t>
  </si>
  <si>
    <t>区　　分</t>
  </si>
  <si>
    <t>簡易水道(法適)</t>
  </si>
  <si>
    <t>簡易水道(非適)</t>
  </si>
  <si>
    <t>上 　 水  　道</t>
  </si>
  <si>
    <r>
      <t>（注）〔　〕は上水道と同一会計</t>
    </r>
    <r>
      <rPr>
        <sz val="12"/>
        <rFont val="Helv"/>
        <family val="2"/>
      </rPr>
      <t xml:space="preserve"> </t>
    </r>
  </si>
  <si>
    <t>１人当た</t>
  </si>
  <si>
    <t>１人１日</t>
  </si>
  <si>
    <t>人　　口</t>
  </si>
  <si>
    <t>り年間使</t>
  </si>
  <si>
    <t>使用水量</t>
  </si>
  <si>
    <t>（人）</t>
  </si>
  <si>
    <t>（％）</t>
  </si>
  <si>
    <t>普 及 率</t>
  </si>
  <si>
    <t>給 水 量</t>
  </si>
  <si>
    <r>
      <t>(千ｍ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</si>
  <si>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r>
      <t>用量(ｍ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</si>
  <si>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（ℓ)</t>
  </si>
  <si>
    <t>上　　水　　道</t>
  </si>
  <si>
    <t>(注)</t>
  </si>
  <si>
    <t>人口：3月31日現在　住民基本台帳人口使用（外国人登録法により登録された人口を含む）</t>
  </si>
  <si>
    <t>給水人口：現在給水人口</t>
  </si>
  <si>
    <t>給水量＝有収水量</t>
  </si>
  <si>
    <t>項目</t>
  </si>
  <si>
    <t>供給単価</t>
  </si>
  <si>
    <t>資本費</t>
  </si>
  <si>
    <t>給与費</t>
  </si>
  <si>
    <t>その他</t>
  </si>
  <si>
    <t xml:space="preserve">  (ｵ) 元利償還額の状況（上水道事業）</t>
  </si>
  <si>
    <t>料金収入</t>
  </si>
  <si>
    <t>企 業 債 償 還 額</t>
  </si>
  <si>
    <t>(b)</t>
  </si>
  <si>
    <t>(c)</t>
  </si>
  <si>
    <t>(d)</t>
  </si>
  <si>
    <t>（a)</t>
  </si>
  <si>
    <t>元金（b）</t>
  </si>
  <si>
    <t>利息（c）</t>
  </si>
  <si>
    <t>計（d）</t>
  </si>
  <si>
    <t>３　公　営　事　業　会　計　の　状　況</t>
  </si>
  <si>
    <t>15 万 人</t>
  </si>
  <si>
    <t>10 万 人</t>
  </si>
  <si>
    <t>５ 万 人</t>
  </si>
  <si>
    <t>３ 万 人</t>
  </si>
  <si>
    <t>以 上 の</t>
  </si>
  <si>
    <t>以　　上</t>
  </si>
  <si>
    <t>未 満 の</t>
  </si>
  <si>
    <t>事　　業</t>
  </si>
  <si>
    <t>15万人未</t>
  </si>
  <si>
    <t>10万人未</t>
  </si>
  <si>
    <t>５万人未</t>
  </si>
  <si>
    <t>３万人未</t>
  </si>
  <si>
    <t>事    業</t>
  </si>
  <si>
    <t>満の事業</t>
  </si>
  <si>
    <t>　           1,400円未満</t>
  </si>
  <si>
    <t xml:space="preserve"> 1,400円以上 1,600円 〃</t>
  </si>
  <si>
    <t xml:space="preserve"> 1,600円 〃  1,800円 〃</t>
  </si>
  <si>
    <t xml:space="preserve"> 1,800円 〃  2,000円 〃</t>
  </si>
  <si>
    <t xml:space="preserve"> 2,000円 〃  2,200円 〃</t>
  </si>
  <si>
    <t xml:space="preserve"> 2,200円 〃  2,400円 〃</t>
  </si>
  <si>
    <t xml:space="preserve"> 2,400円 〃  2,600円 〃</t>
  </si>
  <si>
    <t xml:space="preserve"> 2,600円 〃  2,800円 〃</t>
  </si>
  <si>
    <t xml:space="preserve"> 2,800円 〃  3,000円 〃</t>
  </si>
  <si>
    <t xml:space="preserve"> 3,000円 〃  3,200円 〃</t>
  </si>
  <si>
    <t xml:space="preserve"> 3,200円 〃  3,400円 〃</t>
  </si>
  <si>
    <t xml:space="preserve"> 3,400円 〃  </t>
  </si>
  <si>
    <t>（注）口径別料金体系の場合は13mmの料金</t>
  </si>
  <si>
    <t>３　公　営　事　業　会　計　の　状　況</t>
  </si>
  <si>
    <r>
      <t xml:space="preserve">  (ｶ) 家庭用20ｍ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当たり料金（上水道末端給水事業）</t>
    </r>
  </si>
  <si>
    <t>1.5 万人</t>
  </si>
  <si>
    <t>セ　工業用水道事業資料</t>
  </si>
  <si>
    <t xml:space="preserve">  (ｲ) 元利償還額の状況</t>
  </si>
  <si>
    <t>ソ　交通事業資料</t>
  </si>
  <si>
    <t>乗</t>
  </si>
  <si>
    <t>合</t>
  </si>
  <si>
    <t>貸</t>
  </si>
  <si>
    <t>切</t>
  </si>
  <si>
    <t>タ　病院事業資料</t>
  </si>
  <si>
    <t xml:space="preserve">  (ｱ) 病床数及び患者数の推移</t>
  </si>
  <si>
    <t>２　15年度より調査上、一般病床と療養病床に区分することとなった。</t>
  </si>
  <si>
    <t>３　15年度の対前年度増加率のうち、一般については、療養と合算して、前年度比較。</t>
  </si>
  <si>
    <t xml:space="preserve">  (ｲ) 外来入院比率及び１人当たり診療収入</t>
  </si>
  <si>
    <t>患者１人</t>
  </si>
  <si>
    <t>当 た り</t>
  </si>
  <si>
    <t>診療収入</t>
  </si>
  <si>
    <t>３　公　営　事　業　会　計　の　状　況</t>
  </si>
  <si>
    <t>チ　下水道事業資料（公共下水道事業）</t>
  </si>
  <si>
    <t>使用料単価</t>
  </si>
  <si>
    <t>維持管理費</t>
  </si>
  <si>
    <t>チ　下水道事業資料</t>
  </si>
  <si>
    <t>増減</t>
  </si>
  <si>
    <t>漁業下水</t>
  </si>
  <si>
    <t>●</t>
  </si>
  <si>
    <t>漁集下水</t>
  </si>
  <si>
    <t>水道　計</t>
  </si>
  <si>
    <t>工水</t>
  </si>
  <si>
    <t>ガス</t>
  </si>
  <si>
    <t>漁業集落排水</t>
  </si>
  <si>
    <t>介　　護
サービス</t>
  </si>
  <si>
    <t>（注）（　）数値は特別利益の他会計繰入金で内数</t>
  </si>
  <si>
    <t>　　　収益的収入＝他会計負担金＋他会計補助金＋他会計繰入金</t>
  </si>
  <si>
    <t>●</t>
  </si>
  <si>
    <t>コ　経常収支比率の推移</t>
  </si>
  <si>
    <t>市</t>
  </si>
  <si>
    <t>町</t>
  </si>
  <si>
    <t>年度</t>
  </si>
  <si>
    <t>項 目　</t>
  </si>
  <si>
    <t xml:space="preserve">  (ｳ) 給水人口、給水量及び普及率等の推移（末端給水事業）</t>
  </si>
  <si>
    <r>
      <t xml:space="preserve">  (ｴ)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当たりの供給単価及び給水原価（上水道末端給水事業）</t>
    </r>
  </si>
  <si>
    <t>給　　　水　　　原　　　価</t>
  </si>
  <si>
    <t>　　※資本費＝（減価償却費＋企業債利息＋受水費のうち資本費相当額）／年間総有収水量</t>
  </si>
  <si>
    <r>
      <t>資本費</t>
    </r>
    <r>
      <rPr>
        <vertAlign val="superscript"/>
        <sz val="10"/>
        <rFont val="ＭＳ ゴシック"/>
        <family val="3"/>
      </rPr>
      <t>※</t>
    </r>
  </si>
  <si>
    <t xml:space="preserve"> （注）上段：金額(円)　　 下段：構成比(％)</t>
  </si>
  <si>
    <t>千円</t>
  </si>
  <si>
    <t>％</t>
  </si>
  <si>
    <t>(a)</t>
  </si>
  <si>
    <t>(a)</t>
  </si>
  <si>
    <t>計（d）</t>
  </si>
  <si>
    <t xml:space="preserve"> 料　金</t>
  </si>
  <si>
    <t xml:space="preserve">段階区分 </t>
  </si>
  <si>
    <r>
      <t>　(ｱ)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当たりの供給単価及び給水原価</t>
    </r>
  </si>
  <si>
    <t xml:space="preserve"> 事 業 名</t>
  </si>
  <si>
    <t>年度</t>
  </si>
  <si>
    <t>項目</t>
  </si>
  <si>
    <t>(a)</t>
  </si>
  <si>
    <t>　　輸送人員及び走行キロの推移</t>
  </si>
  <si>
    <t>　項　目</t>
  </si>
  <si>
    <t>年　度　</t>
  </si>
  <si>
    <t>　年度末在籍車両</t>
  </si>
  <si>
    <t>給　　水　　原　　価</t>
  </si>
  <si>
    <t>対 前 年 度 増 加 率</t>
  </si>
  <si>
    <t>　年間輸送人員　 千人</t>
  </si>
  <si>
    <t>　１日輸送人員　　 人</t>
  </si>
  <si>
    <t>　年間走行キロ　 千km</t>
  </si>
  <si>
    <t>　１日走行キロ　 　km</t>
  </si>
  <si>
    <t>　年間輸送人員　 千人</t>
  </si>
  <si>
    <t>病 床 数</t>
  </si>
  <si>
    <t>一　　　　般</t>
  </si>
  <si>
    <t>療　　　　養</t>
  </si>
  <si>
    <t>結　　　　核</t>
  </si>
  <si>
    <t>精　　　　神</t>
  </si>
  <si>
    <t>　伝　染（感染）</t>
  </si>
  <si>
    <t>病　　　　院　　　　数</t>
  </si>
  <si>
    <t>（注）入院患者、外来患者（１日平均）は各病院の１日平均の計</t>
  </si>
  <si>
    <t xml:space="preserve"> 入院患者（１日平均）      人</t>
  </si>
  <si>
    <t xml:space="preserve"> 外来患者（１日平均）      人</t>
  </si>
  <si>
    <t xml:space="preserve"> 入院外来患者（１日平均）  人</t>
  </si>
  <si>
    <t xml:space="preserve"> 項　目</t>
  </si>
  <si>
    <t xml:space="preserve">年　度 </t>
  </si>
  <si>
    <t>皆減</t>
  </si>
  <si>
    <t xml:space="preserve"> 入　院　　円</t>
  </si>
  <si>
    <t xml:space="preserve"> 外　来　　円</t>
  </si>
  <si>
    <t xml:space="preserve"> 計(平均)　円</t>
  </si>
  <si>
    <t>対 前 年 度 増 加 率 （％）</t>
  </si>
  <si>
    <t xml:space="preserve"> 年延入院患者　    　 人</t>
  </si>
  <si>
    <t xml:space="preserve"> 年延外来患者　    　 人</t>
  </si>
  <si>
    <t xml:space="preserve"> 年延入院外来患者　　 人</t>
  </si>
  <si>
    <t xml:space="preserve"> 外来入院比率　　　　 ％</t>
  </si>
  <si>
    <r>
      <t>　(ｱ)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当たりの使用料単価及び汚水処理原価</t>
    </r>
  </si>
  <si>
    <t xml:space="preserve"> （注）上段：金額(円)　　下段：構成比(％)</t>
  </si>
  <si>
    <t xml:space="preserve"> 年度</t>
  </si>
  <si>
    <t xml:space="preserve">項目 </t>
  </si>
  <si>
    <t>汚　水　処　理　原　価</t>
  </si>
  <si>
    <t>（公共下水道事業）</t>
  </si>
  <si>
    <t>（特定環境保全公共下水道事業）</t>
  </si>
  <si>
    <t>（農業集落排水事業）</t>
  </si>
  <si>
    <t>（漁業集落排水事業）</t>
  </si>
  <si>
    <t>（特定地域生活排水処理事業）</t>
  </si>
  <si>
    <t>（特定環境保全公共下水道事業）</t>
  </si>
  <si>
    <t>皆増</t>
  </si>
  <si>
    <t>下関市</t>
  </si>
  <si>
    <t>萩市</t>
  </si>
  <si>
    <t>岩国市</t>
  </si>
  <si>
    <t>（　）数値の「特別利益の他会計繰入金」は収益的収支の２０－１－４６の数値を記入する。</t>
  </si>
  <si>
    <t>24年</t>
  </si>
  <si>
    <t>職員給与費</t>
  </si>
  <si>
    <t>料金収入</t>
  </si>
  <si>
    <t>特別損失中の
職員給与費
20-1-50</t>
  </si>
  <si>
    <t>人口：決算統計突合表の行政区域内人口</t>
  </si>
  <si>
    <t>給水人口：【上水道、簡易水道（法適）】作業（根拠）の水道事業（業務の概要）の現在給水人口より</t>
  </si>
  <si>
    <t>　　　　　　 【簡易水道（非適）】記者配布資料時に非適用担当者が作成する施設及び業務概要（非適用）の現在給水人口より</t>
  </si>
  <si>
    <t>給水人口：【上水道、簡易水道（法適）】作業（根拠）の水道事業（業務の概要）の有収水量より</t>
  </si>
  <si>
    <t>　　　　　　 【簡易水道（非適）】記者配布資料時に非適用担当者が作成する施設及び業務概要（非適用）の年間総有収水量より</t>
  </si>
  <si>
    <t>　　　　　　　※小数点の位置に注意</t>
  </si>
  <si>
    <r>
      <t>作業（根拠）ス</t>
    </r>
    <r>
      <rPr>
        <sz val="14"/>
        <color indexed="10"/>
        <rFont val="Helv"/>
        <family val="2"/>
      </rPr>
      <t>(</t>
    </r>
    <r>
      <rPr>
        <sz val="14"/>
        <color indexed="10"/>
        <rFont val="ＭＳ Ｐゴシック"/>
        <family val="3"/>
      </rPr>
      <t>ｵ</t>
    </r>
    <r>
      <rPr>
        <sz val="14"/>
        <color indexed="10"/>
        <rFont val="Helv"/>
        <family val="2"/>
      </rPr>
      <t xml:space="preserve">) </t>
    </r>
    <r>
      <rPr>
        <sz val="14"/>
        <color indexed="10"/>
        <rFont val="ＭＳ Ｐゴシック"/>
        <family val="3"/>
      </rPr>
      <t>水道（企業債利息）より</t>
    </r>
  </si>
  <si>
    <t>下関市
2972</t>
  </si>
  <si>
    <t>宇部市
2950</t>
  </si>
  <si>
    <t>山口市
2735</t>
  </si>
  <si>
    <t>防府市
2425</t>
  </si>
  <si>
    <t>周南市
2762</t>
  </si>
  <si>
    <t>下松市
1464</t>
  </si>
  <si>
    <t>萩市
2131</t>
  </si>
  <si>
    <t>長門市
2370</t>
  </si>
  <si>
    <t>柳井市
3930</t>
  </si>
  <si>
    <t>美祢市
2335</t>
  </si>
  <si>
    <r>
      <t>作業（根拠）セ(ｲ) 工水（企業債利息）</t>
    </r>
    <r>
      <rPr>
        <sz val="14"/>
        <color indexed="10"/>
        <rFont val="ＭＳ Ｐゴシック"/>
        <family val="3"/>
      </rPr>
      <t>より</t>
    </r>
  </si>
  <si>
    <t>収益的収支</t>
  </si>
  <si>
    <t>資本的収支</t>
  </si>
  <si>
    <t>団体名称</t>
  </si>
  <si>
    <t>施設名称</t>
  </si>
  <si>
    <t>病床数　計</t>
  </si>
  <si>
    <t>病床数(一般)</t>
  </si>
  <si>
    <t>病床数(療養)</t>
  </si>
  <si>
    <t>入院診療日数</t>
  </si>
  <si>
    <t>年間延入院患者数</t>
  </si>
  <si>
    <t>入院収益(千円)</t>
  </si>
  <si>
    <t>外来診療日数</t>
  </si>
  <si>
    <t>年間延外来患者数</t>
  </si>
  <si>
    <t>外来収益(千円)</t>
  </si>
  <si>
    <t>H24</t>
  </si>
  <si>
    <t>病院事業　計</t>
  </si>
  <si>
    <t>中央病院</t>
  </si>
  <si>
    <t>豊浦病院</t>
  </si>
  <si>
    <t>豊田中央病院</t>
  </si>
  <si>
    <t>市民病院</t>
  </si>
  <si>
    <t>岩国市立錦中央病院</t>
  </si>
  <si>
    <t>岩国市立美和病院</t>
  </si>
  <si>
    <t>光市立光総合病院</t>
  </si>
  <si>
    <t>光市立大和総合病院</t>
  </si>
  <si>
    <t>市立病院</t>
  </si>
  <si>
    <t>美東病院</t>
  </si>
  <si>
    <t>山陽小野田市民病院</t>
  </si>
  <si>
    <t>周防大島町立東和病院</t>
  </si>
  <si>
    <t>周防大島町立橘病院</t>
  </si>
  <si>
    <t>周防大島町立大島病院</t>
  </si>
  <si>
    <t>光市</t>
  </si>
  <si>
    <t>美祢市</t>
  </si>
  <si>
    <t>周南市</t>
  </si>
  <si>
    <t>山陽小野田市</t>
  </si>
  <si>
    <t>周防大島町</t>
  </si>
  <si>
    <r>
      <rPr>
        <sz val="12"/>
        <rFont val="ＭＳ ゴシック"/>
        <family val="3"/>
      </rPr>
      <t xml:space="preserve">病院事業　業務の状況 </t>
    </r>
    <r>
      <rPr>
        <sz val="12"/>
        <color indexed="10"/>
        <rFont val="ＭＳ ゴシック"/>
        <family val="3"/>
      </rPr>
      <t xml:space="preserve"> 作業（根拠）タ(ア)(イ)病院事業(業務の状況、診療単価等)より</t>
    </r>
  </si>
  <si>
    <t>（注）下関市立豊浦病院は、平成23年４月から利用料金制（指定管理者制度）へ移行したため、「患者１人当たり診療収入」は、当該病院を除いて算出。</t>
  </si>
  <si>
    <t>入院収益　(千円)</t>
  </si>
  <si>
    <t>診療単価(入院)　（円）</t>
  </si>
  <si>
    <t>外来収益　(千円)</t>
  </si>
  <si>
    <t>診療単価(外来)　(円）</t>
  </si>
  <si>
    <t>下関市</t>
  </si>
  <si>
    <t>萩市</t>
  </si>
  <si>
    <t>岩国市</t>
  </si>
  <si>
    <t>　（単位　千円、％）</t>
  </si>
  <si>
    <t>（単位　千円、％）</t>
  </si>
  <si>
    <t>（単位　事業、％）</t>
  </si>
  <si>
    <t>（単位　人、％）</t>
  </si>
  <si>
    <t xml:space="preserve">   （単位　千円、％）</t>
  </si>
  <si>
    <t xml:space="preserve">   （単位　千円、％）</t>
  </si>
  <si>
    <t>（単位　千円、％）</t>
  </si>
  <si>
    <t xml:space="preserve">   （単位　千円、％）</t>
  </si>
  <si>
    <t>（単位　％）</t>
  </si>
  <si>
    <t>（単位　千円、％）</t>
  </si>
  <si>
    <t>（単位　床、％）</t>
  </si>
  <si>
    <t xml:space="preserve">  (ｱ) 企業債の発行額</t>
  </si>
  <si>
    <t>-</t>
  </si>
  <si>
    <t>皆減</t>
  </si>
  <si>
    <t>25年</t>
  </si>
  <si>
    <t>24年</t>
  </si>
  <si>
    <t>25年繰入率</t>
  </si>
  <si>
    <t>24年繰入率</t>
  </si>
  <si>
    <t>25年</t>
  </si>
  <si>
    <t>H25</t>
  </si>
  <si>
    <t>岩国市
1628</t>
  </si>
  <si>
    <t>光市
2160</t>
  </si>
  <si>
    <t>山陽小野田
2772</t>
  </si>
  <si>
    <t>田布施平生
4494</t>
  </si>
  <si>
    <t>H25</t>
  </si>
  <si>
    <t>増減</t>
  </si>
  <si>
    <t>増減率</t>
  </si>
  <si>
    <t>閏年</t>
  </si>
  <si>
    <t>23年度は閏年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</si>
</sst>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;&quot;△ &quot;#,##0"/>
    <numFmt numFmtId="179" formatCode="#,##0.0;[Red]\-#,##0.0"/>
    <numFmt numFmtId="180" formatCode="0;&quot;△ &quot;0"/>
    <numFmt numFmtId="181" formatCode="0.0;&quot;△ &quot;0.0"/>
    <numFmt numFmtId="182" formatCode="_(* #,##0_);_(* &quot;△&quot;#,##0\ ;_(* &quot;-&quot;_);_(@_)"/>
    <numFmt numFmtId="183" formatCode="_(* #,##0.0_);_(* &quot;△&quot;#,##0.0\ ;_(* &quot;-&quot;_);_(@_)"/>
    <numFmt numFmtId="184" formatCode="_ * #,##0.0_ ;_ * \-#,##0.0_ ;_ * &quot;-&quot;?_ ;_ @_ "/>
    <numFmt numFmtId="185" formatCode="0.0_);[Red]\(0.0\)"/>
    <numFmt numFmtId="186" formatCode="0_);[Red]\(0\)"/>
    <numFmt numFmtId="187" formatCode="_(* #,##0.00_);_(* &quot;△&quot;#,##0.00\ ;_(* &quot;-&quot;_);_(@_)"/>
    <numFmt numFmtId="188" formatCode="_(* #,##0.000_);_(* &quot;△&quot;#,##0.000\ ;_(* &quot;-&quot;_);_(@_)"/>
    <numFmt numFmtId="189" formatCode="_(* #,##0.0000_);_(* &quot;△&quot;#,##0.0000\ ;_(* &quot;-&quot;_);_(@_)"/>
    <numFmt numFmtId="190" formatCode="_(* #,##0.00000_);_(* &quot;△&quot;#,##0.00000\ ;_(* &quot;-&quot;_);_(@_)"/>
    <numFmt numFmtId="191" formatCode="_(* #,##0.000000_);_(* &quot;△&quot;#,##0.000000\ ;_(* &quot;-&quot;_);_(@_)"/>
    <numFmt numFmtId="192" formatCode="[&lt;=999]000;[&lt;=9999]000\-00;000\-0000"/>
    <numFmt numFmtId="193" formatCode="#,##0.0;\-#,##0.0"/>
    <numFmt numFmtId="194" formatCode="#,##0.000;\-#,##0.000"/>
    <numFmt numFmtId="195" formatCode="#,##0.0000;\-#,##0.0000"/>
    <numFmt numFmtId="196" formatCode="#,##0.00000;\-#,##0.000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;&quot;△ &quot;#,##0.00"/>
    <numFmt numFmtId="208" formatCode="\(#,##0\)"/>
    <numFmt numFmtId="209" formatCode="\(#,##0.0\)"/>
    <numFmt numFmtId="210" formatCode="\(0\)"/>
    <numFmt numFmtId="211" formatCode="\(#,##0\);[Red]\(&quot;△&quot;#,##0\)"/>
    <numFmt numFmtId="212" formatCode="\(&quot;△&quot;#,##0\)"/>
    <numFmt numFmtId="213" formatCode="\(##,#0\)\,\(&quot;△&quot;#,##0\)"/>
    <numFmt numFmtId="214" formatCode="0.0%"/>
    <numFmt numFmtId="215" formatCode="&quot;〔&quot;#,##0&quot;〕&quot;"/>
    <numFmt numFmtId="216" formatCode="#,##0.0%;[Red]&quot;△&quot;#,##0.0%"/>
    <numFmt numFmtId="217" formatCode="#,##0;[Red]&quot;△&quot;#,##0"/>
    <numFmt numFmtId="218" formatCode="#,##0_ "/>
    <numFmt numFmtId="219" formatCode="#,##0.0_ "/>
    <numFmt numFmtId="220" formatCode="\(#,##0.0\);[Red]\(&quot;△&quot;#,##0\)"/>
    <numFmt numFmtId="221" formatCode="\(#,##0.0\);[Red]\(&quot;△&quot;#,##0.0\)"/>
    <numFmt numFmtId="222" formatCode="\(#,##0.0\)\(&quot;△&quot;###0.0\)"/>
    <numFmt numFmtId="223" formatCode="\(#,##0.0\);[Black]\(&quot;△&quot;#,##0.0\)"/>
    <numFmt numFmtId="224" formatCode="\(#,##0\);[Black]\(&quot;△&quot;#,##0\)"/>
    <numFmt numFmtId="225" formatCode="\(#,##0\);[Black]\(&quot;△&quot;#,##0.0\)"/>
    <numFmt numFmtId="226" formatCode="#,##0;&quot;△&quot;#,##0"/>
    <numFmt numFmtId="227" formatCode="_(* #,##0_);_(* \(#,##0\);_(* &quot;-&quot;_);_(@_)"/>
    <numFmt numFmtId="228" formatCode="[$-411]gee\.mm\.dd"/>
    <numFmt numFmtId="229" formatCode="_ * #,##0.0_ ;_ * \-#,##0.0_ ;_ * &quot;-&quot;??_ ;_ @_ "/>
    <numFmt numFmtId="230" formatCode="_ * #,##0_ ;_ * \-#,##0_ ;_ * &quot;-&quot;??_ ;_ @_ "/>
  </numFmts>
  <fonts count="8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Helv"/>
      <family val="2"/>
    </font>
    <font>
      <sz val="12"/>
      <color indexed="10"/>
      <name val="ＭＳ ゴシック"/>
      <family val="3"/>
    </font>
    <font>
      <sz val="6"/>
      <name val="ＭＳ Ｐ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sz val="10"/>
      <name val="Helv"/>
      <family val="2"/>
    </font>
    <font>
      <sz val="10"/>
      <name val="ＭＳ 明朝"/>
      <family val="1"/>
    </font>
    <font>
      <vertAlign val="superscript"/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color indexed="10"/>
      <name val="ＭＳ Ｐゴシック"/>
      <family val="3"/>
    </font>
    <font>
      <sz val="14"/>
      <color indexed="10"/>
      <name val="Helv"/>
      <family val="2"/>
    </font>
    <font>
      <sz val="11"/>
      <name val="Helv"/>
      <family val="2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ゴシック"/>
      <family val="3"/>
    </font>
    <font>
      <sz val="14"/>
      <color indexed="10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Helv"/>
      <family val="2"/>
    </font>
    <font>
      <sz val="12"/>
      <color indexed="8"/>
      <name val="Helv"/>
      <family val="2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ＭＳ ゴシック"/>
      <family val="3"/>
    </font>
    <font>
      <sz val="14"/>
      <color rgb="FFFF0000"/>
      <name val="ＭＳ Ｐゴシック"/>
      <family val="3"/>
    </font>
    <font>
      <sz val="14"/>
      <color rgb="FFFF0000"/>
      <name val="Helv"/>
      <family val="2"/>
    </font>
    <font>
      <sz val="12"/>
      <color theme="1"/>
      <name val="ＭＳ ゴシック"/>
      <family val="3"/>
    </font>
    <font>
      <sz val="14"/>
      <color rgb="FFFF0000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Helv"/>
      <family val="2"/>
    </font>
    <font>
      <sz val="12"/>
      <color theme="1"/>
      <name val="Helv"/>
      <family val="2"/>
    </font>
    <font>
      <sz val="11"/>
      <color theme="1"/>
      <name val="ＭＳ 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thin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0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1" fillId="32" borderId="0" applyNumberFormat="0" applyBorder="0" applyAlignment="0" applyProtection="0"/>
  </cellStyleXfs>
  <cellXfs count="122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/>
    </xf>
    <xf numFmtId="38" fontId="5" fillId="0" borderId="10" xfId="48" applyFont="1" applyFill="1" applyBorder="1" applyAlignment="1" applyProtection="1" quotePrefix="1">
      <alignment horizontal="left" vertical="center"/>
      <protection locked="0"/>
    </xf>
    <xf numFmtId="38" fontId="8" fillId="0" borderId="11" xfId="48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9" fillId="0" borderId="0" xfId="0" applyFont="1" applyFill="1" applyAlignment="1" applyProtection="1" quotePrefix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 quotePrefix="1">
      <alignment vertical="center"/>
    </xf>
    <xf numFmtId="38" fontId="8" fillId="0" borderId="0" xfId="48" applyFont="1" applyFill="1" applyAlignment="1" quotePrefix="1">
      <alignment horizontal="left" vertical="center"/>
    </xf>
    <xf numFmtId="38" fontId="8" fillId="0" borderId="0" xfId="48" applyFont="1" applyFill="1" applyAlignment="1">
      <alignment vertical="center"/>
    </xf>
    <xf numFmtId="38" fontId="8" fillId="0" borderId="10" xfId="48" applyFont="1" applyFill="1" applyBorder="1" applyAlignment="1" applyProtection="1" quotePrefix="1">
      <alignment horizontal="left" vertical="center"/>
      <protection locked="0"/>
    </xf>
    <xf numFmtId="38" fontId="8" fillId="0" borderId="10" xfId="48" applyFont="1" applyFill="1" applyBorder="1" applyAlignment="1">
      <alignment vertical="center"/>
    </xf>
    <xf numFmtId="38" fontId="8" fillId="0" borderId="10" xfId="48" applyFont="1" applyFill="1" applyBorder="1" applyAlignment="1" applyProtection="1">
      <alignment horizontal="left" vertical="center"/>
      <protection locked="0"/>
    </xf>
    <xf numFmtId="38" fontId="8" fillId="0" borderId="10" xfId="48" applyFont="1" applyFill="1" applyBorder="1" applyAlignment="1" applyProtection="1">
      <alignment horizontal="right" vertical="center"/>
      <protection locked="0"/>
    </xf>
    <xf numFmtId="38" fontId="8" fillId="0" borderId="12" xfId="48" applyFont="1" applyFill="1" applyBorder="1" applyAlignment="1">
      <alignment vertical="center"/>
    </xf>
    <xf numFmtId="38" fontId="8" fillId="0" borderId="11" xfId="48" applyFont="1" applyFill="1" applyBorder="1" applyAlignment="1">
      <alignment vertical="center"/>
    </xf>
    <xf numFmtId="38" fontId="8" fillId="0" borderId="11" xfId="48" applyFont="1" applyFill="1" applyBorder="1" applyAlignment="1" applyProtection="1">
      <alignment horizontal="center" vertical="center"/>
      <protection locked="0"/>
    </xf>
    <xf numFmtId="38" fontId="8" fillId="0" borderId="11" xfId="48" applyFont="1" applyFill="1" applyBorder="1" applyAlignment="1" applyProtection="1">
      <alignment horizontal="left" vertical="center"/>
      <protection locked="0"/>
    </xf>
    <xf numFmtId="38" fontId="8" fillId="0" borderId="13" xfId="48" applyFont="1" applyFill="1" applyBorder="1" applyAlignment="1" applyProtection="1">
      <alignment horizontal="center" vertical="center"/>
      <protection locked="0"/>
    </xf>
    <xf numFmtId="38" fontId="8" fillId="0" borderId="14" xfId="48" applyFont="1" applyFill="1" applyBorder="1" applyAlignment="1" applyProtection="1">
      <alignment horizontal="center" vertical="center"/>
      <protection locked="0"/>
    </xf>
    <xf numFmtId="38" fontId="8" fillId="0" borderId="15" xfId="48" applyFont="1" applyFill="1" applyBorder="1" applyAlignment="1">
      <alignment vertical="center"/>
    </xf>
    <xf numFmtId="38" fontId="8" fillId="0" borderId="15" xfId="48" applyFont="1" applyFill="1" applyBorder="1" applyAlignment="1" applyProtection="1">
      <alignment horizontal="right" vertical="center"/>
      <protection locked="0"/>
    </xf>
    <xf numFmtId="38" fontId="8" fillId="0" borderId="15" xfId="48" applyFont="1" applyFill="1" applyBorder="1" applyAlignment="1" quotePrefix="1">
      <alignment horizontal="center" vertical="center"/>
    </xf>
    <xf numFmtId="38" fontId="8" fillId="0" borderId="15" xfId="48" applyFont="1" applyFill="1" applyBorder="1" applyAlignment="1" applyProtection="1">
      <alignment horizontal="center" vertical="center"/>
      <protection locked="0"/>
    </xf>
    <xf numFmtId="38" fontId="8" fillId="0" borderId="10" xfId="48" applyFont="1" applyFill="1" applyBorder="1" applyAlignment="1" applyProtection="1">
      <alignment vertical="center"/>
      <protection locked="0"/>
    </xf>
    <xf numFmtId="38" fontId="8" fillId="0" borderId="10" xfId="48" applyFont="1" applyFill="1" applyBorder="1" applyAlignment="1" applyProtection="1" quotePrefix="1">
      <alignment horizontal="right" vertical="center"/>
      <protection locked="0"/>
    </xf>
    <xf numFmtId="38" fontId="8" fillId="0" borderId="16" xfId="48" applyFont="1" applyFill="1" applyBorder="1" applyAlignment="1">
      <alignment vertical="center"/>
    </xf>
    <xf numFmtId="38" fontId="8" fillId="0" borderId="13" xfId="48" applyFont="1" applyFill="1" applyBorder="1" applyAlignment="1" applyProtection="1">
      <alignment horizontal="left" vertical="center"/>
      <protection locked="0"/>
    </xf>
    <xf numFmtId="38" fontId="8" fillId="0" borderId="13" xfId="48" applyFont="1" applyFill="1" applyBorder="1" applyAlignment="1" applyProtection="1" quotePrefix="1">
      <alignment horizontal="center" vertical="center"/>
      <protection locked="0"/>
    </xf>
    <xf numFmtId="38" fontId="8" fillId="0" borderId="15" xfId="48" applyFont="1" applyFill="1" applyBorder="1" applyAlignment="1">
      <alignment horizontal="center" vertical="center"/>
    </xf>
    <xf numFmtId="38" fontId="8" fillId="0" borderId="15" xfId="48" applyFont="1" applyFill="1" applyBorder="1" applyAlignment="1" applyProtection="1" quotePrefix="1">
      <alignment horizontal="right" vertical="center"/>
      <protection locked="0"/>
    </xf>
    <xf numFmtId="38" fontId="8" fillId="0" borderId="17" xfId="48" applyFont="1" applyFill="1" applyBorder="1" applyAlignment="1">
      <alignment vertical="center"/>
    </xf>
    <xf numFmtId="38" fontId="8" fillId="0" borderId="17" xfId="48" applyFont="1" applyFill="1" applyBorder="1" applyAlignment="1" applyProtection="1">
      <alignment horizontal="right" vertical="center"/>
      <protection locked="0"/>
    </xf>
    <xf numFmtId="38" fontId="8" fillId="0" borderId="15" xfId="48" applyFont="1" applyFill="1" applyBorder="1" applyAlignment="1" applyProtection="1" quotePrefix="1">
      <alignment horizontal="center" vertical="center"/>
      <protection locked="0"/>
    </xf>
    <xf numFmtId="38" fontId="8" fillId="0" borderId="17" xfId="48" applyFont="1" applyFill="1" applyBorder="1" applyAlignment="1" applyProtection="1" quotePrefix="1">
      <alignment horizontal="right" vertical="center"/>
      <protection locked="0"/>
    </xf>
    <xf numFmtId="38" fontId="8" fillId="0" borderId="18" xfId="48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quotePrefix="1">
      <alignment horizontal="centerContinuous" vertical="center"/>
    </xf>
    <xf numFmtId="0" fontId="5" fillId="0" borderId="0" xfId="0" applyFont="1" applyFill="1" applyAlignment="1" quotePrefix="1">
      <alignment horizontal="left" vertical="center"/>
    </xf>
    <xf numFmtId="38" fontId="8" fillId="0" borderId="19" xfId="48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38" fontId="8" fillId="0" borderId="12" xfId="48" applyFont="1" applyFill="1" applyBorder="1" applyAlignment="1" applyProtection="1">
      <alignment horizontal="center" vertical="center"/>
      <protection locked="0"/>
    </xf>
    <xf numFmtId="38" fontId="8" fillId="0" borderId="12" xfId="48" applyFont="1" applyFill="1" applyBorder="1" applyAlignment="1" applyProtection="1" quotePrefix="1">
      <alignment horizontal="center" vertical="center"/>
      <protection locked="0"/>
    </xf>
    <xf numFmtId="38" fontId="8" fillId="0" borderId="21" xfId="48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quotePrefix="1">
      <alignment horizontal="left" vertical="center"/>
    </xf>
    <xf numFmtId="38" fontId="8" fillId="0" borderId="13" xfId="48" applyFont="1" applyFill="1" applyBorder="1" applyAlignment="1">
      <alignment horizontal="center" vertical="center"/>
    </xf>
    <xf numFmtId="38" fontId="8" fillId="0" borderId="22" xfId="48" applyFont="1" applyFill="1" applyBorder="1" applyAlignment="1" applyProtection="1" quotePrefix="1">
      <alignment horizontal="center" vertical="center"/>
      <protection locked="0"/>
    </xf>
    <xf numFmtId="38" fontId="8" fillId="0" borderId="23" xfId="48" applyFont="1" applyFill="1" applyBorder="1" applyAlignment="1" applyProtection="1" quotePrefix="1">
      <alignment horizontal="center" vertical="center"/>
      <protection locked="0"/>
    </xf>
    <xf numFmtId="38" fontId="8" fillId="0" borderId="23" xfId="48" applyFont="1" applyFill="1" applyBorder="1" applyAlignment="1" applyProtection="1">
      <alignment horizontal="center" vertical="center"/>
      <protection locked="0"/>
    </xf>
    <xf numFmtId="38" fontId="8" fillId="0" borderId="24" xfId="48" applyFont="1" applyFill="1" applyBorder="1" applyAlignment="1" applyProtection="1">
      <alignment horizontal="center" vertical="center"/>
      <protection locked="0"/>
    </xf>
    <xf numFmtId="38" fontId="8" fillId="0" borderId="25" xfId="48" applyFont="1" applyFill="1" applyBorder="1" applyAlignment="1" applyProtection="1" quotePrefix="1">
      <alignment horizontal="center" vertical="center"/>
      <protection locked="0"/>
    </xf>
    <xf numFmtId="38" fontId="8" fillId="0" borderId="26" xfId="48" applyFont="1" applyFill="1" applyBorder="1" applyAlignment="1" applyProtection="1">
      <alignment horizontal="center" vertical="center"/>
      <protection locked="0"/>
    </xf>
    <xf numFmtId="38" fontId="8" fillId="0" borderId="27" xfId="48" applyFont="1" applyFill="1" applyBorder="1" applyAlignment="1" applyProtection="1" quotePrefix="1">
      <alignment horizontal="center" vertical="center"/>
      <protection locked="0"/>
    </xf>
    <xf numFmtId="38" fontId="8" fillId="0" borderId="28" xfId="48" applyFont="1" applyFill="1" applyBorder="1" applyAlignment="1" applyProtection="1">
      <alignment horizontal="center" vertical="center"/>
      <protection locked="0"/>
    </xf>
    <xf numFmtId="38" fontId="8" fillId="0" borderId="17" xfId="48" applyFont="1" applyFill="1" applyBorder="1" applyAlignment="1" applyProtection="1" quotePrefix="1">
      <alignment horizontal="center" vertical="center"/>
      <protection locked="0"/>
    </xf>
    <xf numFmtId="38" fontId="12" fillId="0" borderId="29" xfId="48" applyFont="1" applyBorder="1" applyAlignment="1">
      <alignment horizontal="center" vertical="center"/>
    </xf>
    <xf numFmtId="38" fontId="8" fillId="0" borderId="30" xfId="48" applyFont="1" applyFill="1" applyBorder="1" applyAlignment="1" applyProtection="1">
      <alignment horizontal="left" vertical="center"/>
      <protection locked="0"/>
    </xf>
    <xf numFmtId="38" fontId="8" fillId="0" borderId="13" xfId="48" applyFont="1" applyFill="1" applyBorder="1" applyAlignment="1">
      <alignment vertical="center"/>
    </xf>
    <xf numFmtId="183" fontId="8" fillId="0" borderId="25" xfId="0" applyNumberFormat="1" applyFont="1" applyBorder="1" applyAlignment="1">
      <alignment horizontal="right" vertical="center"/>
    </xf>
    <xf numFmtId="183" fontId="8" fillId="0" borderId="17" xfId="0" applyNumberFormat="1" applyFont="1" applyBorder="1" applyAlignment="1">
      <alignment horizontal="right" vertical="center"/>
    </xf>
    <xf numFmtId="0" fontId="10" fillId="0" borderId="0" xfId="0" applyFont="1" applyFill="1" applyAlignment="1" quotePrefix="1">
      <alignment vertical="center"/>
    </xf>
    <xf numFmtId="0" fontId="8" fillId="0" borderId="0" xfId="0" applyFont="1" applyFill="1" applyAlignment="1" applyProtection="1" quotePrefix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 applyProtection="1" quotePrefix="1">
      <alignment horizontal="center" vertical="center"/>
      <protection locked="0"/>
    </xf>
    <xf numFmtId="38" fontId="8" fillId="0" borderId="0" xfId="48" applyFont="1" applyFill="1" applyBorder="1" applyAlignment="1">
      <alignment vertical="center"/>
    </xf>
    <xf numFmtId="38" fontId="8" fillId="0" borderId="31" xfId="48" applyFont="1" applyFill="1" applyBorder="1" applyAlignment="1">
      <alignment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center" vertical="center"/>
    </xf>
    <xf numFmtId="38" fontId="8" fillId="0" borderId="11" xfId="48" applyFont="1" applyFill="1" applyBorder="1" applyAlignment="1" applyProtection="1" quotePrefix="1">
      <alignment horizontal="center" vertical="center" wrapText="1"/>
      <protection locked="0"/>
    </xf>
    <xf numFmtId="38" fontId="8" fillId="0" borderId="17" xfId="48" applyFont="1" applyFill="1" applyBorder="1" applyAlignment="1" applyProtection="1">
      <alignment horizontal="center" vertical="center"/>
      <protection locked="0"/>
    </xf>
    <xf numFmtId="38" fontId="8" fillId="0" borderId="18" xfId="48" applyFont="1" applyFill="1" applyBorder="1" applyAlignment="1" applyProtection="1">
      <alignment horizontal="right" vertical="center"/>
      <protection locked="0"/>
    </xf>
    <xf numFmtId="38" fontId="8" fillId="0" borderId="19" xfId="48" applyFont="1" applyFill="1" applyBorder="1" applyAlignment="1" applyProtection="1" quotePrefix="1">
      <alignment horizontal="center" vertical="center"/>
      <protection locked="0"/>
    </xf>
    <xf numFmtId="38" fontId="8" fillId="0" borderId="30" xfId="48" applyFont="1" applyFill="1" applyBorder="1" applyAlignment="1" applyProtection="1" quotePrefix="1">
      <alignment horizontal="center" vertical="center"/>
      <protection locked="0"/>
    </xf>
    <xf numFmtId="178" fontId="8" fillId="0" borderId="30" xfId="48" applyNumberFormat="1" applyFont="1" applyFill="1" applyBorder="1" applyAlignment="1" applyProtection="1">
      <alignment horizontal="center" vertical="center"/>
      <protection locked="0"/>
    </xf>
    <xf numFmtId="177" fontId="8" fillId="0" borderId="32" xfId="48" applyNumberFormat="1" applyFont="1" applyFill="1" applyBorder="1" applyAlignment="1" applyProtection="1">
      <alignment horizontal="center" vertical="center"/>
      <protection locked="0"/>
    </xf>
    <xf numFmtId="177" fontId="8" fillId="0" borderId="33" xfId="48" applyNumberFormat="1" applyFont="1" applyFill="1" applyBorder="1" applyAlignment="1" applyProtection="1">
      <alignment horizontal="center" vertical="center"/>
      <protection locked="0"/>
    </xf>
    <xf numFmtId="38" fontId="8" fillId="0" borderId="34" xfId="48" applyFont="1" applyFill="1" applyBorder="1" applyAlignment="1" applyProtection="1" quotePrefix="1">
      <alignment horizontal="center" vertical="center"/>
      <protection locked="0"/>
    </xf>
    <xf numFmtId="38" fontId="8" fillId="0" borderId="35" xfId="48" applyFont="1" applyFill="1" applyBorder="1" applyAlignment="1" applyProtection="1" quotePrefix="1">
      <alignment horizontal="center" vertical="center"/>
      <protection locked="0"/>
    </xf>
    <xf numFmtId="177" fontId="8" fillId="0" borderId="36" xfId="48" applyNumberFormat="1" applyFont="1" applyFill="1" applyBorder="1" applyAlignment="1" applyProtection="1">
      <alignment horizontal="center" vertical="center"/>
      <protection locked="0"/>
    </xf>
    <xf numFmtId="38" fontId="8" fillId="0" borderId="0" xfId="48" applyFont="1" applyFill="1" applyAlignment="1">
      <alignment/>
    </xf>
    <xf numFmtId="0" fontId="14" fillId="0" borderId="0" xfId="0" applyFont="1" applyFill="1" applyAlignment="1">
      <alignment/>
    </xf>
    <xf numFmtId="38" fontId="8" fillId="0" borderId="37" xfId="48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38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 quotePrefix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 quotePrefix="1">
      <alignment horizontal="distributed" vertical="center"/>
      <protection/>
    </xf>
    <xf numFmtId="182" fontId="8" fillId="0" borderId="13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42" xfId="0" applyFont="1" applyBorder="1" applyAlignment="1" applyProtection="1">
      <alignment horizontal="distributed" vertical="center"/>
      <protection/>
    </xf>
    <xf numFmtId="210" fontId="5" fillId="0" borderId="13" xfId="0" applyNumberFormat="1" applyFont="1" applyBorder="1" applyAlignment="1" applyProtection="1" quotePrefix="1">
      <alignment horizontal="right"/>
      <protection/>
    </xf>
    <xf numFmtId="182" fontId="8" fillId="0" borderId="13" xfId="0" applyNumberFormat="1" applyFont="1" applyBorder="1" applyAlignment="1">
      <alignment/>
    </xf>
    <xf numFmtId="0" fontId="5" fillId="0" borderId="43" xfId="0" applyFont="1" applyBorder="1" applyAlignment="1" applyProtection="1" quotePrefix="1">
      <alignment horizontal="distributed" vertical="center"/>
      <protection/>
    </xf>
    <xf numFmtId="0" fontId="0" fillId="0" borderId="0" xfId="0" applyAlignment="1">
      <alignment vertical="center"/>
    </xf>
    <xf numFmtId="0" fontId="5" fillId="0" borderId="43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182" fontId="8" fillId="0" borderId="25" xfId="0" applyNumberFormat="1" applyFont="1" applyBorder="1" applyAlignment="1">
      <alignment vertical="center"/>
    </xf>
    <xf numFmtId="183" fontId="8" fillId="0" borderId="40" xfId="0" applyNumberFormat="1" applyFont="1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/>
    </xf>
    <xf numFmtId="182" fontId="8" fillId="0" borderId="17" xfId="0" applyNumberFormat="1" applyFont="1" applyBorder="1" applyAlignment="1">
      <alignment vertical="center"/>
    </xf>
    <xf numFmtId="183" fontId="8" fillId="0" borderId="18" xfId="0" applyNumberFormat="1" applyFont="1" applyBorder="1" applyAlignment="1">
      <alignment vertical="center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 quotePrefix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182" fontId="8" fillId="0" borderId="13" xfId="0" applyNumberFormat="1" applyFont="1" applyFill="1" applyBorder="1" applyAlignment="1">
      <alignment vertical="center"/>
    </xf>
    <xf numFmtId="183" fontId="8" fillId="0" borderId="13" xfId="0" applyNumberFormat="1" applyFont="1" applyBorder="1" applyAlignment="1">
      <alignment vertical="center"/>
    </xf>
    <xf numFmtId="0" fontId="5" fillId="0" borderId="42" xfId="0" applyFont="1" applyBorder="1" applyAlignment="1" applyProtection="1" quotePrefix="1">
      <alignment horizontal="distributed" vertical="center"/>
      <protection/>
    </xf>
    <xf numFmtId="183" fontId="8" fillId="0" borderId="13" xfId="0" applyNumberFormat="1" applyFont="1" applyBorder="1" applyAlignment="1">
      <alignment horizontal="right" vertical="center"/>
    </xf>
    <xf numFmtId="0" fontId="5" fillId="0" borderId="45" xfId="0" applyFont="1" applyBorder="1" applyAlignment="1" applyProtection="1">
      <alignment horizontal="distributed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183" fontId="8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31" xfId="0" applyFont="1" applyBorder="1" applyAlignment="1" applyProtection="1" quotePrefix="1">
      <alignment horizontal="left" vertical="center"/>
      <protection/>
    </xf>
    <xf numFmtId="178" fontId="8" fillId="0" borderId="31" xfId="0" applyNumberFormat="1" applyFont="1" applyBorder="1" applyAlignment="1">
      <alignment/>
    </xf>
    <xf numFmtId="0" fontId="8" fillId="0" borderId="31" xfId="0" applyFont="1" applyBorder="1" applyAlignment="1" applyProtection="1" quotePrefix="1">
      <alignment horizontal="left"/>
      <protection/>
    </xf>
    <xf numFmtId="0" fontId="8" fillId="0" borderId="31" xfId="0" applyFont="1" applyFill="1" applyBorder="1" applyAlignment="1" applyProtection="1">
      <alignment horizontal="left"/>
      <protection/>
    </xf>
    <xf numFmtId="0" fontId="8" fillId="0" borderId="31" xfId="0" applyFont="1" applyBorder="1" applyAlignment="1" applyProtection="1" quotePrefix="1">
      <alignment horizontal="right"/>
      <protection/>
    </xf>
    <xf numFmtId="0" fontId="8" fillId="0" borderId="0" xfId="0" applyFont="1" applyAlignment="1">
      <alignment/>
    </xf>
    <xf numFmtId="0" fontId="8" fillId="0" borderId="38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39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 quotePrefix="1">
      <alignment horizontal="center" vertical="center"/>
      <protection/>
    </xf>
    <xf numFmtId="0" fontId="8" fillId="0" borderId="23" xfId="0" applyFont="1" applyBorder="1" applyAlignment="1" applyProtection="1" quotePrefix="1">
      <alignment horizontal="center" vertical="center"/>
      <protection/>
    </xf>
    <xf numFmtId="0" fontId="8" fillId="0" borderId="47" xfId="0" applyFont="1" applyBorder="1" applyAlignment="1" applyProtection="1" quotePrefix="1">
      <alignment horizontal="center" vertical="center"/>
      <protection/>
    </xf>
    <xf numFmtId="0" fontId="8" fillId="0" borderId="48" xfId="0" applyFont="1" applyBorder="1" applyAlignment="1" applyProtection="1" quotePrefix="1">
      <alignment horizontal="center" vertical="center"/>
      <protection/>
    </xf>
    <xf numFmtId="0" fontId="8" fillId="0" borderId="43" xfId="0" applyFont="1" applyBorder="1" applyAlignment="1" applyProtection="1">
      <alignment horizontal="distributed" vertical="center"/>
      <protection/>
    </xf>
    <xf numFmtId="183" fontId="8" fillId="0" borderId="11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49" xfId="0" applyFont="1" applyBorder="1" applyAlignment="1" applyProtection="1">
      <alignment horizontal="center" vertical="center"/>
      <protection/>
    </xf>
    <xf numFmtId="183" fontId="8" fillId="0" borderId="15" xfId="0" applyNumberFormat="1" applyFont="1" applyBorder="1" applyAlignment="1">
      <alignment vertical="center"/>
    </xf>
    <xf numFmtId="0" fontId="8" fillId="0" borderId="0" xfId="0" applyFont="1" applyAlignment="1" applyProtection="1" quotePrefix="1">
      <alignment horizontal="left"/>
      <protection/>
    </xf>
    <xf numFmtId="178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178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left"/>
      <protection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right"/>
      <protection/>
    </xf>
    <xf numFmtId="178" fontId="8" fillId="0" borderId="25" xfId="0" applyNumberFormat="1" applyFont="1" applyBorder="1" applyAlignment="1" applyProtection="1" quotePrefix="1">
      <alignment horizontal="center" vertical="center"/>
      <protection/>
    </xf>
    <xf numFmtId="178" fontId="8" fillId="0" borderId="44" xfId="0" applyNumberFormat="1" applyFont="1" applyBorder="1" applyAlignment="1" applyProtection="1" quotePrefix="1">
      <alignment horizontal="center" vertical="center"/>
      <protection/>
    </xf>
    <xf numFmtId="178" fontId="8" fillId="0" borderId="23" xfId="0" applyNumberFormat="1" applyFont="1" applyBorder="1" applyAlignment="1" applyProtection="1" quotePrefix="1">
      <alignment horizontal="center" vertical="center"/>
      <protection/>
    </xf>
    <xf numFmtId="178" fontId="8" fillId="0" borderId="50" xfId="0" applyNumberFormat="1" applyFont="1" applyBorder="1" applyAlignment="1" applyProtection="1" quotePrefix="1">
      <alignment horizontal="center" vertical="center"/>
      <protection/>
    </xf>
    <xf numFmtId="0" fontId="8" fillId="0" borderId="39" xfId="0" applyFont="1" applyBorder="1" applyAlignment="1" applyProtection="1">
      <alignment horizontal="distributed" vertical="center"/>
      <protection/>
    </xf>
    <xf numFmtId="183" fontId="8" fillId="0" borderId="25" xfId="0" applyNumberFormat="1" applyFont="1" applyBorder="1" applyAlignment="1">
      <alignment vertical="center"/>
    </xf>
    <xf numFmtId="0" fontId="5" fillId="0" borderId="0" xfId="0" applyFont="1" applyAlignment="1" applyProtection="1" quotePrefix="1">
      <alignment horizontal="left" vertical="center"/>
      <protection/>
    </xf>
    <xf numFmtId="178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31" xfId="0" applyNumberFormat="1" applyFont="1" applyBorder="1" applyAlignment="1" applyProtection="1" quotePrefix="1">
      <alignment horizontal="left"/>
      <protection/>
    </xf>
    <xf numFmtId="177" fontId="8" fillId="0" borderId="31" xfId="0" applyNumberFormat="1" applyFont="1" applyBorder="1" applyAlignment="1">
      <alignment/>
    </xf>
    <xf numFmtId="177" fontId="8" fillId="0" borderId="31" xfId="0" applyNumberFormat="1" applyFont="1" applyBorder="1" applyAlignment="1" applyProtection="1" quotePrefix="1">
      <alignment horizontal="right"/>
      <protection/>
    </xf>
    <xf numFmtId="183" fontId="8" fillId="0" borderId="14" xfId="0" applyNumberFormat="1" applyFont="1" applyBorder="1" applyAlignment="1">
      <alignment horizontal="right" vertical="center"/>
    </xf>
    <xf numFmtId="37" fontId="8" fillId="0" borderId="0" xfId="73" applyFont="1" applyAlignment="1">
      <alignment vertical="center"/>
      <protection/>
    </xf>
    <xf numFmtId="37" fontId="8" fillId="0" borderId="38" xfId="73" applyFont="1" applyBorder="1" applyAlignment="1">
      <alignment vertical="center"/>
      <protection/>
    </xf>
    <xf numFmtId="37" fontId="8" fillId="0" borderId="51" xfId="73" applyFont="1" applyBorder="1" applyAlignment="1">
      <alignment vertical="center"/>
      <protection/>
    </xf>
    <xf numFmtId="37" fontId="8" fillId="0" borderId="20" xfId="73" applyFont="1" applyBorder="1" applyAlignment="1" applyProtection="1">
      <alignment horizontal="left" vertical="center"/>
      <protection/>
    </xf>
    <xf numFmtId="37" fontId="8" fillId="0" borderId="20" xfId="73" applyFont="1" applyBorder="1" applyAlignment="1">
      <alignment vertical="center"/>
      <protection/>
    </xf>
    <xf numFmtId="37" fontId="8" fillId="0" borderId="51" xfId="73" applyFont="1" applyBorder="1" applyAlignment="1" applyProtection="1" quotePrefix="1">
      <alignment horizontal="centerContinuous" vertical="center"/>
      <protection/>
    </xf>
    <xf numFmtId="37" fontId="8" fillId="0" borderId="20" xfId="73" applyFont="1" applyBorder="1" applyAlignment="1" applyProtection="1" quotePrefix="1">
      <alignment horizontal="centerContinuous" vertical="center"/>
      <protection/>
    </xf>
    <xf numFmtId="37" fontId="8" fillId="0" borderId="20" xfId="73" applyFont="1" applyBorder="1" applyAlignment="1">
      <alignment horizontal="centerContinuous" vertical="center"/>
      <protection/>
    </xf>
    <xf numFmtId="37" fontId="8" fillId="0" borderId="52" xfId="73" applyFont="1" applyBorder="1" applyAlignment="1">
      <alignment horizontal="centerContinuous" vertical="center"/>
      <protection/>
    </xf>
    <xf numFmtId="37" fontId="8" fillId="0" borderId="43" xfId="73" applyFont="1" applyBorder="1" applyAlignment="1" applyProtection="1">
      <alignment horizontal="left" vertical="center"/>
      <protection/>
    </xf>
    <xf numFmtId="37" fontId="8" fillId="0" borderId="11" xfId="73" applyFont="1" applyBorder="1" applyAlignment="1" applyProtection="1" quotePrefix="1">
      <alignment horizontal="center" vertical="center"/>
      <protection/>
    </xf>
    <xf numFmtId="182" fontId="8" fillId="0" borderId="13" xfId="0" applyNumberFormat="1" applyFont="1" applyBorder="1" applyAlignment="1">
      <alignment vertical="center" shrinkToFit="1"/>
    </xf>
    <xf numFmtId="39" fontId="8" fillId="0" borderId="0" xfId="73" applyNumberFormat="1" applyFont="1" applyAlignment="1">
      <alignment vertical="center"/>
      <protection/>
    </xf>
    <xf numFmtId="37" fontId="8" fillId="0" borderId="42" xfId="73" applyFont="1" applyBorder="1" applyAlignment="1" quotePrefix="1">
      <alignment horizontal="distributed" vertical="center"/>
      <protection/>
    </xf>
    <xf numFmtId="37" fontId="8" fillId="0" borderId="43" xfId="73" applyFont="1" applyBorder="1" applyAlignment="1" quotePrefix="1">
      <alignment horizontal="distributed" vertical="center"/>
      <protection/>
    </xf>
    <xf numFmtId="37" fontId="8" fillId="0" borderId="44" xfId="73" applyFont="1" applyBorder="1" applyAlignment="1" applyProtection="1" quotePrefix="1">
      <alignment horizontal="center" vertical="center"/>
      <protection/>
    </xf>
    <xf numFmtId="182" fontId="8" fillId="0" borderId="25" xfId="0" applyNumberFormat="1" applyFont="1" applyBorder="1" applyAlignment="1">
      <alignment vertical="center" shrinkToFit="1"/>
    </xf>
    <xf numFmtId="37" fontId="8" fillId="0" borderId="39" xfId="73" applyFont="1" applyBorder="1" applyAlignment="1" quotePrefix="1">
      <alignment horizontal="distributed" vertical="center"/>
      <protection/>
    </xf>
    <xf numFmtId="37" fontId="8" fillId="0" borderId="43" xfId="73" applyFont="1" applyBorder="1" applyAlignment="1" applyProtection="1">
      <alignment horizontal="distributed" vertical="center"/>
      <protection/>
    </xf>
    <xf numFmtId="37" fontId="8" fillId="0" borderId="39" xfId="73" applyFont="1" applyBorder="1" applyAlignment="1" applyProtection="1">
      <alignment horizontal="distributed" vertical="center"/>
      <protection/>
    </xf>
    <xf numFmtId="37" fontId="8" fillId="0" borderId="0" xfId="73" applyFont="1" applyBorder="1" applyAlignment="1">
      <alignment vertical="center"/>
      <protection/>
    </xf>
    <xf numFmtId="182" fontId="8" fillId="0" borderId="23" xfId="0" applyNumberFormat="1" applyFont="1" applyBorder="1" applyAlignment="1">
      <alignment vertical="center" shrinkToFit="1"/>
    </xf>
    <xf numFmtId="37" fontId="8" fillId="0" borderId="43" xfId="73" applyFont="1" applyBorder="1" applyAlignment="1" applyProtection="1" quotePrefix="1">
      <alignment horizontal="distributed" vertical="top"/>
      <protection/>
    </xf>
    <xf numFmtId="37" fontId="8" fillId="0" borderId="39" xfId="73" applyFont="1" applyBorder="1" applyAlignment="1" applyProtection="1" quotePrefix="1">
      <alignment horizontal="distributed" vertical="top"/>
      <protection/>
    </xf>
    <xf numFmtId="37" fontId="8" fillId="0" borderId="53" xfId="73" applyFont="1" applyBorder="1" applyAlignment="1" applyProtection="1" quotePrefix="1">
      <alignment horizontal="distributed" vertical="top"/>
      <protection/>
    </xf>
    <xf numFmtId="182" fontId="8" fillId="0" borderId="24" xfId="0" applyNumberFormat="1" applyFont="1" applyBorder="1" applyAlignment="1">
      <alignment vertical="center" shrinkToFit="1"/>
    </xf>
    <xf numFmtId="37" fontId="8" fillId="0" borderId="43" xfId="73" applyFont="1" applyBorder="1" applyAlignment="1" applyProtection="1">
      <alignment horizontal="center" vertical="center"/>
      <protection/>
    </xf>
    <xf numFmtId="37" fontId="8" fillId="0" borderId="49" xfId="73" applyFont="1" applyBorder="1" applyAlignment="1" applyProtection="1">
      <alignment horizontal="center" vertical="center"/>
      <protection/>
    </xf>
    <xf numFmtId="37" fontId="14" fillId="0" borderId="0" xfId="73" applyFont="1">
      <alignment/>
      <protection/>
    </xf>
    <xf numFmtId="37" fontId="12" fillId="0" borderId="0" xfId="73" applyFont="1">
      <alignment/>
      <protection/>
    </xf>
    <xf numFmtId="178" fontId="5" fillId="0" borderId="31" xfId="48" applyNumberFormat="1" applyFont="1" applyBorder="1" applyAlignment="1" applyProtection="1" quotePrefix="1">
      <alignment horizontal="left" vertical="center"/>
      <protection/>
    </xf>
    <xf numFmtId="178" fontId="8" fillId="0" borderId="31" xfId="48" applyNumberFormat="1" applyFont="1" applyBorder="1" applyAlignment="1">
      <alignment/>
    </xf>
    <xf numFmtId="178" fontId="8" fillId="0" borderId="0" xfId="48" applyNumberFormat="1" applyFont="1" applyBorder="1" applyAlignment="1">
      <alignment/>
    </xf>
    <xf numFmtId="178" fontId="8" fillId="0" borderId="0" xfId="48" applyNumberFormat="1" applyFont="1" applyBorder="1" applyAlignment="1" applyProtection="1" quotePrefix="1">
      <alignment horizontal="left"/>
      <protection/>
    </xf>
    <xf numFmtId="178" fontId="8" fillId="0" borderId="0" xfId="48" applyNumberFormat="1" applyFont="1" applyBorder="1" applyAlignment="1" applyProtection="1" quotePrefix="1">
      <alignment horizontal="right"/>
      <protection/>
    </xf>
    <xf numFmtId="178" fontId="14" fillId="0" borderId="0" xfId="48" applyNumberFormat="1" applyFont="1" applyAlignment="1">
      <alignment/>
    </xf>
    <xf numFmtId="178" fontId="8" fillId="0" borderId="38" xfId="48" applyNumberFormat="1" applyFont="1" applyBorder="1" applyAlignment="1" applyProtection="1">
      <alignment horizontal="right" vertical="center"/>
      <protection/>
    </xf>
    <xf numFmtId="178" fontId="14" fillId="0" borderId="0" xfId="48" applyNumberFormat="1" applyFont="1" applyAlignment="1">
      <alignment vertical="center"/>
    </xf>
    <xf numFmtId="178" fontId="8" fillId="0" borderId="39" xfId="48" applyNumberFormat="1" applyFont="1" applyBorder="1" applyAlignment="1" applyProtection="1">
      <alignment horizontal="left" vertical="center"/>
      <protection/>
    </xf>
    <xf numFmtId="178" fontId="8" fillId="0" borderId="43" xfId="48" applyNumberFormat="1" applyFont="1" applyBorder="1" applyAlignment="1" applyProtection="1">
      <alignment horizontal="distributed" vertical="center"/>
      <protection/>
    </xf>
    <xf numFmtId="178" fontId="14" fillId="0" borderId="0" xfId="48" applyNumberFormat="1" applyFont="1" applyBorder="1" applyAlignment="1">
      <alignment vertical="center"/>
    </xf>
    <xf numFmtId="178" fontId="8" fillId="0" borderId="39" xfId="48" applyNumberFormat="1" applyFont="1" applyBorder="1" applyAlignment="1" applyProtection="1">
      <alignment horizontal="distributed" vertical="center"/>
      <protection/>
    </xf>
    <xf numFmtId="178" fontId="8" fillId="0" borderId="49" xfId="48" applyNumberFormat="1" applyFont="1" applyBorder="1" applyAlignment="1" applyProtection="1">
      <alignment horizontal="center" vertical="center"/>
      <protection/>
    </xf>
    <xf numFmtId="178" fontId="8" fillId="0" borderId="0" xfId="48" applyNumberFormat="1" applyFont="1" applyBorder="1" applyAlignment="1" applyProtection="1">
      <alignment horizontal="left"/>
      <protection/>
    </xf>
    <xf numFmtId="178" fontId="8" fillId="0" borderId="0" xfId="48" applyNumberFormat="1" applyFont="1" applyBorder="1" applyAlignment="1" applyProtection="1">
      <alignment/>
      <protection/>
    </xf>
    <xf numFmtId="177" fontId="8" fillId="0" borderId="0" xfId="48" applyNumberFormat="1" applyFont="1" applyBorder="1" applyAlignment="1" applyProtection="1">
      <alignment/>
      <protection/>
    </xf>
    <xf numFmtId="177" fontId="8" fillId="0" borderId="0" xfId="48" applyNumberFormat="1" applyFont="1" applyBorder="1" applyAlignment="1">
      <alignment/>
    </xf>
    <xf numFmtId="177" fontId="8" fillId="0" borderId="0" xfId="48" applyNumberFormat="1" applyFont="1" applyBorder="1" applyAlignment="1" applyProtection="1" quotePrefix="1">
      <alignment horizontal="left"/>
      <protection/>
    </xf>
    <xf numFmtId="177" fontId="8" fillId="0" borderId="0" xfId="48" applyNumberFormat="1" applyFont="1" applyBorder="1" applyAlignment="1" applyProtection="1" quotePrefix="1">
      <alignment horizontal="right"/>
      <protection/>
    </xf>
    <xf numFmtId="178" fontId="8" fillId="0" borderId="0" xfId="48" applyNumberFormat="1" applyFont="1" applyAlignment="1" applyProtection="1" quotePrefix="1">
      <alignment horizontal="left" vertical="center"/>
      <protection/>
    </xf>
    <xf numFmtId="178" fontId="8" fillId="0" borderId="0" xfId="48" applyNumberFormat="1" applyFont="1" applyAlignment="1">
      <alignment/>
    </xf>
    <xf numFmtId="177" fontId="8" fillId="0" borderId="0" xfId="48" applyNumberFormat="1" applyFont="1" applyAlignment="1">
      <alignment/>
    </xf>
    <xf numFmtId="177" fontId="15" fillId="0" borderId="0" xfId="48" applyNumberFormat="1" applyFont="1" applyAlignment="1">
      <alignment/>
    </xf>
    <xf numFmtId="178" fontId="8" fillId="0" borderId="31" xfId="48" applyNumberFormat="1" applyFont="1" applyBorder="1" applyAlignment="1" applyProtection="1" quotePrefix="1">
      <alignment horizontal="left"/>
      <protection/>
    </xf>
    <xf numFmtId="178" fontId="8" fillId="0" borderId="0" xfId="48" applyNumberFormat="1" applyFont="1" applyAlignment="1">
      <alignment vertical="center"/>
    </xf>
    <xf numFmtId="178" fontId="8" fillId="0" borderId="0" xfId="48" applyNumberFormat="1" applyFont="1" applyAlignment="1" applyProtection="1" quotePrefix="1">
      <alignment horizontal="left"/>
      <protection/>
    </xf>
    <xf numFmtId="183" fontId="8" fillId="0" borderId="24" xfId="0" applyNumberFormat="1" applyFont="1" applyBorder="1" applyAlignment="1">
      <alignment vertical="center"/>
    </xf>
    <xf numFmtId="183" fontId="8" fillId="0" borderId="54" xfId="0" applyNumberFormat="1" applyFont="1" applyBorder="1" applyAlignment="1">
      <alignment vertical="center"/>
    </xf>
    <xf numFmtId="183" fontId="8" fillId="0" borderId="55" xfId="0" applyNumberFormat="1" applyFont="1" applyBorder="1" applyAlignment="1">
      <alignment vertical="center"/>
    </xf>
    <xf numFmtId="183" fontId="8" fillId="0" borderId="56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78" fontId="8" fillId="0" borderId="57" xfId="48" applyNumberFormat="1" applyFont="1" applyBorder="1" applyAlignment="1" applyProtection="1">
      <alignment horizontal="center" vertical="center"/>
      <protection/>
    </xf>
    <xf numFmtId="183" fontId="8" fillId="0" borderId="26" xfId="0" applyNumberFormat="1" applyFont="1" applyBorder="1" applyAlignment="1">
      <alignment vertical="center"/>
    </xf>
    <xf numFmtId="183" fontId="8" fillId="0" borderId="58" xfId="0" applyNumberFormat="1" applyFont="1" applyBorder="1" applyAlignment="1">
      <alignment vertical="center"/>
    </xf>
    <xf numFmtId="183" fontId="8" fillId="0" borderId="59" xfId="0" applyNumberFormat="1" applyFont="1" applyBorder="1" applyAlignment="1">
      <alignment vertical="center"/>
    </xf>
    <xf numFmtId="183" fontId="8" fillId="0" borderId="60" xfId="0" applyNumberFormat="1" applyFont="1" applyBorder="1" applyAlignment="1">
      <alignment vertical="center"/>
    </xf>
    <xf numFmtId="177" fontId="8" fillId="0" borderId="0" xfId="48" applyNumberFormat="1" applyFont="1" applyBorder="1" applyAlignment="1" applyProtection="1">
      <alignment/>
      <protection/>
    </xf>
    <xf numFmtId="178" fontId="14" fillId="0" borderId="0" xfId="48" applyNumberFormat="1" applyFont="1" applyAlignment="1">
      <alignment/>
    </xf>
    <xf numFmtId="178" fontId="8" fillId="0" borderId="0" xfId="48" applyNumberFormat="1" applyFont="1" applyAlignment="1">
      <alignment/>
    </xf>
    <xf numFmtId="178" fontId="8" fillId="0" borderId="0" xfId="48" applyNumberFormat="1" applyFont="1" applyAlignment="1">
      <alignment horizontal="right"/>
    </xf>
    <xf numFmtId="178" fontId="8" fillId="0" borderId="61" xfId="48" applyNumberFormat="1" applyFont="1" applyFill="1" applyBorder="1" applyAlignment="1">
      <alignment horizontal="center" vertical="center"/>
    </xf>
    <xf numFmtId="182" fontId="8" fillId="0" borderId="55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8" fillId="0" borderId="31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78" fontId="8" fillId="0" borderId="62" xfId="48" applyNumberFormat="1" applyFont="1" applyBorder="1" applyAlignment="1">
      <alignment horizontal="right" vertical="center"/>
    </xf>
    <xf numFmtId="178" fontId="8" fillId="0" borderId="31" xfId="48" applyNumberFormat="1" applyFont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vertical="center"/>
    </xf>
    <xf numFmtId="183" fontId="8" fillId="0" borderId="31" xfId="0" applyNumberFormat="1" applyFont="1" applyBorder="1" applyAlignment="1">
      <alignment vertical="center"/>
    </xf>
    <xf numFmtId="183" fontId="8" fillId="0" borderId="44" xfId="0" applyNumberFormat="1" applyFont="1" applyBorder="1" applyAlignment="1">
      <alignment vertical="center"/>
    </xf>
    <xf numFmtId="178" fontId="8" fillId="0" borderId="49" xfId="48" applyNumberFormat="1" applyFont="1" applyBorder="1" applyAlignment="1" applyProtection="1">
      <alignment horizontal="centerContinuous" vertical="center"/>
      <protection/>
    </xf>
    <xf numFmtId="178" fontId="8" fillId="0" borderId="63" xfId="48" applyNumberFormat="1" applyFont="1" applyBorder="1" applyAlignment="1">
      <alignment horizontal="centerContinuous" vertical="center"/>
    </xf>
    <xf numFmtId="183" fontId="8" fillId="0" borderId="10" xfId="0" applyNumberFormat="1" applyFont="1" applyBorder="1" applyAlignment="1">
      <alignment vertical="center"/>
    </xf>
    <xf numFmtId="0" fontId="10" fillId="0" borderId="0" xfId="60" applyFont="1" applyFill="1" applyAlignment="1" quotePrefix="1">
      <alignment vertical="center"/>
      <protection/>
    </xf>
    <xf numFmtId="0" fontId="0" fillId="0" borderId="0" xfId="60" applyFont="1">
      <alignment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Alignment="1" applyProtection="1" quotePrefix="1">
      <alignment horizontal="left" vertical="center"/>
      <protection/>
    </xf>
    <xf numFmtId="0" fontId="8" fillId="0" borderId="0" xfId="60" applyFont="1" applyAlignment="1">
      <alignment vertical="center"/>
      <protection/>
    </xf>
    <xf numFmtId="0" fontId="14" fillId="0" borderId="0" xfId="60" applyAlignment="1">
      <alignment vertical="center"/>
      <protection/>
    </xf>
    <xf numFmtId="0" fontId="5" fillId="0" borderId="31" xfId="60" applyFont="1" applyBorder="1" applyAlignment="1" applyProtection="1" quotePrefix="1">
      <alignment horizontal="left" vertical="center"/>
      <protection/>
    </xf>
    <xf numFmtId="0" fontId="8" fillId="0" borderId="31" xfId="60" applyFont="1" applyBorder="1" applyAlignment="1" applyProtection="1">
      <alignment horizontal="left" vertical="center"/>
      <protection/>
    </xf>
    <xf numFmtId="0" fontId="8" fillId="0" borderId="31" xfId="60" applyFont="1" applyBorder="1" applyAlignment="1">
      <alignment vertical="center"/>
      <protection/>
    </xf>
    <xf numFmtId="0" fontId="8" fillId="0" borderId="38" xfId="60" applyFont="1" applyBorder="1" applyAlignment="1">
      <alignment vertical="center"/>
      <protection/>
    </xf>
    <xf numFmtId="0" fontId="8" fillId="0" borderId="62" xfId="60" applyFont="1" applyBorder="1" applyAlignment="1">
      <alignment horizontal="right" vertical="center"/>
      <protection/>
    </xf>
    <xf numFmtId="0" fontId="8" fillId="0" borderId="12" xfId="60" applyFont="1" applyFill="1" applyBorder="1" applyAlignment="1" applyProtection="1">
      <alignment horizontal="center" vertical="center"/>
      <protection/>
    </xf>
    <xf numFmtId="0" fontId="8" fillId="0" borderId="21" xfId="60" applyFont="1" applyFill="1" applyBorder="1" applyAlignment="1">
      <alignment vertical="center"/>
      <protection/>
    </xf>
    <xf numFmtId="0" fontId="8" fillId="0" borderId="43" xfId="60" applyFont="1" applyBorder="1" applyAlignment="1">
      <alignment vertical="center"/>
      <protection/>
    </xf>
    <xf numFmtId="0" fontId="8" fillId="0" borderId="0" xfId="60" applyFont="1" applyBorder="1" applyAlignment="1" applyProtection="1">
      <alignment horizontal="right" vertical="center"/>
      <protection/>
    </xf>
    <xf numFmtId="0" fontId="8" fillId="0" borderId="11" xfId="60" applyFont="1" applyFill="1" applyBorder="1" applyAlignment="1">
      <alignment vertical="center"/>
      <protection/>
    </xf>
    <xf numFmtId="0" fontId="8" fillId="0" borderId="11" xfId="60" applyFont="1" applyFill="1" applyBorder="1" applyAlignment="1" applyProtection="1">
      <alignment horizontal="center" vertical="center"/>
      <protection/>
    </xf>
    <xf numFmtId="0" fontId="8" fillId="0" borderId="14" xfId="60" applyFont="1" applyFill="1" applyBorder="1" applyAlignment="1" applyProtection="1">
      <alignment horizontal="center" vertical="center"/>
      <protection/>
    </xf>
    <xf numFmtId="0" fontId="8" fillId="0" borderId="39" xfId="60" applyFont="1" applyBorder="1" applyAlignment="1" applyProtection="1" quotePrefix="1">
      <alignment horizontal="left" vertical="center"/>
      <protection/>
    </xf>
    <xf numFmtId="0" fontId="8" fillId="0" borderId="44" xfId="60" applyFont="1" applyFill="1" applyBorder="1" applyAlignment="1" applyProtection="1" quotePrefix="1">
      <alignment horizontal="center" vertical="center"/>
      <protection/>
    </xf>
    <xf numFmtId="0" fontId="8" fillId="0" borderId="44" xfId="60" applyFont="1" applyFill="1" applyBorder="1" applyAlignment="1" applyProtection="1">
      <alignment horizontal="center" vertical="center"/>
      <protection/>
    </xf>
    <xf numFmtId="0" fontId="8" fillId="0" borderId="40" xfId="60" applyFont="1" applyFill="1" applyBorder="1" applyAlignment="1">
      <alignment vertical="center"/>
      <protection/>
    </xf>
    <xf numFmtId="0" fontId="8" fillId="0" borderId="44" xfId="60" applyFont="1" applyBorder="1" applyAlignment="1" applyProtection="1">
      <alignment horizontal="distributed" vertical="center"/>
      <protection/>
    </xf>
    <xf numFmtId="182" fontId="8" fillId="0" borderId="23" xfId="60" applyNumberFormat="1" applyFont="1" applyFill="1" applyBorder="1" applyAlignment="1">
      <alignment vertical="center"/>
      <protection/>
    </xf>
    <xf numFmtId="182" fontId="8" fillId="0" borderId="48" xfId="60" applyNumberFormat="1" applyFont="1" applyFill="1" applyBorder="1" applyAlignment="1">
      <alignment vertical="center"/>
      <protection/>
    </xf>
    <xf numFmtId="0" fontId="14" fillId="0" borderId="0" xfId="60">
      <alignment/>
      <protection/>
    </xf>
    <xf numFmtId="0" fontId="8" fillId="0" borderId="0" xfId="60" applyFont="1">
      <alignment/>
      <protection/>
    </xf>
    <xf numFmtId="0" fontId="8" fillId="0" borderId="11" xfId="60" applyFont="1" applyBorder="1" applyAlignment="1" applyProtection="1">
      <alignment horizontal="distributed" vertical="center"/>
      <protection/>
    </xf>
    <xf numFmtId="183" fontId="8" fillId="0" borderId="23" xfId="60" applyNumberFormat="1" applyFont="1" applyFill="1" applyBorder="1" applyAlignment="1">
      <alignment vertical="center"/>
      <protection/>
    </xf>
    <xf numFmtId="183" fontId="8" fillId="0" borderId="48" xfId="60" applyNumberFormat="1" applyFont="1" applyFill="1" applyBorder="1" applyAlignment="1">
      <alignment vertical="center"/>
      <protection/>
    </xf>
    <xf numFmtId="0" fontId="8" fillId="0" borderId="47" xfId="60" applyFont="1" applyBorder="1" applyAlignment="1" applyProtection="1">
      <alignment horizontal="distributed" vertical="center"/>
      <protection/>
    </xf>
    <xf numFmtId="182" fontId="8" fillId="0" borderId="25" xfId="60" applyNumberFormat="1" applyFont="1" applyFill="1" applyBorder="1" applyAlignment="1">
      <alignment vertical="center"/>
      <protection/>
    </xf>
    <xf numFmtId="182" fontId="8" fillId="0" borderId="40" xfId="60" applyNumberFormat="1" applyFont="1" applyFill="1" applyBorder="1" applyAlignment="1">
      <alignment vertical="center"/>
      <protection/>
    </xf>
    <xf numFmtId="183" fontId="8" fillId="0" borderId="24" xfId="60" applyNumberFormat="1" applyFont="1" applyFill="1" applyBorder="1" applyAlignment="1">
      <alignment vertical="center"/>
      <protection/>
    </xf>
    <xf numFmtId="183" fontId="8" fillId="0" borderId="56" xfId="60" applyNumberFormat="1" applyFont="1" applyFill="1" applyBorder="1" applyAlignment="1">
      <alignment vertical="center"/>
      <protection/>
    </xf>
    <xf numFmtId="0" fontId="8" fillId="0" borderId="15" xfId="60" applyFont="1" applyBorder="1" applyAlignment="1" applyProtection="1">
      <alignment horizontal="distributed" vertical="center"/>
      <protection/>
    </xf>
    <xf numFmtId="183" fontId="8" fillId="0" borderId="26" xfId="60" applyNumberFormat="1" applyFont="1" applyFill="1" applyBorder="1" applyAlignment="1">
      <alignment vertical="center"/>
      <protection/>
    </xf>
    <xf numFmtId="183" fontId="8" fillId="0" borderId="60" xfId="60" applyNumberFormat="1" applyFont="1" applyFill="1" applyBorder="1" applyAlignment="1">
      <alignment vertical="center"/>
      <protection/>
    </xf>
    <xf numFmtId="0" fontId="8" fillId="0" borderId="0" xfId="60" applyFont="1" applyAlignment="1" applyProtection="1" quotePrefix="1">
      <alignment horizontal="left"/>
      <protection/>
    </xf>
    <xf numFmtId="0" fontId="10" fillId="0" borderId="0" xfId="61" applyFont="1" applyFill="1" applyAlignment="1" quotePrefix="1">
      <alignment vertical="center"/>
      <protection/>
    </xf>
    <xf numFmtId="0" fontId="0" fillId="0" borderId="0" xfId="61" applyFont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Alignment="1" applyProtection="1" quotePrefix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14" fillId="0" borderId="0" xfId="61" applyAlignment="1">
      <alignment vertical="center"/>
      <protection/>
    </xf>
    <xf numFmtId="0" fontId="8" fillId="0" borderId="0" xfId="61" applyFont="1" applyAlignment="1" applyProtection="1" quotePrefix="1">
      <alignment horizontal="left"/>
      <protection/>
    </xf>
    <xf numFmtId="0" fontId="8" fillId="0" borderId="0" xfId="61" applyFont="1">
      <alignment/>
      <protection/>
    </xf>
    <xf numFmtId="0" fontId="14" fillId="0" borderId="0" xfId="61">
      <alignment/>
      <protection/>
    </xf>
    <xf numFmtId="0" fontId="5" fillId="0" borderId="31" xfId="61" applyFont="1" applyBorder="1" applyAlignment="1" applyProtection="1" quotePrefix="1">
      <alignment horizontal="left" vertical="center"/>
      <protection/>
    </xf>
    <xf numFmtId="0" fontId="8" fillId="0" borderId="0" xfId="61" applyFont="1" applyAlignment="1" applyProtection="1" quotePrefix="1">
      <alignment horizontal="left" vertical="center"/>
      <protection/>
    </xf>
    <xf numFmtId="0" fontId="8" fillId="0" borderId="38" xfId="61" applyFont="1" applyBorder="1" applyAlignment="1">
      <alignment horizontal="right" vertical="center"/>
      <protection/>
    </xf>
    <xf numFmtId="0" fontId="8" fillId="0" borderId="62" xfId="61" applyFont="1" applyBorder="1" applyAlignment="1" applyProtection="1">
      <alignment horizontal="right"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21" xfId="61" applyFont="1" applyBorder="1" applyAlignment="1">
      <alignment vertical="center"/>
      <protection/>
    </xf>
    <xf numFmtId="0" fontId="8" fillId="0" borderId="43" xfId="61" applyFont="1" applyBorder="1" applyAlignment="1">
      <alignment vertical="center"/>
      <protection/>
    </xf>
    <xf numFmtId="0" fontId="8" fillId="0" borderId="0" xfId="61" applyFont="1" applyBorder="1" applyAlignment="1" applyProtection="1" quotePrefix="1">
      <alignment horizontal="left" vertical="center"/>
      <protection/>
    </xf>
    <xf numFmtId="0" fontId="8" fillId="0" borderId="11" xfId="61" applyFont="1" applyBorder="1" applyAlignment="1" applyProtection="1">
      <alignment horizontal="center" vertical="center"/>
      <protection/>
    </xf>
    <xf numFmtId="0" fontId="8" fillId="0" borderId="14" xfId="61" applyFont="1" applyBorder="1" applyAlignment="1" applyProtection="1">
      <alignment horizontal="center" vertical="center"/>
      <protection/>
    </xf>
    <xf numFmtId="0" fontId="8" fillId="0" borderId="39" xfId="61" applyFont="1" applyBorder="1" applyAlignment="1" applyProtection="1" quotePrefix="1">
      <alignment horizontal="left" vertical="center"/>
      <protection/>
    </xf>
    <xf numFmtId="0" fontId="8" fillId="0" borderId="31" xfId="61" applyFont="1" applyBorder="1" applyAlignment="1" applyProtection="1" quotePrefix="1">
      <alignment horizontal="left" vertical="center"/>
      <protection/>
    </xf>
    <xf numFmtId="0" fontId="8" fillId="0" borderId="44" xfId="61" applyFont="1" applyBorder="1" applyAlignment="1">
      <alignment vertical="center"/>
      <protection/>
    </xf>
    <xf numFmtId="0" fontId="8" fillId="0" borderId="40" xfId="61" applyFont="1" applyBorder="1" applyAlignment="1">
      <alignment vertical="center"/>
      <protection/>
    </xf>
    <xf numFmtId="0" fontId="8" fillId="0" borderId="39" xfId="61" applyFont="1" applyBorder="1" applyAlignment="1" applyProtection="1" quotePrefix="1">
      <alignment horizontal="centerContinuous" vertical="center"/>
      <protection/>
    </xf>
    <xf numFmtId="0" fontId="8" fillId="0" borderId="31" xfId="61" applyFont="1" applyBorder="1" applyAlignment="1" applyProtection="1" quotePrefix="1">
      <alignment horizontal="centerContinuous" vertical="center"/>
      <protection/>
    </xf>
    <xf numFmtId="182" fontId="8" fillId="0" borderId="23" xfId="61" applyNumberFormat="1" applyFont="1" applyBorder="1" applyAlignment="1">
      <alignment vertical="center"/>
      <protection/>
    </xf>
    <xf numFmtId="182" fontId="8" fillId="0" borderId="48" xfId="61" applyNumberFormat="1" applyFont="1" applyBorder="1" applyAlignment="1">
      <alignment vertical="center"/>
      <protection/>
    </xf>
    <xf numFmtId="215" fontId="8" fillId="0" borderId="11" xfId="61" applyNumberFormat="1" applyFont="1" applyBorder="1" applyAlignment="1" applyProtection="1">
      <alignment horizontal="right" vertical="center"/>
      <protection/>
    </xf>
    <xf numFmtId="215" fontId="8" fillId="0" borderId="11" xfId="61" applyNumberFormat="1" applyFont="1" applyBorder="1" applyAlignment="1">
      <alignment vertical="center"/>
      <protection/>
    </xf>
    <xf numFmtId="215" fontId="8" fillId="0" borderId="14" xfId="61" applyNumberFormat="1" applyFont="1" applyBorder="1" applyAlignment="1" applyProtection="1">
      <alignment horizontal="right" vertical="center"/>
      <protection/>
    </xf>
    <xf numFmtId="182" fontId="8" fillId="0" borderId="25" xfId="61" applyNumberFormat="1" applyFont="1" applyBorder="1" applyAlignment="1">
      <alignment vertical="center"/>
      <protection/>
    </xf>
    <xf numFmtId="182" fontId="8" fillId="0" borderId="40" xfId="61" applyNumberFormat="1" applyFont="1" applyBorder="1" applyAlignment="1">
      <alignment vertical="center"/>
      <protection/>
    </xf>
    <xf numFmtId="0" fontId="8" fillId="0" borderId="49" xfId="61" applyFont="1" applyBorder="1" applyAlignment="1" applyProtection="1" quotePrefix="1">
      <alignment horizontal="centerContinuous" vertical="center"/>
      <protection/>
    </xf>
    <xf numFmtId="0" fontId="8" fillId="0" borderId="10" xfId="61" applyFont="1" applyBorder="1" applyAlignment="1" applyProtection="1" quotePrefix="1">
      <alignment horizontal="centerContinuous" vertical="center"/>
      <protection/>
    </xf>
    <xf numFmtId="182" fontId="8" fillId="0" borderId="26" xfId="61" applyNumberFormat="1" applyFont="1" applyBorder="1" applyAlignment="1">
      <alignment vertical="center"/>
      <protection/>
    </xf>
    <xf numFmtId="182" fontId="8" fillId="0" borderId="60" xfId="61" applyNumberFormat="1" applyFont="1" applyBorder="1" applyAlignment="1">
      <alignment vertical="center"/>
      <protection/>
    </xf>
    <xf numFmtId="0" fontId="8" fillId="0" borderId="0" xfId="61" applyFont="1" applyAlignment="1" quotePrefix="1">
      <alignment horizontal="left"/>
      <protection/>
    </xf>
    <xf numFmtId="0" fontId="10" fillId="0" borderId="0" xfId="62" applyFont="1" applyFill="1" applyAlignment="1" quotePrefix="1">
      <alignment vertical="center"/>
      <protection/>
    </xf>
    <xf numFmtId="0" fontId="0" fillId="0" borderId="0" xfId="62" applyFont="1">
      <alignment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Alignment="1" applyProtection="1" quotePrefix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14" fillId="0" borderId="0" xfId="62" applyAlignment="1">
      <alignment vertical="center"/>
      <protection/>
    </xf>
    <xf numFmtId="0" fontId="5" fillId="0" borderId="31" xfId="62" applyFont="1" applyBorder="1" applyAlignment="1" applyProtection="1" quotePrefix="1">
      <alignment horizontal="left" vertical="center"/>
      <protection/>
    </xf>
    <xf numFmtId="0" fontId="8" fillId="0" borderId="31" xfId="62" applyFont="1" applyBorder="1" applyAlignment="1" applyProtection="1">
      <alignment horizontal="left" vertical="center"/>
      <protection/>
    </xf>
    <xf numFmtId="0" fontId="8" fillId="0" borderId="31" xfId="62" applyFont="1" applyBorder="1" applyAlignment="1">
      <alignment vertical="center"/>
      <protection/>
    </xf>
    <xf numFmtId="0" fontId="8" fillId="0" borderId="38" xfId="62" applyFont="1" applyBorder="1" applyAlignment="1">
      <alignment vertical="center"/>
      <protection/>
    </xf>
    <xf numFmtId="0" fontId="8" fillId="0" borderId="62" xfId="62" applyFont="1" applyBorder="1" applyAlignment="1" applyProtection="1">
      <alignment horizontal="right" vertic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2" xfId="62" applyFont="1" applyBorder="1" applyAlignment="1" applyProtection="1">
      <alignment horizontal="center" vertical="center"/>
      <protection/>
    </xf>
    <xf numFmtId="0" fontId="8" fillId="0" borderId="21" xfId="62" applyFont="1" applyBorder="1" applyAlignment="1" applyProtection="1">
      <alignment horizontal="center" vertical="center"/>
      <protection/>
    </xf>
    <xf numFmtId="0" fontId="8" fillId="0" borderId="43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11" xfId="62" applyFont="1" applyBorder="1" applyAlignment="1" applyProtection="1">
      <alignment horizontal="center" vertical="center"/>
      <protection/>
    </xf>
    <xf numFmtId="0" fontId="8" fillId="0" borderId="14" xfId="62" applyFont="1" applyBorder="1" applyAlignment="1" applyProtection="1">
      <alignment horizontal="center" vertical="center"/>
      <protection/>
    </xf>
    <xf numFmtId="0" fontId="8" fillId="0" borderId="44" xfId="62" applyFont="1" applyBorder="1" applyAlignment="1" quotePrefix="1">
      <alignment horizontal="left" vertical="center"/>
      <protection/>
    </xf>
    <xf numFmtId="0" fontId="8" fillId="0" borderId="44" xfId="62" applyFont="1" applyBorder="1" applyAlignment="1" applyProtection="1">
      <alignment horizontal="center" vertical="center"/>
      <protection/>
    </xf>
    <xf numFmtId="0" fontId="8" fillId="0" borderId="44" xfId="62" applyFont="1" applyBorder="1" applyAlignment="1">
      <alignment horizontal="center" vertical="center"/>
      <protection/>
    </xf>
    <xf numFmtId="0" fontId="8" fillId="0" borderId="44" xfId="62" applyFont="1" applyBorder="1" applyAlignment="1" applyProtection="1" quotePrefix="1">
      <alignment horizontal="center" vertical="center"/>
      <protection/>
    </xf>
    <xf numFmtId="0" fontId="8" fillId="0" borderId="40" xfId="62" applyFont="1" applyBorder="1" applyAlignment="1" applyProtection="1">
      <alignment horizontal="center" vertical="center"/>
      <protection/>
    </xf>
    <xf numFmtId="182" fontId="8" fillId="0" borderId="24" xfId="62" applyNumberFormat="1" applyFont="1" applyFill="1" applyBorder="1" applyAlignment="1">
      <alignment vertical="center" shrinkToFit="1"/>
      <protection/>
    </xf>
    <xf numFmtId="182" fontId="8" fillId="0" borderId="23" xfId="62" applyNumberFormat="1" applyFont="1" applyFill="1" applyBorder="1" applyAlignment="1">
      <alignment vertical="center" shrinkToFit="1"/>
      <protection/>
    </xf>
    <xf numFmtId="183" fontId="8" fillId="0" borderId="24" xfId="62" applyNumberFormat="1" applyFont="1" applyFill="1" applyBorder="1" applyAlignment="1">
      <alignment vertical="center" shrinkToFit="1"/>
      <protection/>
    </xf>
    <xf numFmtId="187" fontId="8" fillId="0" borderId="23" xfId="62" applyNumberFormat="1" applyFont="1" applyFill="1" applyBorder="1" applyAlignment="1">
      <alignment vertical="center" shrinkToFit="1"/>
      <protection/>
    </xf>
    <xf numFmtId="182" fontId="8" fillId="0" borderId="48" xfId="62" applyNumberFormat="1" applyFont="1" applyFill="1" applyBorder="1" applyAlignment="1">
      <alignment vertical="center" shrinkToFit="1"/>
      <protection/>
    </xf>
    <xf numFmtId="182" fontId="8" fillId="0" borderId="13" xfId="62" applyNumberFormat="1" applyFont="1" applyFill="1" applyBorder="1" applyAlignment="1">
      <alignment vertical="center" shrinkToFit="1"/>
      <protection/>
    </xf>
    <xf numFmtId="183" fontId="8" fillId="0" borderId="13" xfId="62" applyNumberFormat="1" applyFont="1" applyFill="1" applyBorder="1" applyAlignment="1">
      <alignment vertical="center" shrinkToFit="1"/>
      <protection/>
    </xf>
    <xf numFmtId="182" fontId="8" fillId="0" borderId="25" xfId="62" applyNumberFormat="1" applyFont="1" applyFill="1" applyBorder="1" applyAlignment="1">
      <alignment vertical="center" shrinkToFit="1"/>
      <protection/>
    </xf>
    <xf numFmtId="183" fontId="8" fillId="0" borderId="25" xfId="62" applyNumberFormat="1" applyFont="1" applyFill="1" applyBorder="1" applyAlignment="1">
      <alignment vertical="center" shrinkToFit="1"/>
      <protection/>
    </xf>
    <xf numFmtId="0" fontId="8" fillId="0" borderId="53" xfId="62" applyFont="1" applyFill="1" applyBorder="1" applyAlignment="1">
      <alignment vertical="center"/>
      <protection/>
    </xf>
    <xf numFmtId="0" fontId="8" fillId="0" borderId="47" xfId="62" applyFont="1" applyFill="1" applyBorder="1" applyAlignment="1" applyProtection="1">
      <alignment horizontal="center" vertical="center"/>
      <protection/>
    </xf>
    <xf numFmtId="187" fontId="8" fillId="0" borderId="25" xfId="62" applyNumberFormat="1" applyFont="1" applyFill="1" applyBorder="1" applyAlignment="1">
      <alignment vertical="center" shrinkToFit="1"/>
      <protection/>
    </xf>
    <xf numFmtId="182" fontId="8" fillId="0" borderId="40" xfId="62" applyNumberFormat="1" applyFont="1" applyFill="1" applyBorder="1" applyAlignment="1">
      <alignment vertical="center" shrinkToFit="1"/>
      <protection/>
    </xf>
    <xf numFmtId="0" fontId="8" fillId="0" borderId="44" xfId="62" applyFont="1" applyFill="1" applyBorder="1" applyAlignment="1" applyProtection="1">
      <alignment horizontal="center" vertical="center"/>
      <protection/>
    </xf>
    <xf numFmtId="0" fontId="8" fillId="0" borderId="39" xfId="62" applyFont="1" applyFill="1" applyBorder="1" applyAlignment="1">
      <alignment vertical="center"/>
      <protection/>
    </xf>
    <xf numFmtId="0" fontId="8" fillId="0" borderId="43" xfId="62" applyFont="1" applyFill="1" applyBorder="1" applyAlignment="1">
      <alignment vertical="center"/>
      <protection/>
    </xf>
    <xf numFmtId="0" fontId="8" fillId="0" borderId="49" xfId="62" applyFont="1" applyFill="1" applyBorder="1" applyAlignment="1">
      <alignment vertical="center"/>
      <protection/>
    </xf>
    <xf numFmtId="0" fontId="8" fillId="0" borderId="15" xfId="62" applyFont="1" applyFill="1" applyBorder="1" applyAlignment="1" applyProtection="1">
      <alignment horizontal="center" vertical="center"/>
      <protection/>
    </xf>
    <xf numFmtId="182" fontId="8" fillId="0" borderId="17" xfId="62" applyNumberFormat="1" applyFont="1" applyFill="1" applyBorder="1" applyAlignment="1">
      <alignment vertical="center" shrinkToFit="1"/>
      <protection/>
    </xf>
    <xf numFmtId="182" fontId="8" fillId="0" borderId="26" xfId="62" applyNumberFormat="1" applyFont="1" applyFill="1" applyBorder="1" applyAlignment="1">
      <alignment vertical="center" shrinkToFit="1"/>
      <protection/>
    </xf>
    <xf numFmtId="183" fontId="8" fillId="0" borderId="17" xfId="62" applyNumberFormat="1" applyFont="1" applyFill="1" applyBorder="1" applyAlignment="1">
      <alignment vertical="center" shrinkToFit="1"/>
      <protection/>
    </xf>
    <xf numFmtId="187" fontId="8" fillId="0" borderId="26" xfId="62" applyNumberFormat="1" applyFont="1" applyFill="1" applyBorder="1" applyAlignment="1">
      <alignment vertical="center" shrinkToFit="1"/>
      <protection/>
    </xf>
    <xf numFmtId="0" fontId="8" fillId="0" borderId="0" xfId="62" applyFont="1">
      <alignment/>
      <protection/>
    </xf>
    <xf numFmtId="0" fontId="14" fillId="0" borderId="0" xfId="62">
      <alignment/>
      <protection/>
    </xf>
    <xf numFmtId="0" fontId="8" fillId="0" borderId="0" xfId="62" applyFont="1" applyAlignment="1" applyProtection="1" quotePrefix="1">
      <alignment horizontal="left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10" fillId="0" borderId="0" xfId="63" applyFont="1" applyFill="1" applyAlignment="1" quotePrefix="1">
      <alignment vertical="center"/>
      <protection/>
    </xf>
    <xf numFmtId="0" fontId="0" fillId="0" borderId="0" xfId="63" applyFont="1">
      <alignment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Alignment="1" applyProtection="1" quotePrefix="1">
      <alignment horizontal="left" vertical="center"/>
      <protection/>
    </xf>
    <xf numFmtId="0" fontId="8" fillId="0" borderId="0" xfId="63" applyFont="1" applyAlignment="1">
      <alignment vertical="center"/>
      <protection/>
    </xf>
    <xf numFmtId="0" fontId="14" fillId="0" borderId="0" xfId="63" applyAlignment="1">
      <alignment vertical="center"/>
      <protection/>
    </xf>
    <xf numFmtId="37" fontId="5" fillId="0" borderId="0" xfId="74" applyFont="1" applyAlignment="1" applyProtection="1" quotePrefix="1">
      <alignment horizontal="left" vertical="center"/>
      <protection/>
    </xf>
    <xf numFmtId="37" fontId="5" fillId="0" borderId="0" xfId="74" applyFont="1" applyAlignment="1">
      <alignment vertical="center"/>
      <protection/>
    </xf>
    <xf numFmtId="37" fontId="5" fillId="0" borderId="0" xfId="75" applyFont="1" applyAlignment="1">
      <alignment vertical="center"/>
      <protection/>
    </xf>
    <xf numFmtId="37" fontId="5" fillId="0" borderId="31" xfId="74" applyFont="1" applyBorder="1" applyAlignment="1">
      <alignment vertical="center"/>
      <protection/>
    </xf>
    <xf numFmtId="37" fontId="5" fillId="0" borderId="0" xfId="75" applyFont="1" applyBorder="1" applyAlignment="1">
      <alignment vertical="center"/>
      <protection/>
    </xf>
    <xf numFmtId="37" fontId="5" fillId="0" borderId="38" xfId="74" applyFont="1" applyBorder="1" applyAlignment="1">
      <alignment vertical="center"/>
      <protection/>
    </xf>
    <xf numFmtId="37" fontId="5" fillId="0" borderId="62" xfId="74" applyFont="1" applyBorder="1" applyAlignment="1" applyProtection="1">
      <alignment horizontal="right" vertical="center"/>
      <protection/>
    </xf>
    <xf numFmtId="37" fontId="5" fillId="0" borderId="11" xfId="74" applyFont="1" applyBorder="1" applyAlignment="1">
      <alignment vertical="center"/>
      <protection/>
    </xf>
    <xf numFmtId="37" fontId="5" fillId="0" borderId="39" xfId="74" applyFont="1" applyBorder="1" applyAlignment="1" applyProtection="1">
      <alignment horizontal="left" vertical="center"/>
      <protection/>
    </xf>
    <xf numFmtId="37" fontId="5" fillId="0" borderId="44" xfId="74" applyFont="1" applyBorder="1" applyAlignment="1" applyProtection="1">
      <alignment horizontal="center" vertical="center"/>
      <protection/>
    </xf>
    <xf numFmtId="37" fontId="5" fillId="0" borderId="40" xfId="74" applyFont="1" applyBorder="1" applyAlignment="1" applyProtection="1">
      <alignment horizontal="center" vertical="center"/>
      <protection/>
    </xf>
    <xf numFmtId="187" fontId="8" fillId="0" borderId="24" xfId="63" applyNumberFormat="1" applyFont="1" applyBorder="1" applyAlignment="1">
      <alignment vertical="center"/>
      <protection/>
    </xf>
    <xf numFmtId="187" fontId="8" fillId="0" borderId="56" xfId="63" applyNumberFormat="1" applyFont="1" applyBorder="1" applyAlignment="1">
      <alignment vertical="center"/>
      <protection/>
    </xf>
    <xf numFmtId="37" fontId="5" fillId="0" borderId="0" xfId="74" applyFont="1" applyBorder="1" applyAlignment="1">
      <alignment vertical="center"/>
      <protection/>
    </xf>
    <xf numFmtId="182" fontId="8" fillId="0" borderId="25" xfId="63" applyNumberFormat="1" applyFont="1" applyBorder="1" applyAlignment="1">
      <alignment vertical="center"/>
      <protection/>
    </xf>
    <xf numFmtId="183" fontId="8" fillId="0" borderId="25" xfId="63" applyNumberFormat="1" applyFont="1" applyBorder="1" applyAlignment="1">
      <alignment vertical="center"/>
      <protection/>
    </xf>
    <xf numFmtId="183" fontId="8" fillId="0" borderId="40" xfId="63" applyNumberFormat="1" applyFont="1" applyBorder="1" applyAlignment="1">
      <alignment vertical="center"/>
      <protection/>
    </xf>
    <xf numFmtId="39" fontId="5" fillId="0" borderId="0" xfId="74" applyNumberFormat="1" applyFont="1" applyAlignment="1">
      <alignment vertical="center"/>
      <protection/>
    </xf>
    <xf numFmtId="187" fontId="8" fillId="0" borderId="13" xfId="63" applyNumberFormat="1" applyFont="1" applyBorder="1" applyAlignment="1">
      <alignment vertical="center"/>
      <protection/>
    </xf>
    <xf numFmtId="187" fontId="8" fillId="0" borderId="14" xfId="63" applyNumberFormat="1" applyFont="1" applyBorder="1" applyAlignment="1">
      <alignment vertical="center"/>
      <protection/>
    </xf>
    <xf numFmtId="182" fontId="8" fillId="0" borderId="13" xfId="63" applyNumberFormat="1" applyFont="1" applyBorder="1" applyAlignment="1">
      <alignment vertical="center"/>
      <protection/>
    </xf>
    <xf numFmtId="183" fontId="8" fillId="0" borderId="13" xfId="63" applyNumberFormat="1" applyFont="1" applyBorder="1" applyAlignment="1">
      <alignment vertical="center"/>
      <protection/>
    </xf>
    <xf numFmtId="187" fontId="8" fillId="0" borderId="24" xfId="63" applyNumberFormat="1" applyFont="1" applyFill="1" applyBorder="1" applyAlignment="1">
      <alignment vertical="center"/>
      <protection/>
    </xf>
    <xf numFmtId="187" fontId="8" fillId="0" borderId="56" xfId="63" applyNumberFormat="1" applyFont="1" applyFill="1" applyBorder="1" applyAlignment="1">
      <alignment vertical="center"/>
      <protection/>
    </xf>
    <xf numFmtId="182" fontId="8" fillId="0" borderId="25" xfId="63" applyNumberFormat="1" applyFont="1" applyFill="1" applyBorder="1" applyAlignment="1">
      <alignment vertical="center"/>
      <protection/>
    </xf>
    <xf numFmtId="183" fontId="8" fillId="0" borderId="25" xfId="63" applyNumberFormat="1" applyFont="1" applyFill="1" applyBorder="1" applyAlignment="1">
      <alignment vertical="center"/>
      <protection/>
    </xf>
    <xf numFmtId="187" fontId="8" fillId="0" borderId="13" xfId="63" applyNumberFormat="1" applyFont="1" applyFill="1" applyBorder="1" applyAlignment="1">
      <alignment vertical="center"/>
      <protection/>
    </xf>
    <xf numFmtId="187" fontId="8" fillId="0" borderId="14" xfId="63" applyNumberFormat="1" applyFont="1" applyFill="1" applyBorder="1" applyAlignment="1">
      <alignment vertical="center"/>
      <protection/>
    </xf>
    <xf numFmtId="182" fontId="8" fillId="0" borderId="17" xfId="63" applyNumberFormat="1" applyFont="1" applyFill="1" applyBorder="1" applyAlignment="1">
      <alignment vertical="center"/>
      <protection/>
    </xf>
    <xf numFmtId="183" fontId="8" fillId="0" borderId="17" xfId="63" applyNumberFormat="1" applyFont="1" applyFill="1" applyBorder="1" applyAlignment="1">
      <alignment vertical="center"/>
      <protection/>
    </xf>
    <xf numFmtId="183" fontId="8" fillId="0" borderId="18" xfId="63" applyNumberFormat="1" applyFont="1" applyBorder="1" applyAlignment="1">
      <alignment vertical="center"/>
      <protection/>
    </xf>
    <xf numFmtId="37" fontId="8" fillId="0" borderId="0" xfId="74" applyFont="1">
      <alignment/>
      <protection/>
    </xf>
    <xf numFmtId="37" fontId="0" fillId="0" borderId="0" xfId="74">
      <alignment/>
      <protection/>
    </xf>
    <xf numFmtId="0" fontId="10" fillId="0" borderId="0" xfId="64" applyFont="1" applyFill="1" applyAlignment="1" quotePrefix="1">
      <alignment vertical="center"/>
      <protection/>
    </xf>
    <xf numFmtId="0" fontId="0" fillId="0" borderId="0" xfId="64" applyFont="1">
      <alignment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Alignment="1" applyProtection="1" quotePrefix="1">
      <alignment horizontal="left" vertical="center"/>
      <protection/>
    </xf>
    <xf numFmtId="0" fontId="8" fillId="0" borderId="0" xfId="64" applyFont="1" applyAlignment="1">
      <alignment vertical="center"/>
      <protection/>
    </xf>
    <xf numFmtId="0" fontId="14" fillId="0" borderId="0" xfId="64" applyAlignment="1">
      <alignment vertical="center"/>
      <protection/>
    </xf>
    <xf numFmtId="0" fontId="5" fillId="0" borderId="31" xfId="64" applyFont="1" applyFill="1" applyBorder="1" applyAlignment="1" applyProtection="1" quotePrefix="1">
      <alignment horizontal="left" vertical="center"/>
      <protection/>
    </xf>
    <xf numFmtId="0" fontId="8" fillId="0" borderId="31" xfId="64" applyFont="1" applyFill="1" applyBorder="1">
      <alignment/>
      <protection/>
    </xf>
    <xf numFmtId="37" fontId="5" fillId="0" borderId="31" xfId="74" applyFont="1" applyFill="1" applyBorder="1" applyAlignment="1" applyProtection="1" quotePrefix="1">
      <alignment horizontal="left"/>
      <protection/>
    </xf>
    <xf numFmtId="37" fontId="5" fillId="0" borderId="31" xfId="74" applyFont="1" applyFill="1" applyBorder="1" applyAlignment="1" applyProtection="1" quotePrefix="1">
      <alignment horizontal="right"/>
      <protection/>
    </xf>
    <xf numFmtId="0" fontId="8" fillId="0" borderId="0" xfId="64" applyFont="1" applyFill="1">
      <alignment/>
      <protection/>
    </xf>
    <xf numFmtId="0" fontId="8" fillId="0" borderId="0" xfId="64" applyFont="1">
      <alignment/>
      <protection/>
    </xf>
    <xf numFmtId="37" fontId="5" fillId="0" borderId="0" xfId="74" applyFont="1">
      <alignment/>
      <protection/>
    </xf>
    <xf numFmtId="37" fontId="5" fillId="0" borderId="0" xfId="75" applyFont="1">
      <alignment/>
      <protection/>
    </xf>
    <xf numFmtId="37" fontId="5" fillId="0" borderId="38" xfId="74" applyFont="1" applyFill="1" applyBorder="1" applyAlignment="1">
      <alignment vertical="center"/>
      <protection/>
    </xf>
    <xf numFmtId="37" fontId="5" fillId="0" borderId="62" xfId="74" applyFont="1" applyFill="1" applyBorder="1" applyAlignment="1" applyProtection="1">
      <alignment horizontal="right" vertical="center"/>
      <protection/>
    </xf>
    <xf numFmtId="37" fontId="5" fillId="0" borderId="12" xfId="74" applyFont="1" applyFill="1" applyBorder="1" applyAlignment="1" applyProtection="1">
      <alignment horizontal="center" vertical="center"/>
      <protection/>
    </xf>
    <xf numFmtId="37" fontId="5" fillId="0" borderId="51" xfId="74" applyFont="1" applyFill="1" applyBorder="1" applyAlignment="1" applyProtection="1">
      <alignment horizontal="centerContinuous" vertical="center"/>
      <protection/>
    </xf>
    <xf numFmtId="37" fontId="5" fillId="0" borderId="20" xfId="74" applyFont="1" applyFill="1" applyBorder="1" applyAlignment="1" applyProtection="1" quotePrefix="1">
      <alignment horizontal="centerContinuous" vertical="center"/>
      <protection/>
    </xf>
    <xf numFmtId="37" fontId="5" fillId="0" borderId="20" xfId="74" applyFont="1" applyFill="1" applyBorder="1" applyAlignment="1">
      <alignment horizontal="centerContinuous" vertical="center"/>
      <protection/>
    </xf>
    <xf numFmtId="37" fontId="5" fillId="0" borderId="21" xfId="74" applyFont="1" applyFill="1" applyBorder="1" applyAlignment="1" applyProtection="1">
      <alignment horizontal="center" vertical="center"/>
      <protection/>
    </xf>
    <xf numFmtId="0" fontId="8" fillId="0" borderId="0" xfId="64" applyFont="1" applyFill="1" applyAlignment="1">
      <alignment vertical="center"/>
      <protection/>
    </xf>
    <xf numFmtId="0" fontId="14" fillId="0" borderId="0" xfId="64">
      <alignment/>
      <protection/>
    </xf>
    <xf numFmtId="37" fontId="5" fillId="0" borderId="39" xfId="74" applyFont="1" applyFill="1" applyBorder="1" applyAlignment="1" applyProtection="1">
      <alignment horizontal="left" vertical="center"/>
      <protection/>
    </xf>
    <xf numFmtId="37" fontId="5" fillId="0" borderId="31" xfId="74" applyFont="1" applyFill="1" applyBorder="1" applyAlignment="1">
      <alignment vertical="center"/>
      <protection/>
    </xf>
    <xf numFmtId="37" fontId="5" fillId="0" borderId="44" xfId="74" applyFont="1" applyFill="1" applyBorder="1" applyAlignment="1">
      <alignment horizontal="center" vertical="center"/>
      <protection/>
    </xf>
    <xf numFmtId="37" fontId="5" fillId="0" borderId="44" xfId="74" applyFont="1" applyFill="1" applyBorder="1" applyAlignment="1" applyProtection="1">
      <alignment horizontal="center" vertical="center"/>
      <protection/>
    </xf>
    <xf numFmtId="37" fontId="5" fillId="0" borderId="40" xfId="74" applyFont="1" applyFill="1" applyBorder="1" applyAlignment="1">
      <alignment horizontal="center" vertical="center"/>
      <protection/>
    </xf>
    <xf numFmtId="37" fontId="0" fillId="0" borderId="0" xfId="74" applyAlignment="1">
      <alignment vertical="center"/>
      <protection/>
    </xf>
    <xf numFmtId="0" fontId="14" fillId="0" borderId="0" xfId="64" applyFill="1" applyAlignment="1">
      <alignment vertical="center"/>
      <protection/>
    </xf>
    <xf numFmtId="0" fontId="10" fillId="0" borderId="0" xfId="65" applyFont="1" applyFill="1" applyAlignment="1" quotePrefix="1">
      <alignment vertical="center"/>
      <protection/>
    </xf>
    <xf numFmtId="0" fontId="0" fillId="0" borderId="0" xfId="65" applyFont="1" applyFill="1">
      <alignment/>
      <protection/>
    </xf>
    <xf numFmtId="0" fontId="5" fillId="0" borderId="0" xfId="65" applyFont="1" applyFill="1" applyAlignment="1">
      <alignment vertical="center"/>
      <protection/>
    </xf>
    <xf numFmtId="178" fontId="14" fillId="0" borderId="0" xfId="48" applyNumberFormat="1" applyFont="1" applyFill="1" applyAlignment="1">
      <alignment/>
    </xf>
    <xf numFmtId="0" fontId="5" fillId="0" borderId="0" xfId="65" applyFont="1" applyFill="1" applyAlignment="1" applyProtection="1" quotePrefix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0" fontId="14" fillId="0" borderId="0" xfId="65" applyFill="1" applyAlignment="1">
      <alignment vertical="center"/>
      <protection/>
    </xf>
    <xf numFmtId="37" fontId="5" fillId="0" borderId="0" xfId="75" applyFont="1" applyFill="1" applyAlignment="1" applyProtection="1" quotePrefix="1">
      <alignment horizontal="left" vertical="center"/>
      <protection/>
    </xf>
    <xf numFmtId="37" fontId="5" fillId="0" borderId="0" xfId="74" applyFont="1" applyFill="1" applyAlignment="1">
      <alignment vertical="center"/>
      <protection/>
    </xf>
    <xf numFmtId="37" fontId="5" fillId="0" borderId="38" xfId="75" applyFont="1" applyFill="1" applyBorder="1" applyAlignment="1" applyProtection="1">
      <alignment horizontal="right" vertical="center"/>
      <protection/>
    </xf>
    <xf numFmtId="37" fontId="5" fillId="0" borderId="62" xfId="74" applyFont="1" applyFill="1" applyBorder="1" applyAlignment="1">
      <alignment vertical="center"/>
      <protection/>
    </xf>
    <xf numFmtId="37" fontId="5" fillId="0" borderId="64" xfId="74" applyFont="1" applyFill="1" applyBorder="1" applyAlignment="1">
      <alignment horizontal="right" vertical="center"/>
      <protection/>
    </xf>
    <xf numFmtId="37" fontId="5" fillId="0" borderId="16" xfId="75" applyFont="1" applyFill="1" applyBorder="1" applyAlignment="1" applyProtection="1">
      <alignment horizontal="center" vertical="center"/>
      <protection/>
    </xf>
    <xf numFmtId="37" fontId="5" fillId="0" borderId="12" xfId="75" applyFont="1" applyFill="1" applyBorder="1" applyAlignment="1" applyProtection="1">
      <alignment horizontal="center" vertical="center"/>
      <protection/>
    </xf>
    <xf numFmtId="37" fontId="5" fillId="0" borderId="12" xfId="75" applyFont="1" applyFill="1" applyBorder="1" applyAlignment="1" applyProtection="1" quotePrefix="1">
      <alignment horizontal="center" vertical="center"/>
      <protection/>
    </xf>
    <xf numFmtId="37" fontId="5" fillId="0" borderId="21" xfId="75" applyFont="1" applyFill="1" applyBorder="1" applyAlignment="1">
      <alignment horizontal="center" vertical="center"/>
      <protection/>
    </xf>
    <xf numFmtId="37" fontId="5" fillId="0" borderId="0" xfId="75" applyFont="1" applyFill="1" applyBorder="1" applyAlignment="1">
      <alignment horizontal="center" vertical="center"/>
      <protection/>
    </xf>
    <xf numFmtId="37" fontId="5" fillId="0" borderId="43" xfId="75" applyFont="1" applyFill="1" applyBorder="1" applyAlignment="1">
      <alignment vertical="center"/>
      <protection/>
    </xf>
    <xf numFmtId="37" fontId="5" fillId="0" borderId="0" xfId="74" applyFont="1" applyFill="1" applyBorder="1" applyAlignment="1">
      <alignment vertical="center"/>
      <protection/>
    </xf>
    <xf numFmtId="37" fontId="5" fillId="0" borderId="65" xfId="74" applyFont="1" applyFill="1" applyBorder="1" applyAlignment="1">
      <alignment vertical="center"/>
      <protection/>
    </xf>
    <xf numFmtId="37" fontId="5" fillId="0" borderId="13" xfId="75" applyFont="1" applyFill="1" applyBorder="1" applyAlignment="1" applyProtection="1">
      <alignment horizontal="center" vertical="center"/>
      <protection/>
    </xf>
    <xf numFmtId="37" fontId="5" fillId="0" borderId="11" xfId="75" applyFont="1" applyFill="1" applyBorder="1" applyAlignment="1" applyProtection="1">
      <alignment horizontal="center" vertical="center"/>
      <protection/>
    </xf>
    <xf numFmtId="37" fontId="5" fillId="0" borderId="13" xfId="75" applyFont="1" applyFill="1" applyBorder="1" applyAlignment="1">
      <alignment horizontal="center" vertical="center"/>
      <protection/>
    </xf>
    <xf numFmtId="37" fontId="5" fillId="0" borderId="0" xfId="75" applyFont="1" applyFill="1" applyBorder="1" applyAlignment="1" applyProtection="1" quotePrefix="1">
      <alignment horizontal="center" vertical="center"/>
      <protection/>
    </xf>
    <xf numFmtId="0" fontId="14" fillId="0" borderId="0" xfId="65" applyFill="1">
      <alignment/>
      <protection/>
    </xf>
    <xf numFmtId="37" fontId="5" fillId="0" borderId="39" xfId="75" applyFont="1" applyFill="1" applyBorder="1" applyAlignment="1" applyProtection="1">
      <alignment horizontal="left" vertical="center"/>
      <protection/>
    </xf>
    <xf numFmtId="37" fontId="5" fillId="0" borderId="34" xfId="74" applyFont="1" applyFill="1" applyBorder="1" applyAlignment="1">
      <alignment vertical="center"/>
      <protection/>
    </xf>
    <xf numFmtId="37" fontId="5" fillId="0" borderId="25" xfId="75" applyFont="1" applyFill="1" applyBorder="1" applyAlignment="1" applyProtection="1">
      <alignment horizontal="left" vertical="center"/>
      <protection/>
    </xf>
    <xf numFmtId="37" fontId="5" fillId="0" borderId="44" xfId="75" applyFont="1" applyFill="1" applyBorder="1" applyAlignment="1" applyProtection="1">
      <alignment horizontal="center" vertical="center"/>
      <protection/>
    </xf>
    <xf numFmtId="37" fontId="5" fillId="0" borderId="44" xfId="75" applyFont="1" applyFill="1" applyBorder="1" applyAlignment="1">
      <alignment horizontal="center" vertical="center"/>
      <protection/>
    </xf>
    <xf numFmtId="37" fontId="5" fillId="0" borderId="40" xfId="75" applyFont="1" applyFill="1" applyBorder="1" applyAlignment="1">
      <alignment horizontal="center" vertical="center"/>
      <protection/>
    </xf>
    <xf numFmtId="37" fontId="5" fillId="0" borderId="39" xfId="75" applyFont="1" applyFill="1" applyBorder="1" applyAlignment="1" applyProtection="1" quotePrefix="1">
      <alignment horizontal="left" vertical="center"/>
      <protection/>
    </xf>
    <xf numFmtId="182" fontId="8" fillId="0" borderId="23" xfId="65" applyNumberFormat="1" applyFont="1" applyFill="1" applyBorder="1" applyAlignment="1">
      <alignment vertical="center"/>
      <protection/>
    </xf>
    <xf numFmtId="182" fontId="8" fillId="0" borderId="48" xfId="65" applyNumberFormat="1" applyFont="1" applyFill="1" applyBorder="1" applyAlignment="1">
      <alignment vertical="center"/>
      <protection/>
    </xf>
    <xf numFmtId="37" fontId="5" fillId="0" borderId="49" xfId="75" applyFont="1" applyFill="1" applyBorder="1" applyAlignment="1" applyProtection="1">
      <alignment horizontal="centerContinuous" vertical="center"/>
      <protection/>
    </xf>
    <xf numFmtId="37" fontId="5" fillId="0" borderId="10" xfId="74" applyFont="1" applyFill="1" applyBorder="1" applyAlignment="1">
      <alignment horizontal="centerContinuous" vertical="center"/>
      <protection/>
    </xf>
    <xf numFmtId="37" fontId="5" fillId="0" borderId="63" xfId="74" applyFont="1" applyFill="1" applyBorder="1" applyAlignment="1">
      <alignment horizontal="centerContinuous" vertical="center"/>
      <protection/>
    </xf>
    <xf numFmtId="182" fontId="8" fillId="0" borderId="26" xfId="65" applyNumberFormat="1" applyFont="1" applyFill="1" applyBorder="1" applyAlignment="1">
      <alignment vertical="center"/>
      <protection/>
    </xf>
    <xf numFmtId="182" fontId="8" fillId="0" borderId="60" xfId="65" applyNumberFormat="1" applyFont="1" applyFill="1" applyBorder="1" applyAlignment="1">
      <alignment vertical="center"/>
      <protection/>
    </xf>
    <xf numFmtId="37" fontId="5" fillId="0" borderId="0" xfId="74" applyFont="1" applyFill="1">
      <alignment/>
      <protection/>
    </xf>
    <xf numFmtId="37" fontId="0" fillId="0" borderId="0" xfId="74" applyFill="1">
      <alignment/>
      <protection/>
    </xf>
    <xf numFmtId="0" fontId="10" fillId="0" borderId="0" xfId="66" applyFont="1" applyFill="1" applyAlignment="1" quotePrefix="1">
      <alignment vertical="center"/>
      <protection/>
    </xf>
    <xf numFmtId="0" fontId="0" fillId="0" borderId="0" xfId="66" applyFont="1">
      <alignment/>
      <protection/>
    </xf>
    <xf numFmtId="0" fontId="5" fillId="0" borderId="0" xfId="66" applyFont="1" applyFill="1" applyAlignment="1">
      <alignment vertical="center"/>
      <protection/>
    </xf>
    <xf numFmtId="178" fontId="0" fillId="0" borderId="0" xfId="48" applyNumberFormat="1" applyFont="1" applyAlignment="1">
      <alignment/>
    </xf>
    <xf numFmtId="37" fontId="8" fillId="0" borderId="31" xfId="74" applyFont="1" applyBorder="1" applyAlignment="1" applyProtection="1" quotePrefix="1">
      <alignment horizontal="left"/>
      <protection/>
    </xf>
    <xf numFmtId="37" fontId="8" fillId="0" borderId="31" xfId="74" applyFont="1" applyBorder="1">
      <alignment/>
      <protection/>
    </xf>
    <xf numFmtId="37" fontId="8" fillId="0" borderId="31" xfId="74" applyFont="1" applyBorder="1" applyAlignment="1" applyProtection="1" quotePrefix="1">
      <alignment horizontal="right"/>
      <protection/>
    </xf>
    <xf numFmtId="37" fontId="8" fillId="0" borderId="11" xfId="74" applyFont="1" applyBorder="1" applyAlignment="1">
      <alignment vertical="center"/>
      <protection/>
    </xf>
    <xf numFmtId="0" fontId="14" fillId="0" borderId="0" xfId="66">
      <alignment/>
      <protection/>
    </xf>
    <xf numFmtId="37" fontId="8" fillId="0" borderId="0" xfId="74" applyFont="1" applyAlignment="1">
      <alignment vertical="center"/>
      <protection/>
    </xf>
    <xf numFmtId="37" fontId="8" fillId="0" borderId="44" xfId="74" applyFont="1" applyBorder="1" applyAlignment="1" applyProtection="1">
      <alignment horizontal="center" vertical="center"/>
      <protection/>
    </xf>
    <xf numFmtId="37" fontId="8" fillId="0" borderId="40" xfId="74" applyFont="1" applyBorder="1" applyAlignment="1" applyProtection="1">
      <alignment horizontal="center" vertical="center"/>
      <protection/>
    </xf>
    <xf numFmtId="187" fontId="8" fillId="0" borderId="13" xfId="66" applyNumberFormat="1" applyFont="1" applyBorder="1" applyAlignment="1">
      <alignment vertical="center"/>
      <protection/>
    </xf>
    <xf numFmtId="187" fontId="8" fillId="0" borderId="24" xfId="66" applyNumberFormat="1" applyFont="1" applyBorder="1" applyAlignment="1">
      <alignment vertical="center"/>
      <protection/>
    </xf>
    <xf numFmtId="187" fontId="8" fillId="0" borderId="56" xfId="66" applyNumberFormat="1" applyFont="1" applyBorder="1" applyAlignment="1">
      <alignment vertical="center"/>
      <protection/>
    </xf>
    <xf numFmtId="39" fontId="8" fillId="0" borderId="0" xfId="74" applyNumberFormat="1" applyFont="1" applyBorder="1" applyAlignment="1">
      <alignment vertical="center"/>
      <protection/>
    </xf>
    <xf numFmtId="187" fontId="8" fillId="0" borderId="25" xfId="66" applyNumberFormat="1" applyFont="1" applyBorder="1" applyAlignment="1">
      <alignment vertical="center"/>
      <protection/>
    </xf>
    <xf numFmtId="183" fontId="8" fillId="0" borderId="25" xfId="66" applyNumberFormat="1" applyFont="1" applyBorder="1" applyAlignment="1">
      <alignment vertical="center"/>
      <protection/>
    </xf>
    <xf numFmtId="183" fontId="8" fillId="0" borderId="40" xfId="66" applyNumberFormat="1" applyFont="1" applyBorder="1" applyAlignment="1">
      <alignment vertical="center"/>
      <protection/>
    </xf>
    <xf numFmtId="37" fontId="8" fillId="0" borderId="0" xfId="74" applyFont="1" applyBorder="1" applyAlignment="1">
      <alignment vertical="center"/>
      <protection/>
    </xf>
    <xf numFmtId="39" fontId="8" fillId="0" borderId="0" xfId="74" applyNumberFormat="1" applyFont="1" applyAlignment="1">
      <alignment vertical="center"/>
      <protection/>
    </xf>
    <xf numFmtId="187" fontId="8" fillId="0" borderId="14" xfId="66" applyNumberFormat="1" applyFont="1" applyBorder="1" applyAlignment="1">
      <alignment vertical="center"/>
      <protection/>
    </xf>
    <xf numFmtId="183" fontId="8" fillId="0" borderId="13" xfId="66" applyNumberFormat="1" applyFont="1" applyBorder="1" applyAlignment="1">
      <alignment vertical="center"/>
      <protection/>
    </xf>
    <xf numFmtId="183" fontId="8" fillId="0" borderId="14" xfId="66" applyNumberFormat="1" applyFont="1" applyBorder="1" applyAlignment="1">
      <alignment vertical="center"/>
      <protection/>
    </xf>
    <xf numFmtId="187" fontId="8" fillId="0" borderId="24" xfId="66" applyNumberFormat="1" applyFont="1" applyFill="1" applyBorder="1" applyAlignment="1">
      <alignment vertical="center"/>
      <protection/>
    </xf>
    <xf numFmtId="187" fontId="8" fillId="0" borderId="56" xfId="66" applyNumberFormat="1" applyFont="1" applyFill="1" applyBorder="1" applyAlignment="1">
      <alignment vertical="center"/>
      <protection/>
    </xf>
    <xf numFmtId="187" fontId="8" fillId="0" borderId="25" xfId="66" applyNumberFormat="1" applyFont="1" applyFill="1" applyBorder="1" applyAlignment="1">
      <alignment vertical="center"/>
      <protection/>
    </xf>
    <xf numFmtId="183" fontId="8" fillId="0" borderId="25" xfId="66" applyNumberFormat="1" applyFont="1" applyFill="1" applyBorder="1" applyAlignment="1">
      <alignment vertical="center"/>
      <protection/>
    </xf>
    <xf numFmtId="183" fontId="8" fillId="0" borderId="40" xfId="66" applyNumberFormat="1" applyFont="1" applyFill="1" applyBorder="1" applyAlignment="1">
      <alignment vertical="center"/>
      <protection/>
    </xf>
    <xf numFmtId="187" fontId="8" fillId="0" borderId="13" xfId="66" applyNumberFormat="1" applyFont="1" applyFill="1" applyBorder="1" applyAlignment="1">
      <alignment vertical="center"/>
      <protection/>
    </xf>
    <xf numFmtId="187" fontId="8" fillId="0" borderId="14" xfId="66" applyNumberFormat="1" applyFont="1" applyFill="1" applyBorder="1" applyAlignment="1">
      <alignment vertical="center"/>
      <protection/>
    </xf>
    <xf numFmtId="187" fontId="8" fillId="0" borderId="17" xfId="66" applyNumberFormat="1" applyFont="1" applyFill="1" applyBorder="1" applyAlignment="1">
      <alignment vertical="center"/>
      <protection/>
    </xf>
    <xf numFmtId="183" fontId="8" fillId="0" borderId="17" xfId="66" applyNumberFormat="1" applyFont="1" applyFill="1" applyBorder="1" applyAlignment="1">
      <alignment vertical="center"/>
      <protection/>
    </xf>
    <xf numFmtId="183" fontId="8" fillId="0" borderId="18" xfId="66" applyNumberFormat="1" applyFont="1" applyFill="1" applyBorder="1" applyAlignment="1">
      <alignment vertical="center"/>
      <protection/>
    </xf>
    <xf numFmtId="37" fontId="14" fillId="0" borderId="0" xfId="74" applyFont="1">
      <alignment/>
      <protection/>
    </xf>
    <xf numFmtId="39" fontId="14" fillId="0" borderId="0" xfId="74" applyNumberFormat="1" applyFont="1">
      <alignment/>
      <protection/>
    </xf>
    <xf numFmtId="37" fontId="12" fillId="0" borderId="0" xfId="74" applyFont="1">
      <alignment/>
      <protection/>
    </xf>
    <xf numFmtId="0" fontId="10" fillId="0" borderId="0" xfId="67" applyFont="1" applyFill="1" applyAlignment="1" quotePrefix="1">
      <alignment vertical="center"/>
      <protection/>
    </xf>
    <xf numFmtId="0" fontId="0" fillId="0" borderId="0" xfId="67" applyFont="1">
      <alignment/>
      <protection/>
    </xf>
    <xf numFmtId="0" fontId="5" fillId="0" borderId="0" xfId="67" applyFont="1" applyFill="1" applyAlignment="1">
      <alignment vertical="center"/>
      <protection/>
    </xf>
    <xf numFmtId="0" fontId="8" fillId="0" borderId="31" xfId="67" applyFont="1" applyFill="1" applyBorder="1">
      <alignment/>
      <protection/>
    </xf>
    <xf numFmtId="37" fontId="8" fillId="0" borderId="31" xfId="74" applyFont="1" applyFill="1" applyBorder="1" applyAlignment="1" applyProtection="1" quotePrefix="1">
      <alignment horizontal="left"/>
      <protection/>
    </xf>
    <xf numFmtId="37" fontId="8" fillId="0" borderId="31" xfId="74" applyFont="1" applyFill="1" applyBorder="1" applyAlignment="1" applyProtection="1" quotePrefix="1">
      <alignment horizontal="right"/>
      <protection/>
    </xf>
    <xf numFmtId="37" fontId="14" fillId="0" borderId="0" xfId="74" applyFont="1" applyFill="1">
      <alignment/>
      <protection/>
    </xf>
    <xf numFmtId="37" fontId="8" fillId="0" borderId="38" xfId="74" applyFont="1" applyFill="1" applyBorder="1" applyAlignment="1">
      <alignment vertical="center"/>
      <protection/>
    </xf>
    <xf numFmtId="37" fontId="8" fillId="0" borderId="62" xfId="74" applyFont="1" applyFill="1" applyBorder="1" applyAlignment="1" applyProtection="1" quotePrefix="1">
      <alignment horizontal="right" vertical="center"/>
      <protection/>
    </xf>
    <xf numFmtId="37" fontId="8" fillId="0" borderId="12" xfId="74" applyFont="1" applyFill="1" applyBorder="1" applyAlignment="1" applyProtection="1">
      <alignment horizontal="center" vertical="center"/>
      <protection/>
    </xf>
    <xf numFmtId="37" fontId="8" fillId="0" borderId="51" xfId="74" applyFont="1" applyFill="1" applyBorder="1" applyAlignment="1" applyProtection="1">
      <alignment horizontal="centerContinuous" vertical="center"/>
      <protection/>
    </xf>
    <xf numFmtId="37" fontId="8" fillId="0" borderId="20" xfId="74" applyFont="1" applyFill="1" applyBorder="1" applyAlignment="1" applyProtection="1" quotePrefix="1">
      <alignment horizontal="centerContinuous" vertical="center"/>
      <protection/>
    </xf>
    <xf numFmtId="37" fontId="8" fillId="0" borderId="20" xfId="74" applyFont="1" applyFill="1" applyBorder="1" applyAlignment="1">
      <alignment horizontal="centerContinuous" vertical="center"/>
      <protection/>
    </xf>
    <xf numFmtId="37" fontId="8" fillId="0" borderId="21" xfId="74" applyFont="1" applyFill="1" applyBorder="1" applyAlignment="1" applyProtection="1">
      <alignment horizontal="center" vertical="center"/>
      <protection/>
    </xf>
    <xf numFmtId="37" fontId="14" fillId="0" borderId="0" xfId="74" applyFont="1" applyFill="1" applyAlignment="1">
      <alignment vertical="center"/>
      <protection/>
    </xf>
    <xf numFmtId="37" fontId="14" fillId="0" borderId="0" xfId="74" applyFont="1" applyAlignment="1">
      <alignment vertical="center"/>
      <protection/>
    </xf>
    <xf numFmtId="37" fontId="8" fillId="0" borderId="31" xfId="74" applyFont="1" applyFill="1" applyBorder="1" applyAlignment="1">
      <alignment vertical="center"/>
      <protection/>
    </xf>
    <xf numFmtId="37" fontId="8" fillId="0" borderId="44" xfId="74" applyFont="1" applyFill="1" applyBorder="1" applyAlignment="1">
      <alignment horizontal="center" vertical="center"/>
      <protection/>
    </xf>
    <xf numFmtId="37" fontId="8" fillId="0" borderId="44" xfId="74" applyFont="1" applyFill="1" applyBorder="1" applyAlignment="1" applyProtection="1">
      <alignment horizontal="center" vertical="center"/>
      <protection/>
    </xf>
    <xf numFmtId="37" fontId="8" fillId="0" borderId="40" xfId="74" applyFont="1" applyFill="1" applyBorder="1" applyAlignment="1">
      <alignment horizontal="center" vertical="center"/>
      <protection/>
    </xf>
    <xf numFmtId="0" fontId="10" fillId="0" borderId="0" xfId="68" applyFont="1" applyFill="1" applyAlignment="1" quotePrefix="1">
      <alignment vertical="center"/>
      <protection/>
    </xf>
    <xf numFmtId="0" fontId="0" fillId="0" borderId="0" xfId="68" applyFont="1">
      <alignment/>
      <protection/>
    </xf>
    <xf numFmtId="0" fontId="5" fillId="0" borderId="0" xfId="68" applyFont="1" applyFill="1" applyAlignment="1">
      <alignment vertical="center"/>
      <protection/>
    </xf>
    <xf numFmtId="0" fontId="8" fillId="0" borderId="0" xfId="76" applyFont="1">
      <alignment/>
      <protection/>
    </xf>
    <xf numFmtId="0" fontId="8" fillId="0" borderId="31" xfId="76" applyFont="1" applyBorder="1">
      <alignment/>
      <protection/>
    </xf>
    <xf numFmtId="0" fontId="8" fillId="0" borderId="0" xfId="76" applyFont="1" applyBorder="1">
      <alignment/>
      <protection/>
    </xf>
    <xf numFmtId="0" fontId="8" fillId="0" borderId="0" xfId="76" applyFont="1" applyBorder="1" applyAlignment="1">
      <alignment horizontal="right"/>
      <protection/>
    </xf>
    <xf numFmtId="0" fontId="8" fillId="0" borderId="38" xfId="76" applyFont="1" applyBorder="1" applyAlignment="1">
      <alignment vertical="center"/>
      <protection/>
    </xf>
    <xf numFmtId="0" fontId="8" fillId="0" borderId="62" xfId="76" applyFont="1" applyBorder="1" applyAlignment="1" applyProtection="1">
      <alignment horizontal="right" vertical="center"/>
      <protection/>
    </xf>
    <xf numFmtId="0" fontId="8" fillId="0" borderId="31" xfId="76" applyFont="1" applyBorder="1" applyAlignment="1">
      <alignment vertical="center"/>
      <protection/>
    </xf>
    <xf numFmtId="0" fontId="8" fillId="0" borderId="43" xfId="76" applyFont="1" applyBorder="1" applyAlignment="1">
      <alignment vertical="center"/>
      <protection/>
    </xf>
    <xf numFmtId="0" fontId="8" fillId="0" borderId="11" xfId="76" applyFont="1" applyBorder="1" applyAlignment="1" applyProtection="1">
      <alignment horizontal="left" vertical="center"/>
      <protection/>
    </xf>
    <xf numFmtId="0" fontId="8" fillId="0" borderId="43" xfId="76" applyFont="1" applyBorder="1" applyAlignment="1" applyProtection="1">
      <alignment horizontal="center" vertical="center"/>
      <protection/>
    </xf>
    <xf numFmtId="0" fontId="8" fillId="0" borderId="39" xfId="76" applyFont="1" applyBorder="1" applyAlignment="1">
      <alignment vertical="center"/>
      <protection/>
    </xf>
    <xf numFmtId="0" fontId="8" fillId="0" borderId="44" xfId="76" applyFont="1" applyBorder="1" applyAlignment="1" applyProtection="1">
      <alignment horizontal="left" vertical="center"/>
      <protection/>
    </xf>
    <xf numFmtId="0" fontId="8" fillId="0" borderId="49" xfId="76" applyFont="1" applyBorder="1" applyAlignment="1">
      <alignment vertical="center"/>
      <protection/>
    </xf>
    <xf numFmtId="0" fontId="8" fillId="0" borderId="15" xfId="76" applyFont="1" applyBorder="1" applyAlignment="1" applyProtection="1">
      <alignment horizontal="left" vertical="center"/>
      <protection/>
    </xf>
    <xf numFmtId="0" fontId="10" fillId="0" borderId="0" xfId="69" applyFont="1" applyFill="1" applyAlignment="1" quotePrefix="1">
      <alignment vertical="center"/>
      <protection/>
    </xf>
    <xf numFmtId="0" fontId="0" fillId="0" borderId="0" xfId="69" applyFont="1">
      <alignment/>
      <protection/>
    </xf>
    <xf numFmtId="0" fontId="5" fillId="0" borderId="0" xfId="69" applyFont="1" applyFill="1" applyAlignment="1">
      <alignment vertical="center"/>
      <protection/>
    </xf>
    <xf numFmtId="0" fontId="8" fillId="0" borderId="39" xfId="76" applyFont="1" applyBorder="1" applyAlignment="1" applyProtection="1">
      <alignment horizontal="left" vertical="center"/>
      <protection/>
    </xf>
    <xf numFmtId="0" fontId="8" fillId="0" borderId="43" xfId="76" applyFont="1" applyBorder="1" applyAlignment="1" applyProtection="1" quotePrefix="1">
      <alignment horizontal="left" vertical="center"/>
      <protection/>
    </xf>
    <xf numFmtId="0" fontId="8" fillId="0" borderId="0" xfId="76" applyFont="1" applyBorder="1" applyAlignment="1">
      <alignment vertical="center"/>
      <protection/>
    </xf>
    <xf numFmtId="0" fontId="8" fillId="0" borderId="0" xfId="76" applyFont="1" applyAlignment="1">
      <alignment/>
      <protection/>
    </xf>
    <xf numFmtId="37" fontId="8" fillId="0" borderId="0" xfId="74" applyFont="1" applyAlignment="1">
      <alignment/>
      <protection/>
    </xf>
    <xf numFmtId="0" fontId="10" fillId="0" borderId="0" xfId="70" applyFont="1" applyFill="1" applyAlignment="1" quotePrefix="1">
      <alignment vertical="center"/>
      <protection/>
    </xf>
    <xf numFmtId="0" fontId="0" fillId="0" borderId="0" xfId="70" applyFont="1">
      <alignment/>
      <protection/>
    </xf>
    <xf numFmtId="0" fontId="5" fillId="0" borderId="0" xfId="70" applyFont="1" applyFill="1" applyAlignment="1">
      <alignment vertical="center"/>
      <protection/>
    </xf>
    <xf numFmtId="0" fontId="8" fillId="0" borderId="0" xfId="76" applyFont="1" applyBorder="1" applyAlignment="1" quotePrefix="1">
      <alignment horizontal="right"/>
      <protection/>
    </xf>
    <xf numFmtId="0" fontId="10" fillId="0" borderId="0" xfId="71" applyFont="1" applyFill="1" applyAlignment="1" quotePrefix="1">
      <alignment vertical="center"/>
      <protection/>
    </xf>
    <xf numFmtId="0" fontId="0" fillId="0" borderId="0" xfId="71" applyFont="1" applyFill="1">
      <alignment/>
      <protection/>
    </xf>
    <xf numFmtId="0" fontId="5" fillId="0" borderId="0" xfId="71" applyFont="1" applyFill="1" applyAlignment="1">
      <alignment vertical="center"/>
      <protection/>
    </xf>
    <xf numFmtId="178" fontId="0" fillId="0" borderId="0" xfId="48" applyNumberFormat="1" applyFont="1" applyFill="1" applyAlignment="1">
      <alignment/>
    </xf>
    <xf numFmtId="37" fontId="8" fillId="0" borderId="0" xfId="74" applyFont="1" applyFill="1" applyAlignment="1" applyProtection="1" quotePrefix="1">
      <alignment horizontal="left" vertical="center"/>
      <protection/>
    </xf>
    <xf numFmtId="37" fontId="8" fillId="0" borderId="0" xfId="74" applyFont="1" applyFill="1">
      <alignment/>
      <protection/>
    </xf>
    <xf numFmtId="37" fontId="8" fillId="0" borderId="0" xfId="74" applyFont="1" applyFill="1" applyAlignment="1" applyProtection="1" quotePrefix="1">
      <alignment horizontal="left"/>
      <protection/>
    </xf>
    <xf numFmtId="37" fontId="8" fillId="0" borderId="31" xfId="74" applyFont="1" applyFill="1" applyBorder="1">
      <alignment/>
      <protection/>
    </xf>
    <xf numFmtId="37" fontId="8" fillId="0" borderId="11" xfId="74" applyFont="1" applyFill="1" applyBorder="1" applyAlignment="1">
      <alignment vertical="center"/>
      <protection/>
    </xf>
    <xf numFmtId="37" fontId="8" fillId="0" borderId="0" xfId="74" applyFont="1" applyFill="1" applyAlignment="1">
      <alignment vertical="center"/>
      <protection/>
    </xf>
    <xf numFmtId="37" fontId="8" fillId="0" borderId="40" xfId="74" applyFont="1" applyFill="1" applyBorder="1" applyAlignment="1" applyProtection="1">
      <alignment horizontal="center" vertical="center"/>
      <protection/>
    </xf>
    <xf numFmtId="187" fontId="8" fillId="0" borderId="24" xfId="71" applyNumberFormat="1" applyFont="1" applyFill="1" applyBorder="1" applyAlignment="1">
      <alignment vertical="center"/>
      <protection/>
    </xf>
    <xf numFmtId="187" fontId="8" fillId="0" borderId="56" xfId="71" applyNumberFormat="1" applyFont="1" applyFill="1" applyBorder="1" applyAlignment="1">
      <alignment vertical="center"/>
      <protection/>
    </xf>
    <xf numFmtId="39" fontId="8" fillId="0" borderId="0" xfId="74" applyNumberFormat="1" applyFont="1" applyFill="1" applyBorder="1" applyAlignment="1">
      <alignment vertical="center"/>
      <protection/>
    </xf>
    <xf numFmtId="39" fontId="8" fillId="0" borderId="0" xfId="74" applyNumberFormat="1" applyFont="1" applyFill="1" applyAlignment="1">
      <alignment vertical="center"/>
      <protection/>
    </xf>
    <xf numFmtId="187" fontId="8" fillId="0" borderId="25" xfId="71" applyNumberFormat="1" applyFont="1" applyFill="1" applyBorder="1" applyAlignment="1">
      <alignment vertical="center"/>
      <protection/>
    </xf>
    <xf numFmtId="183" fontId="8" fillId="0" borderId="25" xfId="71" applyNumberFormat="1" applyFont="1" applyFill="1" applyBorder="1" applyAlignment="1">
      <alignment vertical="center"/>
      <protection/>
    </xf>
    <xf numFmtId="183" fontId="8" fillId="0" borderId="40" xfId="71" applyNumberFormat="1" applyFont="1" applyFill="1" applyBorder="1" applyAlignment="1">
      <alignment vertical="center"/>
      <protection/>
    </xf>
    <xf numFmtId="37" fontId="8" fillId="0" borderId="0" xfId="74" applyFont="1" applyFill="1" applyBorder="1" applyAlignment="1">
      <alignment vertical="center"/>
      <protection/>
    </xf>
    <xf numFmtId="187" fontId="8" fillId="0" borderId="13" xfId="71" applyNumberFormat="1" applyFont="1" applyFill="1" applyBorder="1" applyAlignment="1">
      <alignment vertical="center"/>
      <protection/>
    </xf>
    <xf numFmtId="187" fontId="8" fillId="0" borderId="14" xfId="71" applyNumberFormat="1" applyFont="1" applyFill="1" applyBorder="1" applyAlignment="1">
      <alignment vertical="center"/>
      <protection/>
    </xf>
    <xf numFmtId="187" fontId="8" fillId="0" borderId="17" xfId="71" applyNumberFormat="1" applyFont="1" applyFill="1" applyBorder="1" applyAlignment="1">
      <alignment vertical="center"/>
      <protection/>
    </xf>
    <xf numFmtId="183" fontId="8" fillId="0" borderId="17" xfId="71" applyNumberFormat="1" applyFont="1" applyFill="1" applyBorder="1" applyAlignment="1">
      <alignment vertical="center"/>
      <protection/>
    </xf>
    <xf numFmtId="183" fontId="8" fillId="0" borderId="18" xfId="71" applyNumberFormat="1" applyFont="1" applyFill="1" applyBorder="1" applyAlignment="1">
      <alignment vertical="center"/>
      <protection/>
    </xf>
    <xf numFmtId="37" fontId="8" fillId="0" borderId="0" xfId="74" applyFont="1" applyFill="1" applyBorder="1" applyAlignment="1" applyProtection="1" quotePrefix="1">
      <alignment horizontal="center"/>
      <protection/>
    </xf>
    <xf numFmtId="177" fontId="8" fillId="0" borderId="0" xfId="74" applyNumberFormat="1" applyFont="1" applyFill="1" applyBorder="1" applyProtection="1">
      <alignment/>
      <protection/>
    </xf>
    <xf numFmtId="39" fontId="14" fillId="0" borderId="0" xfId="74" applyNumberFormat="1" applyFont="1" applyFill="1">
      <alignment/>
      <protection/>
    </xf>
    <xf numFmtId="38" fontId="8" fillId="0" borderId="22" xfId="48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38" fontId="8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7" fontId="8" fillId="0" borderId="23" xfId="48" applyNumberFormat="1" applyFont="1" applyFill="1" applyBorder="1" applyAlignment="1" applyProtection="1">
      <alignment horizontal="center" vertical="center"/>
      <protection locked="0"/>
    </xf>
    <xf numFmtId="177" fontId="8" fillId="0" borderId="26" xfId="4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/>
    </xf>
    <xf numFmtId="38" fontId="19" fillId="0" borderId="0" xfId="48" applyFont="1" applyFill="1" applyAlignment="1">
      <alignment horizontal="center" vertical="center"/>
    </xf>
    <xf numFmtId="38" fontId="19" fillId="0" borderId="0" xfId="48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57" xfId="0" applyFont="1" applyBorder="1" applyAlignment="1" applyProtection="1">
      <alignment horizontal="center" vertical="center"/>
      <protection/>
    </xf>
    <xf numFmtId="182" fontId="8" fillId="0" borderId="26" xfId="0" applyNumberFormat="1" applyFont="1" applyBorder="1" applyAlignment="1">
      <alignment vertical="center"/>
    </xf>
    <xf numFmtId="37" fontId="8" fillId="0" borderId="0" xfId="73" applyFont="1" applyAlignment="1">
      <alignment horizontal="right"/>
      <protection/>
    </xf>
    <xf numFmtId="219" fontId="8" fillId="0" borderId="25" xfId="0" applyNumberFormat="1" applyFont="1" applyBorder="1" applyAlignment="1">
      <alignment vertical="center" shrinkToFi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7" fontId="19" fillId="0" borderId="0" xfId="73" applyFont="1" applyAlignment="1">
      <alignment horizontal="center" vertical="center"/>
      <protection/>
    </xf>
    <xf numFmtId="37" fontId="20" fillId="0" borderId="0" xfId="73" applyFont="1" applyAlignment="1">
      <alignment horizontal="center"/>
      <protection/>
    </xf>
    <xf numFmtId="219" fontId="8" fillId="0" borderId="26" xfId="0" applyNumberFormat="1" applyFont="1" applyBorder="1" applyAlignment="1">
      <alignment vertical="center" shrinkToFit="1"/>
    </xf>
    <xf numFmtId="219" fontId="8" fillId="0" borderId="60" xfId="0" applyNumberFormat="1" applyFont="1" applyBorder="1" applyAlignment="1">
      <alignment vertical="center" shrinkToFit="1"/>
    </xf>
    <xf numFmtId="219" fontId="8" fillId="0" borderId="40" xfId="0" applyNumberFormat="1" applyFont="1" applyBorder="1" applyAlignment="1">
      <alignment vertical="center" shrinkToFit="1"/>
    </xf>
    <xf numFmtId="39" fontId="8" fillId="0" borderId="66" xfId="73" applyNumberFormat="1" applyFont="1" applyBorder="1" applyAlignment="1">
      <alignment vertical="center"/>
      <protection/>
    </xf>
    <xf numFmtId="37" fontId="19" fillId="0" borderId="43" xfId="73" applyFont="1" applyBorder="1" applyAlignment="1">
      <alignment horizontal="center" vertical="center"/>
      <protection/>
    </xf>
    <xf numFmtId="37" fontId="8" fillId="0" borderId="62" xfId="73" applyFont="1" applyBorder="1" applyAlignment="1" applyProtection="1">
      <alignment horizontal="center" vertical="center"/>
      <protection/>
    </xf>
    <xf numFmtId="37" fontId="8" fillId="0" borderId="67" xfId="73" applyFont="1" applyBorder="1" applyAlignment="1" applyProtection="1" quotePrefix="1">
      <alignment horizontal="distributed" vertical="top"/>
      <protection/>
    </xf>
    <xf numFmtId="182" fontId="8" fillId="0" borderId="68" xfId="0" applyNumberFormat="1" applyFont="1" applyBorder="1" applyAlignment="1">
      <alignment vertical="center" shrinkToFit="1"/>
    </xf>
    <xf numFmtId="219" fontId="8" fillId="0" borderId="68" xfId="0" applyNumberFormat="1" applyFont="1" applyBorder="1" applyAlignment="1">
      <alignment vertical="center" shrinkToFit="1"/>
    </xf>
    <xf numFmtId="183" fontId="8" fillId="0" borderId="69" xfId="0" applyNumberFormat="1" applyFont="1" applyBorder="1" applyAlignment="1">
      <alignment vertical="center"/>
    </xf>
    <xf numFmtId="37" fontId="8" fillId="0" borderId="70" xfId="73" applyFont="1" applyBorder="1" applyAlignment="1" applyProtection="1">
      <alignment horizontal="center" vertical="center"/>
      <protection/>
    </xf>
    <xf numFmtId="182" fontId="8" fillId="0" borderId="71" xfId="0" applyNumberFormat="1" applyFont="1" applyBorder="1" applyAlignment="1">
      <alignment vertical="center"/>
    </xf>
    <xf numFmtId="183" fontId="8" fillId="0" borderId="71" xfId="0" applyNumberFormat="1" applyFont="1" applyBorder="1" applyAlignment="1">
      <alignment vertical="center"/>
    </xf>
    <xf numFmtId="183" fontId="8" fillId="0" borderId="72" xfId="0" applyNumberFormat="1" applyFont="1" applyBorder="1" applyAlignment="1">
      <alignment vertical="center"/>
    </xf>
    <xf numFmtId="37" fontId="8" fillId="0" borderId="49" xfId="73" applyFont="1" applyBorder="1" applyAlignment="1" applyProtection="1">
      <alignment horizontal="left" vertical="center"/>
      <protection/>
    </xf>
    <xf numFmtId="37" fontId="8" fillId="0" borderId="26" xfId="73" applyFont="1" applyBorder="1" applyAlignment="1">
      <alignment horizontal="center" vertical="center"/>
      <protection/>
    </xf>
    <xf numFmtId="37" fontId="8" fillId="0" borderId="15" xfId="73" applyFont="1" applyBorder="1" applyAlignment="1" applyProtection="1">
      <alignment horizontal="center" vertical="center"/>
      <protection/>
    </xf>
    <xf numFmtId="37" fontId="8" fillId="0" borderId="18" xfId="73" applyFont="1" applyBorder="1" applyAlignment="1" applyProtection="1">
      <alignment horizontal="center" vertical="center"/>
      <protection/>
    </xf>
    <xf numFmtId="178" fontId="8" fillId="0" borderId="42" xfId="48" applyNumberFormat="1" applyFont="1" applyBorder="1" applyAlignment="1" applyProtection="1">
      <alignment horizontal="distributed" vertical="center"/>
      <protection/>
    </xf>
    <xf numFmtId="178" fontId="8" fillId="0" borderId="31" xfId="48" applyNumberFormat="1" applyFont="1" applyBorder="1" applyAlignment="1" applyProtection="1" quotePrefix="1">
      <alignment horizontal="right"/>
      <protection/>
    </xf>
    <xf numFmtId="178" fontId="19" fillId="0" borderId="0" xfId="48" applyNumberFormat="1" applyFont="1" applyAlignment="1">
      <alignment horizontal="center" vertical="center"/>
    </xf>
    <xf numFmtId="178" fontId="5" fillId="0" borderId="0" xfId="48" applyNumberFormat="1" applyFont="1" applyBorder="1" applyAlignment="1" applyProtection="1">
      <alignment horizontal="left" vertical="center"/>
      <protection/>
    </xf>
    <xf numFmtId="178" fontId="8" fillId="0" borderId="73" xfId="48" applyNumberFormat="1" applyFont="1" applyBorder="1" applyAlignment="1" applyProtection="1">
      <alignment horizontal="right" vertical="center"/>
      <protection/>
    </xf>
    <xf numFmtId="178" fontId="8" fillId="0" borderId="45" xfId="48" applyNumberFormat="1" applyFont="1" applyBorder="1" applyAlignment="1" applyProtection="1">
      <alignment horizontal="left" vertical="center"/>
      <protection/>
    </xf>
    <xf numFmtId="178" fontId="8" fillId="0" borderId="0" xfId="48" applyNumberFormat="1" applyFont="1" applyBorder="1" applyAlignment="1" applyProtection="1" quotePrefix="1">
      <alignment horizontal="left" vertical="center"/>
      <protection/>
    </xf>
    <xf numFmtId="178" fontId="5" fillId="0" borderId="0" xfId="48" applyNumberFormat="1" applyFont="1" applyBorder="1" applyAlignment="1" applyProtection="1" quotePrefix="1">
      <alignment horizontal="left" vertical="center"/>
      <protection/>
    </xf>
    <xf numFmtId="37" fontId="5" fillId="0" borderId="0" xfId="73" applyFont="1" applyAlignment="1" applyProtection="1" quotePrefix="1">
      <alignment horizontal="left" vertical="center"/>
      <protection/>
    </xf>
    <xf numFmtId="0" fontId="8" fillId="0" borderId="39" xfId="62" applyFont="1" applyBorder="1" applyAlignment="1" applyProtection="1" quotePrefix="1">
      <alignment horizontal="center" vertical="center"/>
      <protection/>
    </xf>
    <xf numFmtId="0" fontId="8" fillId="0" borderId="0" xfId="62" applyFont="1" applyFill="1" applyBorder="1" applyAlignment="1" applyProtection="1">
      <alignment horizontal="left" vertical="center"/>
      <protection/>
    </xf>
    <xf numFmtId="0" fontId="8" fillId="0" borderId="0" xfId="62" applyFont="1" applyAlignment="1" applyProtection="1">
      <alignment horizontal="left" vertical="center"/>
      <protection/>
    </xf>
    <xf numFmtId="0" fontId="8" fillId="0" borderId="11" xfId="62" applyFont="1" applyFill="1" applyBorder="1" applyAlignment="1" applyProtection="1">
      <alignment horizontal="center" vertical="center"/>
      <protection/>
    </xf>
    <xf numFmtId="187" fontId="8" fillId="0" borderId="24" xfId="62" applyNumberFormat="1" applyFont="1" applyFill="1" applyBorder="1" applyAlignment="1">
      <alignment vertical="center" shrinkToFit="1"/>
      <protection/>
    </xf>
    <xf numFmtId="182" fontId="8" fillId="0" borderId="56" xfId="62" applyNumberFormat="1" applyFont="1" applyFill="1" applyBorder="1" applyAlignment="1">
      <alignment vertical="center" shrinkToFit="1"/>
      <protection/>
    </xf>
    <xf numFmtId="0" fontId="21" fillId="0" borderId="0" xfId="62" applyFont="1" applyAlignment="1">
      <alignment horizontal="center" vertical="center"/>
      <protection/>
    </xf>
    <xf numFmtId="37" fontId="5" fillId="0" borderId="0" xfId="74" applyFont="1" applyBorder="1" applyAlignment="1" applyProtection="1">
      <alignment horizontal="center"/>
      <protection/>
    </xf>
    <xf numFmtId="193" fontId="5" fillId="0" borderId="0" xfId="74" applyNumberFormat="1" applyFont="1" applyBorder="1" applyProtection="1">
      <alignment/>
      <protection/>
    </xf>
    <xf numFmtId="37" fontId="5" fillId="0" borderId="0" xfId="74" applyFont="1" applyBorder="1">
      <alignment/>
      <protection/>
    </xf>
    <xf numFmtId="37" fontId="5" fillId="0" borderId="0" xfId="75" applyNumberFormat="1" applyFont="1" applyBorder="1" applyProtection="1">
      <alignment/>
      <protection/>
    </xf>
    <xf numFmtId="37" fontId="8" fillId="0" borderId="0" xfId="74" applyFont="1" applyBorder="1" applyAlignment="1" applyProtection="1" quotePrefix="1">
      <alignment horizontal="left" vertical="center"/>
      <protection/>
    </xf>
    <xf numFmtId="37" fontId="8" fillId="0" borderId="0" xfId="74" applyFont="1" applyBorder="1" applyAlignment="1" applyProtection="1">
      <alignment horizontal="center" vertical="center"/>
      <protection/>
    </xf>
    <xf numFmtId="193" fontId="8" fillId="0" borderId="0" xfId="74" applyNumberFormat="1" applyFont="1" applyBorder="1" applyAlignment="1" applyProtection="1">
      <alignment vertical="center"/>
      <protection/>
    </xf>
    <xf numFmtId="37" fontId="8" fillId="0" borderId="0" xfId="75" applyNumberFormat="1" applyFont="1" applyBorder="1" applyAlignment="1" applyProtection="1">
      <alignment vertical="center"/>
      <protection/>
    </xf>
    <xf numFmtId="37" fontId="5" fillId="0" borderId="0" xfId="74" applyFont="1" applyBorder="1" applyAlignment="1" applyProtection="1" quotePrefix="1">
      <alignment horizontal="left" vertical="center"/>
      <protection/>
    </xf>
    <xf numFmtId="37" fontId="5" fillId="0" borderId="53" xfId="74" applyFont="1" applyFill="1" applyBorder="1" applyAlignment="1" applyProtection="1">
      <alignment horizontal="left" vertical="center"/>
      <protection/>
    </xf>
    <xf numFmtId="37" fontId="5" fillId="0" borderId="55" xfId="74" applyFont="1" applyFill="1" applyBorder="1" applyAlignment="1">
      <alignment vertical="center"/>
      <protection/>
    </xf>
    <xf numFmtId="37" fontId="23" fillId="0" borderId="54" xfId="74" applyFont="1" applyFill="1" applyBorder="1" applyAlignment="1">
      <alignment horizontal="right" vertical="center"/>
      <protection/>
    </xf>
    <xf numFmtId="37" fontId="23" fillId="0" borderId="54" xfId="74" applyFont="1" applyFill="1" applyBorder="1" applyAlignment="1" applyProtection="1">
      <alignment horizontal="right" vertical="center"/>
      <protection/>
    </xf>
    <xf numFmtId="37" fontId="23" fillId="0" borderId="56" xfId="74" applyFont="1" applyFill="1" applyBorder="1" applyAlignment="1">
      <alignment horizontal="right" vertical="center"/>
      <protection/>
    </xf>
    <xf numFmtId="178" fontId="14" fillId="0" borderId="0" xfId="48" applyNumberFormat="1" applyFont="1" applyFill="1" applyAlignment="1">
      <alignment vertical="center"/>
    </xf>
    <xf numFmtId="37" fontId="8" fillId="0" borderId="0" xfId="75" applyFont="1" applyFill="1" applyAlignment="1" applyProtection="1">
      <alignment horizontal="left" vertical="center"/>
      <protection/>
    </xf>
    <xf numFmtId="37" fontId="5" fillId="0" borderId="31" xfId="74" applyFont="1" applyBorder="1" applyAlignment="1" applyProtection="1" quotePrefix="1">
      <alignment horizontal="left" vertical="center"/>
      <protection/>
    </xf>
    <xf numFmtId="0" fontId="14" fillId="0" borderId="0" xfId="66" applyBorder="1">
      <alignment/>
      <protection/>
    </xf>
    <xf numFmtId="37" fontId="8" fillId="0" borderId="39" xfId="74" applyFont="1" applyFill="1" applyBorder="1" applyAlignment="1" applyProtection="1" quotePrefix="1">
      <alignment horizontal="left" vertical="center"/>
      <protection/>
    </xf>
    <xf numFmtId="0" fontId="5" fillId="0" borderId="31" xfId="67" applyFont="1" applyFill="1" applyBorder="1" applyAlignment="1" applyProtection="1" quotePrefix="1">
      <alignment horizontal="left" vertical="center"/>
      <protection/>
    </xf>
    <xf numFmtId="0" fontId="5" fillId="0" borderId="0" xfId="76" applyFont="1" applyAlignment="1" applyProtection="1" quotePrefix="1">
      <alignment horizontal="left" vertical="center"/>
      <protection/>
    </xf>
    <xf numFmtId="0" fontId="5" fillId="0" borderId="31" xfId="76" applyFont="1" applyBorder="1" applyAlignment="1" applyProtection="1" quotePrefix="1">
      <alignment horizontal="left" vertical="center"/>
      <protection/>
    </xf>
    <xf numFmtId="0" fontId="8" fillId="0" borderId="0" xfId="76" applyFont="1" applyAlignment="1">
      <alignment vertical="center"/>
      <protection/>
    </xf>
    <xf numFmtId="0" fontId="8" fillId="0" borderId="49" xfId="76" applyFont="1" applyBorder="1" applyAlignment="1" applyProtection="1">
      <alignment horizontal="center" vertical="center"/>
      <protection/>
    </xf>
    <xf numFmtId="0" fontId="8" fillId="0" borderId="11" xfId="76" applyFont="1" applyBorder="1" applyAlignment="1" applyProtection="1" quotePrefix="1">
      <alignment vertical="center"/>
      <protection/>
    </xf>
    <xf numFmtId="0" fontId="8" fillId="0" borderId="15" xfId="76" applyFont="1" applyBorder="1" applyAlignment="1" applyProtection="1">
      <alignment vertical="center"/>
      <protection/>
    </xf>
    <xf numFmtId="37" fontId="5" fillId="0" borderId="0" xfId="74" applyFont="1" applyFill="1" applyAlignment="1" applyProtection="1" quotePrefix="1">
      <alignment horizontal="left" vertical="center"/>
      <protection/>
    </xf>
    <xf numFmtId="37" fontId="5" fillId="0" borderId="0" xfId="74" applyFont="1" applyFill="1" applyBorder="1" applyAlignment="1" applyProtection="1" quotePrefix="1">
      <alignment vertical="center"/>
      <protection/>
    </xf>
    <xf numFmtId="37" fontId="5" fillId="0" borderId="31" xfId="74" applyFont="1" applyFill="1" applyBorder="1" applyAlignment="1" applyProtection="1">
      <alignment horizontal="left" vertical="center"/>
      <protection/>
    </xf>
    <xf numFmtId="37" fontId="8" fillId="0" borderId="31" xfId="74" applyFont="1" applyFill="1" applyBorder="1" applyAlignment="1" applyProtection="1" quotePrefix="1">
      <alignment horizontal="left" vertical="center"/>
      <protection/>
    </xf>
    <xf numFmtId="37" fontId="8" fillId="0" borderId="31" xfId="74" applyFont="1" applyFill="1" applyBorder="1" applyAlignment="1" applyProtection="1" quotePrefix="1">
      <alignment horizontal="right" vertical="center"/>
      <protection/>
    </xf>
    <xf numFmtId="37" fontId="5" fillId="0" borderId="31" xfId="74" applyFont="1" applyFill="1" applyBorder="1" applyAlignment="1" applyProtection="1" quotePrefix="1">
      <alignment horizontal="left" vertical="center"/>
      <protection/>
    </xf>
    <xf numFmtId="37" fontId="5" fillId="0" borderId="31" xfId="74" applyFont="1" applyFill="1" applyBorder="1" applyAlignment="1" applyProtection="1" quotePrefix="1">
      <alignment horizontal="right" vertical="center"/>
      <protection/>
    </xf>
    <xf numFmtId="178" fontId="12" fillId="0" borderId="0" xfId="48" applyNumberFormat="1" applyFont="1" applyAlignment="1">
      <alignment/>
    </xf>
    <xf numFmtId="178" fontId="72" fillId="0" borderId="0" xfId="48" applyNumberFormat="1" applyFont="1" applyAlignment="1">
      <alignment/>
    </xf>
    <xf numFmtId="183" fontId="8" fillId="0" borderId="74" xfId="0" applyNumberFormat="1" applyFont="1" applyBorder="1" applyAlignment="1">
      <alignment vertical="center"/>
    </xf>
    <xf numFmtId="183" fontId="8" fillId="0" borderId="75" xfId="0" applyNumberFormat="1" applyFont="1" applyBorder="1" applyAlignment="1">
      <alignment vertical="center"/>
    </xf>
    <xf numFmtId="183" fontId="8" fillId="0" borderId="76" xfId="0" applyNumberFormat="1" applyFont="1" applyBorder="1" applyAlignment="1">
      <alignment vertical="center"/>
    </xf>
    <xf numFmtId="183" fontId="8" fillId="0" borderId="32" xfId="0" applyNumberFormat="1" applyFont="1" applyBorder="1" applyAlignment="1">
      <alignment vertical="center"/>
    </xf>
    <xf numFmtId="183" fontId="8" fillId="0" borderId="65" xfId="0" applyNumberFormat="1" applyFont="1" applyBorder="1" applyAlignment="1">
      <alignment vertical="center"/>
    </xf>
    <xf numFmtId="183" fontId="8" fillId="0" borderId="33" xfId="0" applyNumberFormat="1" applyFont="1" applyBorder="1" applyAlignment="1">
      <alignment vertical="center"/>
    </xf>
    <xf numFmtId="178" fontId="8" fillId="0" borderId="23" xfId="48" applyNumberFormat="1" applyFont="1" applyBorder="1" applyAlignment="1">
      <alignment horizontal="center" vertical="center"/>
    </xf>
    <xf numFmtId="178" fontId="8" fillId="0" borderId="23" xfId="48" applyNumberFormat="1" applyFont="1" applyBorder="1" applyAlignment="1">
      <alignment vertical="center"/>
    </xf>
    <xf numFmtId="178" fontId="8" fillId="0" borderId="23" xfId="48" applyNumberFormat="1" applyFont="1" applyBorder="1" applyAlignment="1">
      <alignment horizontal="center" vertical="center" wrapText="1"/>
    </xf>
    <xf numFmtId="178" fontId="24" fillId="0" borderId="23" xfId="48" applyNumberFormat="1" applyFont="1" applyBorder="1" applyAlignment="1">
      <alignment horizontal="center" vertical="center" wrapText="1"/>
    </xf>
    <xf numFmtId="0" fontId="73" fillId="0" borderId="0" xfId="60" applyFont="1" applyAlignment="1">
      <alignment vertical="center"/>
      <protection/>
    </xf>
    <xf numFmtId="0" fontId="72" fillId="0" borderId="0" xfId="62" applyFont="1">
      <alignment/>
      <protection/>
    </xf>
    <xf numFmtId="37" fontId="74" fillId="0" borderId="0" xfId="74" applyFont="1" applyAlignment="1">
      <alignment wrapText="1"/>
      <protection/>
    </xf>
    <xf numFmtId="37" fontId="27" fillId="0" borderId="23" xfId="74" applyFont="1" applyFill="1" applyBorder="1" applyAlignment="1">
      <alignment vertical="center"/>
      <protection/>
    </xf>
    <xf numFmtId="37" fontId="72" fillId="0" borderId="0" xfId="74" applyFont="1" applyAlignment="1">
      <alignment horizontal="center" vertical="center"/>
      <protection/>
    </xf>
    <xf numFmtId="37" fontId="74" fillId="0" borderId="0" xfId="74" applyFont="1" applyAlignment="1">
      <alignment horizontal="center" wrapText="1"/>
      <protection/>
    </xf>
    <xf numFmtId="37" fontId="75" fillId="0" borderId="0" xfId="74" applyFont="1" applyAlignment="1">
      <alignment horizontal="center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8" fillId="0" borderId="0" xfId="0" applyFont="1" applyAlignment="1">
      <alignment vertical="center"/>
    </xf>
    <xf numFmtId="0" fontId="28" fillId="0" borderId="77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82" xfId="0" applyFont="1" applyBorder="1" applyAlignment="1">
      <alignment horizontal="left" vertical="center" shrinkToFit="1"/>
    </xf>
    <xf numFmtId="0" fontId="28" fillId="0" borderId="83" xfId="0" applyFont="1" applyBorder="1" applyAlignment="1">
      <alignment vertical="center" shrinkToFit="1"/>
    </xf>
    <xf numFmtId="0" fontId="28" fillId="0" borderId="84" xfId="0" applyFont="1" applyBorder="1" applyAlignment="1">
      <alignment vertical="center"/>
    </xf>
    <xf numFmtId="0" fontId="28" fillId="0" borderId="85" xfId="0" applyFont="1" applyBorder="1" applyAlignment="1">
      <alignment vertical="center"/>
    </xf>
    <xf numFmtId="0" fontId="28" fillId="0" borderId="86" xfId="0" applyFont="1" applyBorder="1" applyAlignment="1">
      <alignment vertical="center"/>
    </xf>
    <xf numFmtId="0" fontId="28" fillId="0" borderId="87" xfId="0" applyFont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 shrinkToFit="1"/>
    </xf>
    <xf numFmtId="38" fontId="4" fillId="0" borderId="90" xfId="48" applyFont="1" applyBorder="1" applyAlignment="1">
      <alignment vertical="center"/>
    </xf>
    <xf numFmtId="38" fontId="4" fillId="0" borderId="91" xfId="48" applyFont="1" applyBorder="1" applyAlignment="1">
      <alignment vertical="center"/>
    </xf>
    <xf numFmtId="217" fontId="4" fillId="0" borderId="91" xfId="48" applyNumberFormat="1" applyFont="1" applyBorder="1" applyAlignment="1">
      <alignment vertical="center"/>
    </xf>
    <xf numFmtId="216" fontId="4" fillId="0" borderId="92" xfId="42" applyNumberFormat="1" applyFont="1" applyBorder="1" applyAlignment="1">
      <alignment vertical="center" shrinkToFit="1"/>
    </xf>
    <xf numFmtId="216" fontId="4" fillId="0" borderId="92" xfId="42" applyNumberFormat="1" applyFont="1" applyBorder="1" applyAlignment="1">
      <alignment vertical="center"/>
    </xf>
    <xf numFmtId="38" fontId="4" fillId="0" borderId="93" xfId="48" applyFont="1" applyBorder="1" applyAlignment="1">
      <alignment vertical="center"/>
    </xf>
    <xf numFmtId="38" fontId="4" fillId="0" borderId="94" xfId="48" applyFont="1" applyBorder="1" applyAlignment="1">
      <alignment vertical="center"/>
    </xf>
    <xf numFmtId="217" fontId="4" fillId="0" borderId="91" xfId="48" applyNumberFormat="1" applyFont="1" applyBorder="1" applyAlignment="1">
      <alignment vertical="center" shrinkToFit="1"/>
    </xf>
    <xf numFmtId="0" fontId="4" fillId="0" borderId="90" xfId="0" applyFont="1" applyBorder="1" applyAlignment="1">
      <alignment horizontal="center" vertical="center" shrinkToFit="1"/>
    </xf>
    <xf numFmtId="38" fontId="4" fillId="33" borderId="77" xfId="48" applyFont="1" applyFill="1" applyBorder="1" applyAlignment="1">
      <alignment vertical="center" shrinkToFit="1"/>
    </xf>
    <xf numFmtId="38" fontId="4" fillId="33" borderId="78" xfId="48" applyFont="1" applyFill="1" applyBorder="1" applyAlignment="1">
      <alignment vertical="center" shrinkToFit="1"/>
    </xf>
    <xf numFmtId="217" fontId="4" fillId="33" borderId="78" xfId="48" applyNumberFormat="1" applyFont="1" applyFill="1" applyBorder="1" applyAlignment="1">
      <alignment vertical="center" shrinkToFit="1"/>
    </xf>
    <xf numFmtId="216" fontId="4" fillId="33" borderId="79" xfId="42" applyNumberFormat="1" applyFont="1" applyFill="1" applyBorder="1" applyAlignment="1">
      <alignment vertical="center" shrinkToFit="1"/>
    </xf>
    <xf numFmtId="38" fontId="4" fillId="33" borderId="80" xfId="48" applyFont="1" applyFill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3" fillId="0" borderId="0" xfId="0" applyFont="1" applyAlignment="1">
      <alignment horizontal="left" vertical="center"/>
    </xf>
    <xf numFmtId="0" fontId="28" fillId="0" borderId="95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28" fillId="0" borderId="97" xfId="0" applyFont="1" applyBorder="1" applyAlignment="1">
      <alignment vertical="center"/>
    </xf>
    <xf numFmtId="0" fontId="28" fillId="0" borderId="98" xfId="0" applyFont="1" applyBorder="1" applyAlignment="1">
      <alignment vertical="center"/>
    </xf>
    <xf numFmtId="0" fontId="13" fillId="0" borderId="89" xfId="0" applyFont="1" applyBorder="1" applyAlignment="1">
      <alignment vertical="center" shrinkToFit="1"/>
    </xf>
    <xf numFmtId="38" fontId="13" fillId="0" borderId="90" xfId="48" applyFont="1" applyBorder="1" applyAlignment="1">
      <alignment vertical="center" shrinkToFit="1"/>
    </xf>
    <xf numFmtId="38" fontId="13" fillId="0" borderId="91" xfId="48" applyFont="1" applyBorder="1" applyAlignment="1">
      <alignment vertical="center" shrinkToFit="1"/>
    </xf>
    <xf numFmtId="217" fontId="13" fillId="0" borderId="91" xfId="48" applyNumberFormat="1" applyFont="1" applyBorder="1" applyAlignment="1">
      <alignment vertical="center" shrinkToFit="1"/>
    </xf>
    <xf numFmtId="216" fontId="13" fillId="0" borderId="92" xfId="42" applyNumberFormat="1" applyFont="1" applyBorder="1" applyAlignment="1">
      <alignment vertical="center" shrinkToFit="1"/>
    </xf>
    <xf numFmtId="216" fontId="13" fillId="0" borderId="94" xfId="42" applyNumberFormat="1" applyFont="1" applyBorder="1" applyAlignment="1">
      <alignment vertical="center" shrinkToFit="1"/>
    </xf>
    <xf numFmtId="38" fontId="13" fillId="0" borderId="99" xfId="48" applyFont="1" applyBorder="1" applyAlignment="1">
      <alignment vertical="center" shrinkToFit="1"/>
    </xf>
    <xf numFmtId="216" fontId="13" fillId="0" borderId="100" xfId="42" applyNumberFormat="1" applyFont="1" applyBorder="1" applyAlignment="1">
      <alignment vertical="center" shrinkToFit="1"/>
    </xf>
    <xf numFmtId="38" fontId="13" fillId="0" borderId="93" xfId="48" applyFont="1" applyBorder="1" applyAlignment="1">
      <alignment vertical="center" shrinkToFit="1"/>
    </xf>
    <xf numFmtId="0" fontId="13" fillId="0" borderId="90" xfId="0" applyFont="1" applyBorder="1" applyAlignment="1">
      <alignment horizontal="center" vertical="center" shrinkToFit="1"/>
    </xf>
    <xf numFmtId="38" fontId="13" fillId="33" borderId="77" xfId="48" applyFont="1" applyFill="1" applyBorder="1" applyAlignment="1">
      <alignment vertical="center" shrinkToFit="1"/>
    </xf>
    <xf numFmtId="38" fontId="13" fillId="33" borderId="78" xfId="48" applyFont="1" applyFill="1" applyBorder="1" applyAlignment="1">
      <alignment vertical="center" shrinkToFit="1"/>
    </xf>
    <xf numFmtId="217" fontId="13" fillId="33" borderId="78" xfId="48" applyNumberFormat="1" applyFont="1" applyFill="1" applyBorder="1" applyAlignment="1">
      <alignment vertical="center" shrinkToFit="1"/>
    </xf>
    <xf numFmtId="216" fontId="13" fillId="33" borderId="79" xfId="42" applyNumberFormat="1" applyFont="1" applyFill="1" applyBorder="1" applyAlignment="1">
      <alignment vertical="center" shrinkToFit="1"/>
    </xf>
    <xf numFmtId="216" fontId="13" fillId="33" borderId="81" xfId="42" applyNumberFormat="1" applyFont="1" applyFill="1" applyBorder="1" applyAlignment="1">
      <alignment vertical="center" shrinkToFit="1"/>
    </xf>
    <xf numFmtId="38" fontId="13" fillId="33" borderId="101" xfId="48" applyFont="1" applyFill="1" applyBorder="1" applyAlignment="1">
      <alignment vertical="center" shrinkToFit="1"/>
    </xf>
    <xf numFmtId="38" fontId="13" fillId="33" borderId="102" xfId="48" applyFont="1" applyFill="1" applyBorder="1" applyAlignment="1">
      <alignment vertical="center" shrinkToFit="1"/>
    </xf>
    <xf numFmtId="217" fontId="13" fillId="33" borderId="102" xfId="48" applyNumberFormat="1" applyFont="1" applyFill="1" applyBorder="1" applyAlignment="1">
      <alignment vertical="center" shrinkToFit="1"/>
    </xf>
    <xf numFmtId="216" fontId="13" fillId="33" borderId="103" xfId="42" applyNumberFormat="1" applyFont="1" applyFill="1" applyBorder="1" applyAlignment="1">
      <alignment vertical="center" shrinkToFit="1"/>
    </xf>
    <xf numFmtId="38" fontId="13" fillId="33" borderId="80" xfId="48" applyFont="1" applyFill="1" applyBorder="1" applyAlignment="1">
      <alignment vertical="center" shrinkToFit="1"/>
    </xf>
    <xf numFmtId="37" fontId="73" fillId="0" borderId="0" xfId="75" applyFont="1" applyFill="1" applyAlignment="1" applyProtection="1">
      <alignment horizontal="left" vertical="center"/>
      <protection/>
    </xf>
    <xf numFmtId="38" fontId="8" fillId="0" borderId="13" xfId="48" applyFont="1" applyBorder="1" applyAlignment="1">
      <alignment vertical="center" shrinkToFit="1"/>
    </xf>
    <xf numFmtId="37" fontId="8" fillId="0" borderId="28" xfId="73" applyFont="1" applyBorder="1" applyAlignment="1" applyProtection="1" quotePrefix="1">
      <alignment horizontal="center" vertical="center"/>
      <protection/>
    </xf>
    <xf numFmtId="37" fontId="8" fillId="0" borderId="26" xfId="73" applyFont="1" applyBorder="1" applyAlignment="1" applyProtection="1" quotePrefix="1">
      <alignment horizontal="center" vertical="center"/>
      <protection/>
    </xf>
    <xf numFmtId="183" fontId="8" fillId="0" borderId="40" xfId="0" applyNumberFormat="1" applyFont="1" applyBorder="1" applyAlignment="1">
      <alignment horizontal="right" vertical="center"/>
    </xf>
    <xf numFmtId="178" fontId="8" fillId="0" borderId="38" xfId="48" applyNumberFormat="1" applyFont="1" applyFill="1" applyBorder="1" applyAlignment="1" applyProtection="1">
      <alignment horizontal="right" vertical="center"/>
      <protection/>
    </xf>
    <xf numFmtId="177" fontId="8" fillId="0" borderId="12" xfId="48" applyNumberFormat="1" applyFont="1" applyFill="1" applyBorder="1" applyAlignment="1">
      <alignment vertical="center"/>
    </xf>
    <xf numFmtId="178" fontId="8" fillId="0" borderId="0" xfId="48" applyNumberFormat="1" applyFont="1" applyFill="1" applyAlignment="1">
      <alignment vertical="center"/>
    </xf>
    <xf numFmtId="178" fontId="8" fillId="0" borderId="43" xfId="48" applyNumberFormat="1" applyFont="1" applyFill="1" applyBorder="1" applyAlignment="1">
      <alignment vertical="center"/>
    </xf>
    <xf numFmtId="178" fontId="8" fillId="0" borderId="11" xfId="48" applyNumberFormat="1" applyFont="1" applyFill="1" applyBorder="1" applyAlignment="1" applyProtection="1">
      <alignment horizontal="center" vertical="center"/>
      <protection/>
    </xf>
    <xf numFmtId="178" fontId="8" fillId="0" borderId="11" xfId="48" applyNumberFormat="1" applyFont="1" applyFill="1" applyBorder="1" applyAlignment="1">
      <alignment vertical="center"/>
    </xf>
    <xf numFmtId="177" fontId="8" fillId="0" borderId="11" xfId="48" applyNumberFormat="1" applyFont="1" applyFill="1" applyBorder="1" applyAlignment="1" applyProtection="1">
      <alignment horizontal="center" vertical="center"/>
      <protection/>
    </xf>
    <xf numFmtId="177" fontId="8" fillId="0" borderId="44" xfId="48" applyNumberFormat="1" applyFont="1" applyFill="1" applyBorder="1" applyAlignment="1" applyProtection="1">
      <alignment horizontal="center" vertical="center"/>
      <protection/>
    </xf>
    <xf numFmtId="177" fontId="8" fillId="0" borderId="40" xfId="48" applyNumberFormat="1" applyFont="1" applyFill="1" applyBorder="1" applyAlignment="1" applyProtection="1">
      <alignment horizontal="center" vertical="center"/>
      <protection/>
    </xf>
    <xf numFmtId="177" fontId="8" fillId="0" borderId="11" xfId="48" applyNumberFormat="1" applyFont="1" applyFill="1" applyBorder="1" applyAlignment="1">
      <alignment vertical="center"/>
    </xf>
    <xf numFmtId="177" fontId="8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39" xfId="48" applyNumberFormat="1" applyFont="1" applyFill="1" applyBorder="1" applyAlignment="1" applyProtection="1">
      <alignment horizontal="left" vertical="center"/>
      <protection/>
    </xf>
    <xf numFmtId="178" fontId="8" fillId="0" borderId="44" xfId="48" applyNumberFormat="1" applyFont="1" applyFill="1" applyBorder="1" applyAlignment="1" applyProtection="1">
      <alignment horizontal="right" vertical="center"/>
      <protection/>
    </xf>
    <xf numFmtId="177" fontId="8" fillId="0" borderId="44" xfId="48" applyNumberFormat="1" applyFont="1" applyFill="1" applyBorder="1" applyAlignment="1" applyProtection="1" quotePrefix="1">
      <alignment horizontal="right" vertical="center"/>
      <protection/>
    </xf>
    <xf numFmtId="178" fontId="8" fillId="0" borderId="43" xfId="48" applyNumberFormat="1" applyFont="1" applyFill="1" applyBorder="1" applyAlignment="1" applyProtection="1">
      <alignment horizontal="left" vertical="center"/>
      <protection/>
    </xf>
    <xf numFmtId="178" fontId="8" fillId="0" borderId="11" xfId="48" applyNumberFormat="1" applyFont="1" applyFill="1" applyBorder="1" applyAlignment="1" applyProtection="1">
      <alignment horizontal="right" vertical="center"/>
      <protection/>
    </xf>
    <xf numFmtId="177" fontId="8" fillId="0" borderId="11" xfId="48" applyNumberFormat="1" applyFont="1" applyFill="1" applyBorder="1" applyAlignment="1" applyProtection="1" quotePrefix="1">
      <alignment horizontal="right" vertical="center"/>
      <protection/>
    </xf>
    <xf numFmtId="208" fontId="8" fillId="0" borderId="11" xfId="48" applyNumberFormat="1" applyFont="1" applyFill="1" applyBorder="1" applyAlignment="1" applyProtection="1">
      <alignment vertical="center"/>
      <protection/>
    </xf>
    <xf numFmtId="208" fontId="8" fillId="0" borderId="11" xfId="48" applyNumberFormat="1" applyFont="1" applyFill="1" applyBorder="1" applyAlignment="1" applyProtection="1">
      <alignment horizontal="right" vertical="center"/>
      <protection/>
    </xf>
    <xf numFmtId="224" fontId="8" fillId="0" borderId="13" xfId="0" applyNumberFormat="1" applyFont="1" applyFill="1" applyBorder="1" applyAlignment="1">
      <alignment vertical="center"/>
    </xf>
    <xf numFmtId="177" fontId="8" fillId="0" borderId="11" xfId="48" applyNumberFormat="1" applyFont="1" applyFill="1" applyBorder="1" applyAlignment="1" applyProtection="1">
      <alignment horizontal="right" vertical="center"/>
      <protection/>
    </xf>
    <xf numFmtId="183" fontId="8" fillId="0" borderId="14" xfId="0" applyNumberFormat="1" applyFont="1" applyFill="1" applyBorder="1" applyAlignment="1">
      <alignment vertical="center"/>
    </xf>
    <xf numFmtId="178" fontId="8" fillId="0" borderId="43" xfId="48" applyNumberFormat="1" applyFont="1" applyFill="1" applyBorder="1" applyAlignment="1" applyProtection="1">
      <alignment horizontal="distributed" vertical="center"/>
      <protection/>
    </xf>
    <xf numFmtId="178" fontId="8" fillId="0" borderId="11" xfId="48" applyNumberFormat="1" applyFont="1" applyFill="1" applyBorder="1" applyAlignment="1" applyProtection="1">
      <alignment vertical="center"/>
      <protection/>
    </xf>
    <xf numFmtId="177" fontId="8" fillId="0" borderId="13" xfId="48" applyNumberFormat="1" applyFont="1" applyFill="1" applyBorder="1" applyAlignment="1" applyProtection="1">
      <alignment vertical="center"/>
      <protection/>
    </xf>
    <xf numFmtId="177" fontId="8" fillId="0" borderId="14" xfId="48" applyNumberFormat="1" applyFont="1" applyFill="1" applyBorder="1" applyAlignment="1" applyProtection="1">
      <alignment vertical="center"/>
      <protection/>
    </xf>
    <xf numFmtId="208" fontId="8" fillId="0" borderId="11" xfId="48" applyNumberFormat="1" applyFont="1" applyFill="1" applyBorder="1" applyAlignment="1">
      <alignment vertical="center"/>
    </xf>
    <xf numFmtId="178" fontId="8" fillId="0" borderId="0" xfId="48" applyNumberFormat="1" applyFont="1" applyFill="1" applyAlignment="1">
      <alignment/>
    </xf>
    <xf numFmtId="182" fontId="8" fillId="0" borderId="13" xfId="0" applyNumberFormat="1" applyFont="1" applyFill="1" applyBorder="1" applyAlignment="1">
      <alignment vertical="center" shrinkToFit="1"/>
    </xf>
    <xf numFmtId="0" fontId="14" fillId="0" borderId="43" xfId="0" applyFont="1" applyFill="1" applyBorder="1" applyAlignment="1">
      <alignment horizontal="distributed" vertical="center"/>
    </xf>
    <xf numFmtId="208" fontId="8" fillId="0" borderId="13" xfId="0" applyNumberFormat="1" applyFont="1" applyFill="1" applyBorder="1" applyAlignment="1">
      <alignment vertical="center"/>
    </xf>
    <xf numFmtId="208" fontId="8" fillId="0" borderId="13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distributed" vertical="center"/>
    </xf>
    <xf numFmtId="178" fontId="8" fillId="0" borderId="41" xfId="48" applyNumberFormat="1" applyFont="1" applyFill="1" applyBorder="1" applyAlignment="1" applyProtection="1">
      <alignment horizontal="distributed" vertical="center"/>
      <protection/>
    </xf>
    <xf numFmtId="178" fontId="8" fillId="0" borderId="54" xfId="48" applyNumberFormat="1" applyFont="1" applyFill="1" applyBorder="1" applyAlignment="1" applyProtection="1">
      <alignment vertical="center" shrinkToFit="1"/>
      <protection/>
    </xf>
    <xf numFmtId="178" fontId="8" fillId="0" borderId="54" xfId="48" applyNumberFormat="1" applyFont="1" applyFill="1" applyBorder="1" applyAlignment="1" applyProtection="1">
      <alignment vertical="center"/>
      <protection/>
    </xf>
    <xf numFmtId="177" fontId="8" fillId="0" borderId="24" xfId="48" applyNumberFormat="1" applyFont="1" applyFill="1" applyBorder="1" applyAlignment="1" applyProtection="1" quotePrefix="1">
      <alignment horizontal="right" vertical="center"/>
      <protection/>
    </xf>
    <xf numFmtId="177" fontId="8" fillId="0" borderId="24" xfId="48" applyNumberFormat="1" applyFont="1" applyFill="1" applyBorder="1" applyAlignment="1" applyProtection="1">
      <alignment vertical="center"/>
      <protection/>
    </xf>
    <xf numFmtId="177" fontId="8" fillId="0" borderId="56" xfId="48" applyNumberFormat="1" applyFont="1" applyFill="1" applyBorder="1" applyAlignment="1" applyProtection="1">
      <alignment vertical="center"/>
      <protection/>
    </xf>
    <xf numFmtId="208" fontId="8" fillId="0" borderId="11" xfId="48" applyNumberFormat="1" applyFont="1" applyFill="1" applyBorder="1" applyAlignment="1" applyProtection="1">
      <alignment vertical="center" shrinkToFit="1"/>
      <protection/>
    </xf>
    <xf numFmtId="224" fontId="8" fillId="0" borderId="13" xfId="0" applyNumberFormat="1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/>
    </xf>
    <xf numFmtId="178" fontId="8" fillId="0" borderId="15" xfId="48" applyNumberFormat="1" applyFont="1" applyFill="1" applyBorder="1" applyAlignment="1" applyProtection="1">
      <alignment vertical="center"/>
      <protection/>
    </xf>
    <xf numFmtId="177" fontId="8" fillId="0" borderId="17" xfId="48" applyNumberFormat="1" applyFont="1" applyFill="1" applyBorder="1" applyAlignment="1" applyProtection="1">
      <alignment vertical="center"/>
      <protection/>
    </xf>
    <xf numFmtId="177" fontId="8" fillId="0" borderId="18" xfId="48" applyNumberFormat="1" applyFont="1" applyFill="1" applyBorder="1" applyAlignment="1" applyProtection="1">
      <alignment vertical="center"/>
      <protection/>
    </xf>
    <xf numFmtId="178" fontId="76" fillId="0" borderId="61" xfId="48" applyNumberFormat="1" applyFont="1" applyFill="1" applyBorder="1" applyAlignment="1">
      <alignment horizontal="center" vertical="center"/>
    </xf>
    <xf numFmtId="178" fontId="76" fillId="0" borderId="48" xfId="48" applyNumberFormat="1" applyFont="1" applyFill="1" applyBorder="1" applyAlignment="1">
      <alignment horizontal="center" vertical="center"/>
    </xf>
    <xf numFmtId="182" fontId="76" fillId="0" borderId="55" xfId="0" applyNumberFormat="1" applyFont="1" applyFill="1" applyBorder="1" applyAlignment="1">
      <alignment vertical="center"/>
    </xf>
    <xf numFmtId="182" fontId="76" fillId="0" borderId="14" xfId="0" applyNumberFormat="1" applyFont="1" applyFill="1" applyBorder="1" applyAlignment="1">
      <alignment vertical="center"/>
    </xf>
    <xf numFmtId="182" fontId="76" fillId="0" borderId="0" xfId="0" applyNumberFormat="1" applyFont="1" applyFill="1" applyBorder="1" applyAlignment="1">
      <alignment vertical="center"/>
    </xf>
    <xf numFmtId="182" fontId="76" fillId="0" borderId="31" xfId="0" applyNumberFormat="1" applyFont="1" applyFill="1" applyBorder="1" applyAlignment="1">
      <alignment vertical="center"/>
    </xf>
    <xf numFmtId="182" fontId="76" fillId="0" borderId="40" xfId="0" applyNumberFormat="1" applyFont="1" applyFill="1" applyBorder="1" applyAlignment="1">
      <alignment vertical="center"/>
    </xf>
    <xf numFmtId="182" fontId="76" fillId="0" borderId="10" xfId="0" applyNumberFormat="1" applyFont="1" applyFill="1" applyBorder="1" applyAlignment="1">
      <alignment vertical="center"/>
    </xf>
    <xf numFmtId="182" fontId="76" fillId="0" borderId="18" xfId="0" applyNumberFormat="1" applyFont="1" applyFill="1" applyBorder="1" applyAlignment="1">
      <alignment vertical="center"/>
    </xf>
    <xf numFmtId="37" fontId="77" fillId="0" borderId="53" xfId="74" applyFont="1" applyFill="1" applyBorder="1" applyAlignment="1" applyProtection="1">
      <alignment horizontal="left" vertical="center"/>
      <protection/>
    </xf>
    <xf numFmtId="37" fontId="77" fillId="0" borderId="55" xfId="74" applyFont="1" applyFill="1" applyBorder="1" applyAlignment="1">
      <alignment vertical="center"/>
      <protection/>
    </xf>
    <xf numFmtId="182" fontId="76" fillId="0" borderId="25" xfId="64" applyNumberFormat="1" applyFont="1" applyBorder="1" applyAlignment="1">
      <alignment vertical="center"/>
      <protection/>
    </xf>
    <xf numFmtId="183" fontId="76" fillId="0" borderId="25" xfId="64" applyNumberFormat="1" applyFont="1" applyBorder="1" applyAlignment="1">
      <alignment vertical="center"/>
      <protection/>
    </xf>
    <xf numFmtId="183" fontId="76" fillId="0" borderId="40" xfId="64" applyNumberFormat="1" applyFont="1" applyBorder="1" applyAlignment="1">
      <alignment vertical="center"/>
      <protection/>
    </xf>
    <xf numFmtId="182" fontId="76" fillId="0" borderId="23" xfId="64" applyNumberFormat="1" applyFont="1" applyBorder="1" applyAlignment="1">
      <alignment vertical="center"/>
      <protection/>
    </xf>
    <xf numFmtId="182" fontId="76" fillId="0" borderId="23" xfId="64" applyNumberFormat="1" applyFont="1" applyFill="1" applyBorder="1" applyAlignment="1">
      <alignment vertical="center"/>
      <protection/>
    </xf>
    <xf numFmtId="182" fontId="76" fillId="0" borderId="25" xfId="64" applyNumberFormat="1" applyFont="1" applyFill="1" applyBorder="1" applyAlignment="1">
      <alignment vertical="center"/>
      <protection/>
    </xf>
    <xf numFmtId="37" fontId="76" fillId="0" borderId="43" xfId="74" applyFont="1" applyFill="1" applyBorder="1" applyAlignment="1" applyProtection="1">
      <alignment horizontal="center" vertical="center"/>
      <protection/>
    </xf>
    <xf numFmtId="37" fontId="78" fillId="0" borderId="44" xfId="74" applyFont="1" applyFill="1" applyBorder="1" applyAlignment="1" applyProtection="1" quotePrefix="1">
      <alignment horizontal="center" vertical="center"/>
      <protection/>
    </xf>
    <xf numFmtId="183" fontId="76" fillId="0" borderId="23" xfId="64" applyNumberFormat="1" applyFont="1" applyBorder="1" applyAlignment="1">
      <alignment vertical="center"/>
      <protection/>
    </xf>
    <xf numFmtId="183" fontId="76" fillId="0" borderId="48" xfId="64" applyNumberFormat="1" applyFont="1" applyBorder="1" applyAlignment="1">
      <alignment vertical="center"/>
      <protection/>
    </xf>
    <xf numFmtId="37" fontId="76" fillId="0" borderId="49" xfId="74" applyFont="1" applyFill="1" applyBorder="1" applyAlignment="1" applyProtection="1" quotePrefix="1">
      <alignment horizontal="center" vertical="center"/>
      <protection/>
    </xf>
    <xf numFmtId="37" fontId="78" fillId="0" borderId="15" xfId="74" applyFont="1" applyFill="1" applyBorder="1" applyAlignment="1" applyProtection="1" quotePrefix="1">
      <alignment horizontal="center" vertical="center"/>
      <protection/>
    </xf>
    <xf numFmtId="183" fontId="76" fillId="0" borderId="26" xfId="64" applyNumberFormat="1" applyFont="1" applyBorder="1" applyAlignment="1">
      <alignment vertical="center"/>
      <protection/>
    </xf>
    <xf numFmtId="183" fontId="76" fillId="0" borderId="60" xfId="64" applyNumberFormat="1" applyFont="1" applyBorder="1" applyAlignment="1">
      <alignment vertical="center"/>
      <protection/>
    </xf>
    <xf numFmtId="37" fontId="29" fillId="0" borderId="23" xfId="74" applyFont="1" applyFill="1" applyBorder="1" applyAlignment="1">
      <alignment vertical="center" wrapText="1"/>
      <protection/>
    </xf>
    <xf numFmtId="182" fontId="76" fillId="0" borderId="25" xfId="67" applyNumberFormat="1" applyFont="1" applyBorder="1" applyAlignment="1">
      <alignment vertical="center"/>
      <protection/>
    </xf>
    <xf numFmtId="183" fontId="76" fillId="0" borderId="25" xfId="67" applyNumberFormat="1" applyFont="1" applyBorder="1" applyAlignment="1">
      <alignment vertical="center"/>
      <protection/>
    </xf>
    <xf numFmtId="183" fontId="76" fillId="0" borderId="40" xfId="67" applyNumberFormat="1" applyFont="1" applyBorder="1" applyAlignment="1">
      <alignment vertical="center"/>
      <protection/>
    </xf>
    <xf numFmtId="182" fontId="76" fillId="0" borderId="23" xfId="67" applyNumberFormat="1" applyFont="1" applyBorder="1" applyAlignment="1">
      <alignment vertical="center"/>
      <protection/>
    </xf>
    <xf numFmtId="183" fontId="76" fillId="0" borderId="23" xfId="67" applyNumberFormat="1" applyFont="1" applyBorder="1" applyAlignment="1">
      <alignment vertical="center"/>
      <protection/>
    </xf>
    <xf numFmtId="183" fontId="76" fillId="0" borderId="48" xfId="67" applyNumberFormat="1" applyFont="1" applyBorder="1" applyAlignment="1">
      <alignment vertical="center"/>
      <protection/>
    </xf>
    <xf numFmtId="182" fontId="76" fillId="0" borderId="23" xfId="67" applyNumberFormat="1" applyFont="1" applyFill="1" applyBorder="1" applyAlignment="1">
      <alignment vertical="center"/>
      <protection/>
    </xf>
    <xf numFmtId="37" fontId="76" fillId="0" borderId="44" xfId="74" applyFont="1" applyFill="1" applyBorder="1" applyAlignment="1" applyProtection="1" quotePrefix="1">
      <alignment horizontal="center" vertical="center"/>
      <protection/>
    </xf>
    <xf numFmtId="37" fontId="76" fillId="0" borderId="15" xfId="74" applyFont="1" applyFill="1" applyBorder="1" applyAlignment="1" applyProtection="1" quotePrefix="1">
      <alignment horizontal="center" vertical="center"/>
      <protection/>
    </xf>
    <xf numFmtId="183" fontId="76" fillId="0" borderId="26" xfId="67" applyNumberFormat="1" applyFont="1" applyBorder="1" applyAlignment="1">
      <alignment vertical="center"/>
      <protection/>
    </xf>
    <xf numFmtId="0" fontId="76" fillId="0" borderId="23" xfId="76" applyFont="1" applyBorder="1" applyAlignment="1" applyProtection="1" quotePrefix="1">
      <alignment horizontal="center" vertical="center"/>
      <protection/>
    </xf>
    <xf numFmtId="0" fontId="76" fillId="0" borderId="61" xfId="76" applyFont="1" applyBorder="1" applyAlignment="1" applyProtection="1" quotePrefix="1">
      <alignment horizontal="center" vertical="center"/>
      <protection/>
    </xf>
    <xf numFmtId="0" fontId="76" fillId="0" borderId="104" xfId="76" applyFont="1" applyBorder="1" applyAlignment="1" applyProtection="1" quotePrefix="1">
      <alignment horizontal="center" vertical="center"/>
      <protection/>
    </xf>
    <xf numFmtId="182" fontId="76" fillId="0" borderId="24" xfId="68" applyNumberFormat="1" applyFont="1" applyBorder="1" applyAlignment="1">
      <alignment vertical="center"/>
      <protection/>
    </xf>
    <xf numFmtId="182" fontId="76" fillId="0" borderId="24" xfId="68" applyNumberFormat="1" applyFont="1" applyFill="1" applyBorder="1" applyAlignment="1">
      <alignment vertical="center"/>
      <protection/>
    </xf>
    <xf numFmtId="183" fontId="76" fillId="0" borderId="24" xfId="68" applyNumberFormat="1" applyFont="1" applyBorder="1" applyAlignment="1">
      <alignment vertical="center"/>
      <protection/>
    </xf>
    <xf numFmtId="183" fontId="76" fillId="0" borderId="55" xfId="68" applyNumberFormat="1" applyFont="1" applyBorder="1" applyAlignment="1">
      <alignment vertical="center"/>
      <protection/>
    </xf>
    <xf numFmtId="183" fontId="76" fillId="0" borderId="74" xfId="68" applyNumberFormat="1" applyFont="1" applyBorder="1" applyAlignment="1">
      <alignment vertical="center"/>
      <protection/>
    </xf>
    <xf numFmtId="182" fontId="76" fillId="0" borderId="13" xfId="68" applyNumberFormat="1" applyFont="1" applyBorder="1" applyAlignment="1">
      <alignment vertical="center"/>
      <protection/>
    </xf>
    <xf numFmtId="182" fontId="76" fillId="0" borderId="13" xfId="68" applyNumberFormat="1" applyFont="1" applyFill="1" applyBorder="1" applyAlignment="1">
      <alignment vertical="center"/>
      <protection/>
    </xf>
    <xf numFmtId="41" fontId="76" fillId="0" borderId="13" xfId="68" applyNumberFormat="1" applyFont="1" applyFill="1" applyBorder="1" applyAlignment="1">
      <alignment vertical="center"/>
      <protection/>
    </xf>
    <xf numFmtId="183" fontId="76" fillId="0" borderId="13" xfId="68" applyNumberFormat="1" applyFont="1" applyBorder="1" applyAlignment="1">
      <alignment vertical="center"/>
      <protection/>
    </xf>
    <xf numFmtId="183" fontId="76" fillId="0" borderId="0" xfId="68" applyNumberFormat="1" applyFont="1" applyBorder="1" applyAlignment="1">
      <alignment vertical="center"/>
      <protection/>
    </xf>
    <xf numFmtId="183" fontId="76" fillId="0" borderId="75" xfId="68" applyNumberFormat="1" applyFont="1" applyBorder="1" applyAlignment="1">
      <alignment vertical="center"/>
      <protection/>
    </xf>
    <xf numFmtId="182" fontId="76" fillId="0" borderId="25" xfId="68" applyNumberFormat="1" applyFont="1" applyBorder="1" applyAlignment="1">
      <alignment vertical="center"/>
      <protection/>
    </xf>
    <xf numFmtId="182" fontId="76" fillId="0" borderId="25" xfId="68" applyNumberFormat="1" applyFont="1" applyFill="1" applyBorder="1" applyAlignment="1">
      <alignment vertical="center"/>
      <protection/>
    </xf>
    <xf numFmtId="183" fontId="76" fillId="0" borderId="25" xfId="68" applyNumberFormat="1" applyFont="1" applyBorder="1" applyAlignment="1">
      <alignment vertical="center"/>
      <protection/>
    </xf>
    <xf numFmtId="183" fontId="76" fillId="0" borderId="31" xfId="68" applyNumberFormat="1" applyFont="1" applyBorder="1" applyAlignment="1">
      <alignment vertical="center"/>
      <protection/>
    </xf>
    <xf numFmtId="183" fontId="76" fillId="0" borderId="50" xfId="68" applyNumberFormat="1" applyFont="1" applyBorder="1" applyAlignment="1">
      <alignment vertical="center"/>
      <protection/>
    </xf>
    <xf numFmtId="182" fontId="76" fillId="0" borderId="17" xfId="68" applyNumberFormat="1" applyFont="1" applyBorder="1" applyAlignment="1">
      <alignment vertical="center"/>
      <protection/>
    </xf>
    <xf numFmtId="182" fontId="76" fillId="0" borderId="17" xfId="68" applyNumberFormat="1" applyFont="1" applyFill="1" applyBorder="1" applyAlignment="1">
      <alignment vertical="center"/>
      <protection/>
    </xf>
    <xf numFmtId="183" fontId="76" fillId="0" borderId="17" xfId="68" applyNumberFormat="1" applyFont="1" applyBorder="1" applyAlignment="1">
      <alignment vertical="center"/>
      <protection/>
    </xf>
    <xf numFmtId="183" fontId="76" fillId="0" borderId="10" xfId="68" applyNumberFormat="1" applyFont="1" applyBorder="1" applyAlignment="1">
      <alignment vertical="center"/>
      <protection/>
    </xf>
    <xf numFmtId="183" fontId="76" fillId="0" borderId="105" xfId="68" applyNumberFormat="1" applyFont="1" applyBorder="1" applyAlignment="1">
      <alignment vertical="center"/>
      <protection/>
    </xf>
    <xf numFmtId="0" fontId="76" fillId="0" borderId="38" xfId="76" applyFont="1" applyBorder="1" applyAlignment="1">
      <alignment vertical="center"/>
      <protection/>
    </xf>
    <xf numFmtId="0" fontId="76" fillId="0" borderId="62" xfId="76" applyFont="1" applyBorder="1" applyAlignment="1" applyProtection="1">
      <alignment horizontal="right" vertical="center"/>
      <protection/>
    </xf>
    <xf numFmtId="0" fontId="76" fillId="0" borderId="39" xfId="76" applyFont="1" applyBorder="1" applyAlignment="1" applyProtection="1">
      <alignment horizontal="left" vertical="center"/>
      <protection/>
    </xf>
    <xf numFmtId="0" fontId="76" fillId="0" borderId="31" xfId="76" applyFont="1" applyBorder="1" applyAlignment="1">
      <alignment vertical="center"/>
      <protection/>
    </xf>
    <xf numFmtId="0" fontId="76" fillId="0" borderId="47" xfId="76" applyFont="1" applyBorder="1" applyAlignment="1" applyProtection="1" quotePrefix="1">
      <alignment horizontal="center" vertical="center"/>
      <protection/>
    </xf>
    <xf numFmtId="182" fontId="76" fillId="0" borderId="23" xfId="69" applyNumberFormat="1" applyFont="1" applyBorder="1" applyAlignment="1">
      <alignment vertical="center"/>
      <protection/>
    </xf>
    <xf numFmtId="182" fontId="76" fillId="0" borderId="23" xfId="69" applyNumberFormat="1" applyFont="1" applyFill="1" applyBorder="1" applyAlignment="1">
      <alignment vertical="center"/>
      <protection/>
    </xf>
    <xf numFmtId="183" fontId="76" fillId="0" borderId="23" xfId="69" applyNumberFormat="1" applyFont="1" applyBorder="1" applyAlignment="1">
      <alignment vertical="center"/>
      <protection/>
    </xf>
    <xf numFmtId="183" fontId="76" fillId="0" borderId="104" xfId="69" applyNumberFormat="1" applyFont="1" applyBorder="1" applyAlignment="1">
      <alignment vertical="center"/>
      <protection/>
    </xf>
    <xf numFmtId="0" fontId="76" fillId="0" borderId="30" xfId="76" applyFont="1" applyBorder="1" applyAlignment="1" applyProtection="1" quotePrefix="1">
      <alignment horizontal="distributed" vertical="center"/>
      <protection/>
    </xf>
    <xf numFmtId="0" fontId="76" fillId="0" borderId="11" xfId="76" applyFont="1" applyBorder="1" applyAlignment="1" applyProtection="1" quotePrefix="1">
      <alignment horizontal="center" vertical="center"/>
      <protection/>
    </xf>
    <xf numFmtId="182" fontId="76" fillId="0" borderId="13" xfId="69" applyNumberFormat="1" applyFont="1" applyBorder="1" applyAlignment="1">
      <alignment vertical="center"/>
      <protection/>
    </xf>
    <xf numFmtId="182" fontId="76" fillId="0" borderId="13" xfId="69" applyNumberFormat="1" applyFont="1" applyFill="1" applyBorder="1" applyAlignment="1">
      <alignment vertical="center"/>
      <protection/>
    </xf>
    <xf numFmtId="183" fontId="76" fillId="0" borderId="13" xfId="69" applyNumberFormat="1" applyFont="1" applyBorder="1" applyAlignment="1">
      <alignment vertical="center"/>
      <protection/>
    </xf>
    <xf numFmtId="183" fontId="76" fillId="0" borderId="24" xfId="69" applyNumberFormat="1" applyFont="1" applyBorder="1" applyAlignment="1">
      <alignment vertical="center"/>
      <protection/>
    </xf>
    <xf numFmtId="183" fontId="76" fillId="0" borderId="56" xfId="69" applyNumberFormat="1" applyFont="1" applyBorder="1" applyAlignment="1">
      <alignment vertical="center"/>
      <protection/>
    </xf>
    <xf numFmtId="183" fontId="76" fillId="0" borderId="14" xfId="69" applyNumberFormat="1" applyFont="1" applyBorder="1" applyAlignment="1">
      <alignment vertical="center"/>
      <protection/>
    </xf>
    <xf numFmtId="183" fontId="76" fillId="0" borderId="13" xfId="69" applyNumberFormat="1" applyFont="1" applyBorder="1" applyAlignment="1">
      <alignment horizontal="right" vertical="center"/>
      <protection/>
    </xf>
    <xf numFmtId="183" fontId="76" fillId="0" borderId="0" xfId="69" applyNumberFormat="1" applyFont="1" applyBorder="1" applyAlignment="1">
      <alignment vertical="center"/>
      <protection/>
    </xf>
    <xf numFmtId="183" fontId="76" fillId="0" borderId="75" xfId="69" applyNumberFormat="1" applyFont="1" applyBorder="1" applyAlignment="1">
      <alignment vertical="center"/>
      <protection/>
    </xf>
    <xf numFmtId="0" fontId="76" fillId="0" borderId="25" xfId="76" applyFont="1" applyBorder="1" applyAlignment="1" applyProtection="1" quotePrefix="1">
      <alignment horizontal="center" vertical="center"/>
      <protection/>
    </xf>
    <xf numFmtId="182" fontId="76" fillId="0" borderId="25" xfId="69" applyNumberFormat="1" applyFont="1" applyBorder="1" applyAlignment="1">
      <alignment vertical="center"/>
      <protection/>
    </xf>
    <xf numFmtId="182" fontId="76" fillId="0" borderId="25" xfId="69" applyNumberFormat="1" applyFont="1" applyFill="1" applyBorder="1" applyAlignment="1">
      <alignment vertical="center"/>
      <protection/>
    </xf>
    <xf numFmtId="183" fontId="76" fillId="0" borderId="25" xfId="69" applyNumberFormat="1" applyFont="1" applyBorder="1" applyAlignment="1">
      <alignment vertical="center"/>
      <protection/>
    </xf>
    <xf numFmtId="183" fontId="76" fillId="0" borderId="14" xfId="69" applyNumberFormat="1" applyFont="1" applyBorder="1" applyAlignment="1">
      <alignment horizontal="right" vertical="center"/>
      <protection/>
    </xf>
    <xf numFmtId="0" fontId="76" fillId="0" borderId="43" xfId="76" applyFont="1" applyBorder="1" applyAlignment="1" applyProtection="1" quotePrefix="1">
      <alignment horizontal="left" vertical="center"/>
      <protection/>
    </xf>
    <xf numFmtId="0" fontId="76" fillId="0" borderId="0" xfId="76" applyFont="1" applyBorder="1" applyAlignment="1">
      <alignment vertical="center"/>
      <protection/>
    </xf>
    <xf numFmtId="183" fontId="76" fillId="0" borderId="13" xfId="69" applyNumberFormat="1" applyFont="1" applyFill="1" applyBorder="1" applyAlignment="1">
      <alignment vertical="center"/>
      <protection/>
    </xf>
    <xf numFmtId="0" fontId="76" fillId="0" borderId="49" xfId="76" applyFont="1" applyBorder="1" applyAlignment="1" applyProtection="1" quotePrefix="1">
      <alignment horizontal="left" vertical="center"/>
      <protection/>
    </xf>
    <xf numFmtId="0" fontId="76" fillId="0" borderId="10" xfId="76" applyFont="1" applyBorder="1" applyAlignment="1">
      <alignment vertical="center"/>
      <protection/>
    </xf>
    <xf numFmtId="183" fontId="76" fillId="0" borderId="17" xfId="69" applyNumberFormat="1" applyFont="1" applyBorder="1" applyAlignment="1">
      <alignment vertical="center"/>
      <protection/>
    </xf>
    <xf numFmtId="183" fontId="76" fillId="0" borderId="18" xfId="69" applyNumberFormat="1" applyFont="1" applyBorder="1" applyAlignment="1">
      <alignment vertical="center"/>
      <protection/>
    </xf>
    <xf numFmtId="183" fontId="76" fillId="0" borderId="24" xfId="70" applyNumberFormat="1" applyFont="1" applyBorder="1" applyAlignment="1">
      <alignment vertical="center"/>
      <protection/>
    </xf>
    <xf numFmtId="183" fontId="76" fillId="0" borderId="55" xfId="70" applyNumberFormat="1" applyFont="1" applyBorder="1" applyAlignment="1">
      <alignment vertical="center"/>
      <protection/>
    </xf>
    <xf numFmtId="183" fontId="76" fillId="0" borderId="54" xfId="70" applyNumberFormat="1" applyFont="1" applyBorder="1" applyAlignment="1">
      <alignment vertical="center"/>
      <protection/>
    </xf>
    <xf numFmtId="183" fontId="76" fillId="0" borderId="13" xfId="70" applyNumberFormat="1" applyFont="1" applyBorder="1" applyAlignment="1">
      <alignment vertical="center"/>
      <protection/>
    </xf>
    <xf numFmtId="183" fontId="76" fillId="0" borderId="0" xfId="70" applyNumberFormat="1" applyFont="1" applyBorder="1" applyAlignment="1">
      <alignment vertical="center"/>
      <protection/>
    </xf>
    <xf numFmtId="183" fontId="76" fillId="0" borderId="11" xfId="70" applyNumberFormat="1" applyFont="1" applyBorder="1" applyAlignment="1">
      <alignment vertical="center"/>
      <protection/>
    </xf>
    <xf numFmtId="183" fontId="76" fillId="0" borderId="25" xfId="70" applyNumberFormat="1" applyFont="1" applyBorder="1" applyAlignment="1">
      <alignment vertical="center"/>
      <protection/>
    </xf>
    <xf numFmtId="183" fontId="76" fillId="0" borderId="31" xfId="70" applyNumberFormat="1" applyFont="1" applyBorder="1" applyAlignment="1">
      <alignment vertical="center"/>
      <protection/>
    </xf>
    <xf numFmtId="183" fontId="76" fillId="0" borderId="44" xfId="70" applyNumberFormat="1" applyFont="1" applyBorder="1" applyAlignment="1">
      <alignment vertical="center"/>
      <protection/>
    </xf>
    <xf numFmtId="183" fontId="76" fillId="0" borderId="17" xfId="70" applyNumberFormat="1" applyFont="1" applyBorder="1" applyAlignment="1">
      <alignment vertical="center"/>
      <protection/>
    </xf>
    <xf numFmtId="183" fontId="76" fillId="0" borderId="10" xfId="70" applyNumberFormat="1" applyFont="1" applyBorder="1" applyAlignment="1">
      <alignment vertical="center"/>
      <protection/>
    </xf>
    <xf numFmtId="183" fontId="76" fillId="0" borderId="15" xfId="70" applyNumberFormat="1" applyFont="1" applyBorder="1" applyAlignment="1">
      <alignment vertical="center"/>
      <protection/>
    </xf>
    <xf numFmtId="0" fontId="76" fillId="0" borderId="44" xfId="76" applyFont="1" applyBorder="1" applyAlignment="1" applyProtection="1" quotePrefix="1">
      <alignment horizontal="center" vertical="center"/>
      <protection/>
    </xf>
    <xf numFmtId="0" fontId="76" fillId="0" borderId="31" xfId="76" applyFont="1" applyBorder="1" applyAlignment="1" applyProtection="1" quotePrefix="1">
      <alignment horizontal="center" vertical="center"/>
      <protection/>
    </xf>
    <xf numFmtId="0" fontId="76" fillId="0" borderId="48" xfId="76" applyFont="1" applyBorder="1" applyAlignment="1" applyProtection="1" quotePrefix="1">
      <alignment horizontal="center" vertical="center"/>
      <protection/>
    </xf>
    <xf numFmtId="182" fontId="76" fillId="0" borderId="24" xfId="70" applyNumberFormat="1" applyFont="1" applyBorder="1" applyAlignment="1">
      <alignment vertical="center"/>
      <protection/>
    </xf>
    <xf numFmtId="183" fontId="76" fillId="0" borderId="56" xfId="70" applyNumberFormat="1" applyFont="1" applyBorder="1" applyAlignment="1">
      <alignment vertical="center"/>
      <protection/>
    </xf>
    <xf numFmtId="182" fontId="76" fillId="0" borderId="13" xfId="70" applyNumberFormat="1" applyFont="1" applyBorder="1" applyAlignment="1">
      <alignment vertical="center"/>
      <protection/>
    </xf>
    <xf numFmtId="183" fontId="76" fillId="0" borderId="14" xfId="70" applyNumberFormat="1" applyFont="1" applyBorder="1" applyAlignment="1">
      <alignment vertical="center"/>
      <protection/>
    </xf>
    <xf numFmtId="183" fontId="76" fillId="0" borderId="40" xfId="70" applyNumberFormat="1" applyFont="1" applyBorder="1" applyAlignment="1">
      <alignment vertical="center"/>
      <protection/>
    </xf>
    <xf numFmtId="182" fontId="76" fillId="0" borderId="17" xfId="70" applyNumberFormat="1" applyFont="1" applyBorder="1" applyAlignment="1">
      <alignment vertical="center"/>
      <protection/>
    </xf>
    <xf numFmtId="183" fontId="76" fillId="0" borderId="18" xfId="70" applyNumberFormat="1" applyFont="1" applyBorder="1" applyAlignment="1">
      <alignment vertical="center"/>
      <protection/>
    </xf>
    <xf numFmtId="0" fontId="14" fillId="0" borderId="0" xfId="71" applyFont="1" applyFill="1">
      <alignment/>
      <protection/>
    </xf>
    <xf numFmtId="0" fontId="79" fillId="0" borderId="0" xfId="72" applyFont="1" applyFill="1" applyAlignment="1" quotePrefix="1">
      <alignment vertical="center"/>
      <protection/>
    </xf>
    <xf numFmtId="0" fontId="80" fillId="0" borderId="0" xfId="72" applyFont="1">
      <alignment/>
      <protection/>
    </xf>
    <xf numFmtId="0" fontId="78" fillId="0" borderId="0" xfId="72" applyFont="1" applyFill="1" applyAlignment="1">
      <alignment vertical="center"/>
      <protection/>
    </xf>
    <xf numFmtId="178" fontId="78" fillId="0" borderId="0" xfId="48" applyNumberFormat="1" applyFont="1" applyAlignment="1">
      <alignment vertical="center"/>
    </xf>
    <xf numFmtId="178" fontId="80" fillId="0" borderId="0" xfId="48" applyNumberFormat="1" applyFont="1" applyAlignment="1">
      <alignment/>
    </xf>
    <xf numFmtId="37" fontId="78" fillId="0" borderId="0" xfId="74" applyFont="1" applyAlignment="1" applyProtection="1" quotePrefix="1">
      <alignment horizontal="left" vertical="center"/>
      <protection/>
    </xf>
    <xf numFmtId="37" fontId="76" fillId="0" borderId="0" xfId="74" applyFont="1">
      <alignment/>
      <protection/>
    </xf>
    <xf numFmtId="37" fontId="76" fillId="0" borderId="0" xfId="74" applyFont="1" applyAlignment="1" applyProtection="1" quotePrefix="1">
      <alignment horizontal="left"/>
      <protection/>
    </xf>
    <xf numFmtId="0" fontId="78" fillId="0" borderId="31" xfId="72" applyFont="1" applyFill="1" applyBorder="1" applyAlignment="1" applyProtection="1">
      <alignment horizontal="left" vertical="center"/>
      <protection/>
    </xf>
    <xf numFmtId="0" fontId="76" fillId="0" borderId="31" xfId="72" applyFont="1" applyFill="1" applyBorder="1">
      <alignment/>
      <protection/>
    </xf>
    <xf numFmtId="37" fontId="76" fillId="0" borderId="31" xfId="74" applyFont="1" applyFill="1" applyBorder="1" applyAlignment="1" applyProtection="1" quotePrefix="1">
      <alignment horizontal="left"/>
      <protection/>
    </xf>
    <xf numFmtId="37" fontId="76" fillId="0" borderId="31" xfId="74" applyFont="1" applyFill="1" applyBorder="1" applyAlignment="1" applyProtection="1" quotePrefix="1">
      <alignment horizontal="right"/>
      <protection/>
    </xf>
    <xf numFmtId="37" fontId="81" fillId="0" borderId="0" xfId="74" applyFont="1" applyFill="1">
      <alignment/>
      <protection/>
    </xf>
    <xf numFmtId="37" fontId="81" fillId="0" borderId="0" xfId="74" applyFont="1">
      <alignment/>
      <protection/>
    </xf>
    <xf numFmtId="37" fontId="76" fillId="0" borderId="38" xfId="74" applyFont="1" applyFill="1" applyBorder="1" applyAlignment="1">
      <alignment vertical="center"/>
      <protection/>
    </xf>
    <xf numFmtId="37" fontId="76" fillId="0" borderId="62" xfId="74" applyFont="1" applyFill="1" applyBorder="1" applyAlignment="1" applyProtection="1" quotePrefix="1">
      <alignment horizontal="right" vertical="center"/>
      <protection/>
    </xf>
    <xf numFmtId="37" fontId="76" fillId="0" borderId="12" xfId="74" applyFont="1" applyFill="1" applyBorder="1" applyAlignment="1" applyProtection="1">
      <alignment horizontal="center" vertical="center"/>
      <protection/>
    </xf>
    <xf numFmtId="37" fontId="76" fillId="0" borderId="21" xfId="74" applyFont="1" applyFill="1" applyBorder="1" applyAlignment="1" applyProtection="1">
      <alignment horizontal="center" vertical="center"/>
      <protection/>
    </xf>
    <xf numFmtId="37" fontId="81" fillId="0" borderId="0" xfId="74" applyFont="1" applyFill="1" applyAlignment="1">
      <alignment vertical="center"/>
      <protection/>
    </xf>
    <xf numFmtId="37" fontId="81" fillId="0" borderId="0" xfId="74" applyFont="1" applyAlignment="1">
      <alignment vertical="center"/>
      <protection/>
    </xf>
    <xf numFmtId="37" fontId="76" fillId="0" borderId="39" xfId="74" applyFont="1" applyFill="1" applyBorder="1" applyAlignment="1" applyProtection="1" quotePrefix="1">
      <alignment horizontal="left" vertical="center"/>
      <protection/>
    </xf>
    <xf numFmtId="37" fontId="76" fillId="0" borderId="31" xfId="74" applyFont="1" applyFill="1" applyBorder="1" applyAlignment="1">
      <alignment vertical="center"/>
      <protection/>
    </xf>
    <xf numFmtId="37" fontId="76" fillId="0" borderId="44" xfId="74" applyFont="1" applyFill="1" applyBorder="1" applyAlignment="1">
      <alignment horizontal="center" vertical="center"/>
      <protection/>
    </xf>
    <xf numFmtId="37" fontId="76" fillId="0" borderId="44" xfId="74" applyFont="1" applyFill="1" applyBorder="1" applyAlignment="1" applyProtection="1">
      <alignment horizontal="center" vertical="center"/>
      <protection/>
    </xf>
    <xf numFmtId="37" fontId="76" fillId="0" borderId="40" xfId="74" applyFont="1" applyFill="1" applyBorder="1" applyAlignment="1">
      <alignment horizontal="center" vertical="center"/>
      <protection/>
    </xf>
    <xf numFmtId="37" fontId="78" fillId="0" borderId="53" xfId="74" applyFont="1" applyFill="1" applyBorder="1" applyAlignment="1" applyProtection="1">
      <alignment horizontal="left" vertical="center"/>
      <protection/>
    </xf>
    <xf numFmtId="37" fontId="78" fillId="0" borderId="55" xfId="74" applyFont="1" applyFill="1" applyBorder="1" applyAlignment="1">
      <alignment vertical="center"/>
      <protection/>
    </xf>
    <xf numFmtId="37" fontId="82" fillId="0" borderId="54" xfId="74" applyFont="1" applyFill="1" applyBorder="1" applyAlignment="1">
      <alignment horizontal="right" vertical="center"/>
      <protection/>
    </xf>
    <xf numFmtId="37" fontId="82" fillId="0" borderId="54" xfId="74" applyFont="1" applyFill="1" applyBorder="1" applyAlignment="1" applyProtection="1">
      <alignment horizontal="right" vertical="center"/>
      <protection/>
    </xf>
    <xf numFmtId="37" fontId="82" fillId="0" borderId="56" xfId="74" applyFont="1" applyFill="1" applyBorder="1" applyAlignment="1">
      <alignment horizontal="right" vertical="center"/>
      <protection/>
    </xf>
    <xf numFmtId="0" fontId="76" fillId="0" borderId="0" xfId="64" applyFont="1" applyFill="1" applyAlignment="1">
      <alignment vertical="center"/>
      <protection/>
    </xf>
    <xf numFmtId="0" fontId="76" fillId="0" borderId="0" xfId="64" applyFont="1" applyAlignment="1">
      <alignment vertical="center"/>
      <protection/>
    </xf>
    <xf numFmtId="0" fontId="81" fillId="0" borderId="0" xfId="64" applyFont="1">
      <alignment/>
      <protection/>
    </xf>
    <xf numFmtId="37" fontId="80" fillId="0" borderId="0" xfId="74" applyFont="1" applyAlignment="1">
      <alignment vertical="center"/>
      <protection/>
    </xf>
    <xf numFmtId="182" fontId="76" fillId="0" borderId="25" xfId="72" applyNumberFormat="1" applyFont="1" applyBorder="1" applyAlignment="1">
      <alignment vertical="center"/>
      <protection/>
    </xf>
    <xf numFmtId="182" fontId="76" fillId="0" borderId="25" xfId="72" applyNumberFormat="1" applyFont="1" applyFill="1" applyBorder="1" applyAlignment="1">
      <alignment vertical="center"/>
      <protection/>
    </xf>
    <xf numFmtId="183" fontId="76" fillId="0" borderId="25" xfId="72" applyNumberFormat="1" applyFont="1" applyBorder="1" applyAlignment="1">
      <alignment vertical="center"/>
      <protection/>
    </xf>
    <xf numFmtId="183" fontId="76" fillId="0" borderId="40" xfId="72" applyNumberFormat="1" applyFont="1" applyBorder="1" applyAlignment="1">
      <alignment vertical="center"/>
      <protection/>
    </xf>
    <xf numFmtId="182" fontId="76" fillId="0" borderId="23" xfId="72" applyNumberFormat="1" applyFont="1" applyBorder="1" applyAlignment="1">
      <alignment vertical="center"/>
      <protection/>
    </xf>
    <xf numFmtId="182" fontId="76" fillId="0" borderId="23" xfId="72" applyNumberFormat="1" applyFont="1" applyFill="1" applyBorder="1" applyAlignment="1">
      <alignment vertical="center"/>
      <protection/>
    </xf>
    <xf numFmtId="183" fontId="76" fillId="0" borderId="23" xfId="72" applyNumberFormat="1" applyFont="1" applyBorder="1" applyAlignment="1">
      <alignment vertical="center"/>
      <protection/>
    </xf>
    <xf numFmtId="183" fontId="76" fillId="0" borderId="48" xfId="72" applyNumberFormat="1" applyFont="1" applyBorder="1" applyAlignment="1">
      <alignment vertical="center"/>
      <protection/>
    </xf>
    <xf numFmtId="183" fontId="76" fillId="0" borderId="23" xfId="72" applyNumberFormat="1" applyFont="1" applyBorder="1" applyAlignment="1">
      <alignment horizontal="right" vertical="center"/>
      <protection/>
    </xf>
    <xf numFmtId="183" fontId="76" fillId="0" borderId="26" xfId="72" applyNumberFormat="1" applyFont="1" applyBorder="1" applyAlignment="1">
      <alignment vertical="center"/>
      <protection/>
    </xf>
    <xf numFmtId="0" fontId="78" fillId="0" borderId="31" xfId="72" applyFont="1" applyFill="1" applyBorder="1" applyAlignment="1" applyProtection="1">
      <alignment horizontal="left"/>
      <protection/>
    </xf>
    <xf numFmtId="183" fontId="76" fillId="0" borderId="26" xfId="72" applyNumberFormat="1" applyFont="1" applyBorder="1" applyAlignment="1">
      <alignment horizontal="right" vertical="center"/>
      <protection/>
    </xf>
    <xf numFmtId="38" fontId="12" fillId="0" borderId="106" xfId="48" applyFont="1" applyBorder="1" applyAlignment="1">
      <alignment horizontal="center" vertical="center"/>
    </xf>
    <xf numFmtId="182" fontId="5" fillId="0" borderId="22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horizontal="right" vertical="center"/>
    </xf>
    <xf numFmtId="182" fontId="5" fillId="0" borderId="23" xfId="0" applyNumberFormat="1" applyFont="1" applyBorder="1" applyAlignment="1">
      <alignment horizontal="right" vertical="center"/>
    </xf>
    <xf numFmtId="182" fontId="5" fillId="0" borderId="48" xfId="0" applyNumberFormat="1" applyFont="1" applyBorder="1" applyAlignment="1">
      <alignment horizontal="right" vertical="center"/>
    </xf>
    <xf numFmtId="183" fontId="5" fillId="0" borderId="24" xfId="0" applyNumberFormat="1" applyFont="1" applyBorder="1" applyAlignment="1">
      <alignment horizontal="right" vertical="center"/>
    </xf>
    <xf numFmtId="183" fontId="5" fillId="0" borderId="26" xfId="0" applyNumberFormat="1" applyFont="1" applyBorder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183" fontId="5" fillId="0" borderId="54" xfId="0" applyNumberFormat="1" applyFont="1" applyBorder="1" applyAlignment="1">
      <alignment horizontal="right" vertical="center"/>
    </xf>
    <xf numFmtId="183" fontId="5" fillId="0" borderId="56" xfId="0" applyNumberFormat="1" applyFont="1" applyBorder="1" applyAlignment="1">
      <alignment horizontal="right" vertical="center"/>
    </xf>
    <xf numFmtId="182" fontId="5" fillId="0" borderId="27" xfId="0" applyNumberFormat="1" applyFont="1" applyBorder="1" applyAlignment="1">
      <alignment horizontal="right" vertical="center"/>
    </xf>
    <xf numFmtId="182" fontId="5" fillId="0" borderId="72" xfId="0" applyNumberFormat="1" applyFont="1" applyBorder="1" applyAlignment="1">
      <alignment horizontal="right" vertical="center"/>
    </xf>
    <xf numFmtId="183" fontId="5" fillId="0" borderId="28" xfId="0" applyNumberFormat="1" applyFont="1" applyBorder="1" applyAlignment="1">
      <alignment horizontal="right" vertical="center"/>
    </xf>
    <xf numFmtId="183" fontId="5" fillId="0" borderId="107" xfId="0" applyNumberFormat="1" applyFont="1" applyBorder="1" applyAlignment="1">
      <alignment horizontal="right" vertical="center"/>
    </xf>
    <xf numFmtId="182" fontId="5" fillId="0" borderId="25" xfId="0" applyNumberFormat="1" applyFont="1" applyBorder="1" applyAlignment="1">
      <alignment horizontal="right" vertical="center"/>
    </xf>
    <xf numFmtId="183" fontId="5" fillId="0" borderId="60" xfId="0" applyNumberFormat="1" applyFont="1" applyBorder="1" applyAlignment="1">
      <alignment horizontal="right" vertical="center"/>
    </xf>
    <xf numFmtId="183" fontId="5" fillId="0" borderId="22" xfId="0" applyNumberFormat="1" applyFont="1" applyBorder="1" applyAlignment="1">
      <alignment horizontal="right" vertical="center"/>
    </xf>
    <xf numFmtId="183" fontId="5" fillId="0" borderId="108" xfId="0" applyNumberFormat="1" applyFont="1" applyBorder="1" applyAlignment="1">
      <alignment horizontal="right" vertical="center"/>
    </xf>
    <xf numFmtId="183" fontId="5" fillId="0" borderId="23" xfId="0" applyNumberFormat="1" applyFont="1" applyBorder="1" applyAlignment="1">
      <alignment horizontal="right" vertical="center"/>
    </xf>
    <xf numFmtId="183" fontId="5" fillId="0" borderId="48" xfId="0" applyNumberFormat="1" applyFont="1" applyBorder="1" applyAlignment="1">
      <alignment horizontal="right" vertical="center"/>
    </xf>
    <xf numFmtId="182" fontId="5" fillId="0" borderId="109" xfId="0" applyNumberFormat="1" applyFont="1" applyBorder="1" applyAlignment="1">
      <alignment vertical="center"/>
    </xf>
    <xf numFmtId="182" fontId="5" fillId="0" borderId="110" xfId="0" applyNumberFormat="1" applyFont="1" applyBorder="1" applyAlignment="1">
      <alignment vertical="center"/>
    </xf>
    <xf numFmtId="182" fontId="5" fillId="0" borderId="108" xfId="0" applyNumberFormat="1" applyFont="1" applyBorder="1" applyAlignment="1">
      <alignment horizontal="right" vertical="center"/>
    </xf>
    <xf numFmtId="182" fontId="5" fillId="0" borderId="24" xfId="0" applyNumberFormat="1" applyFont="1" applyBorder="1" applyAlignment="1">
      <alignment horizontal="right" vertical="center"/>
    </xf>
    <xf numFmtId="182" fontId="5" fillId="0" borderId="56" xfId="0" applyNumberFormat="1" applyFont="1" applyBorder="1" applyAlignment="1">
      <alignment horizontal="right" vertical="center"/>
    </xf>
    <xf numFmtId="182" fontId="5" fillId="0" borderId="26" xfId="0" applyNumberFormat="1" applyFont="1" applyBorder="1" applyAlignment="1">
      <alignment horizontal="right" vertical="center"/>
    </xf>
    <xf numFmtId="182" fontId="5" fillId="0" borderId="60" xfId="0" applyNumberFormat="1" applyFont="1" applyBorder="1" applyAlignment="1">
      <alignment horizontal="right" vertical="center"/>
    </xf>
    <xf numFmtId="183" fontId="5" fillId="0" borderId="25" xfId="0" applyNumberFormat="1" applyFont="1" applyBorder="1" applyAlignment="1">
      <alignment horizontal="right" vertical="center"/>
    </xf>
    <xf numFmtId="182" fontId="5" fillId="0" borderId="40" xfId="0" applyNumberFormat="1" applyFont="1" applyBorder="1" applyAlignment="1">
      <alignment horizontal="right" vertical="center"/>
    </xf>
    <xf numFmtId="183" fontId="5" fillId="0" borderId="27" xfId="0" applyNumberFormat="1" applyFont="1" applyBorder="1" applyAlignment="1">
      <alignment horizontal="right" vertical="center"/>
    </xf>
    <xf numFmtId="182" fontId="5" fillId="0" borderId="111" xfId="0" applyNumberFormat="1" applyFont="1" applyBorder="1" applyAlignment="1">
      <alignment horizontal="right" vertical="center"/>
    </xf>
    <xf numFmtId="182" fontId="5" fillId="0" borderId="17" xfId="0" applyNumberFormat="1" applyFont="1" applyBorder="1" applyAlignment="1">
      <alignment horizontal="right" vertical="center"/>
    </xf>
    <xf numFmtId="183" fontId="5" fillId="0" borderId="17" xfId="0" applyNumberFormat="1" applyFont="1" applyBorder="1" applyAlignment="1">
      <alignment horizontal="right" vertical="center"/>
    </xf>
    <xf numFmtId="182" fontId="5" fillId="0" borderId="18" xfId="0" applyNumberFormat="1" applyFont="1" applyBorder="1" applyAlignment="1">
      <alignment horizontal="right" vertical="center"/>
    </xf>
    <xf numFmtId="178" fontId="8" fillId="0" borderId="45" xfId="48" applyNumberFormat="1" applyFont="1" applyBorder="1" applyAlignment="1" applyProtection="1">
      <alignment horizontal="distributed" vertical="center"/>
      <protection/>
    </xf>
    <xf numFmtId="178" fontId="8" fillId="0" borderId="29" xfId="48" applyNumberFormat="1" applyFont="1" applyBorder="1" applyAlignment="1" applyProtection="1">
      <alignment horizontal="center" vertical="center"/>
      <protection/>
    </xf>
    <xf numFmtId="178" fontId="8" fillId="0" borderId="23" xfId="48" applyNumberFormat="1" applyFont="1" applyFill="1" applyBorder="1" applyAlignment="1">
      <alignment horizontal="center" vertical="center"/>
    </xf>
    <xf numFmtId="182" fontId="8" fillId="0" borderId="24" xfId="0" applyNumberFormat="1" applyFont="1" applyFill="1" applyBorder="1" applyAlignment="1">
      <alignment vertical="center"/>
    </xf>
    <xf numFmtId="182" fontId="8" fillId="0" borderId="25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183" fontId="76" fillId="0" borderId="25" xfId="69" applyNumberFormat="1" applyFont="1" applyBorder="1" applyAlignment="1">
      <alignment horizontal="right" vertical="center"/>
      <protection/>
    </xf>
    <xf numFmtId="182" fontId="76" fillId="0" borderId="23" xfId="61" applyNumberFormat="1" applyFont="1" applyFill="1" applyBorder="1" applyAlignment="1">
      <alignment vertical="center"/>
      <protection/>
    </xf>
    <xf numFmtId="182" fontId="76" fillId="0" borderId="48" xfId="61" applyNumberFormat="1" applyFont="1" applyFill="1" applyBorder="1" applyAlignment="1">
      <alignment vertical="center"/>
      <protection/>
    </xf>
    <xf numFmtId="0" fontId="12" fillId="0" borderId="0" xfId="62" applyFont="1" applyAlignment="1">
      <alignment vertical="center"/>
      <protection/>
    </xf>
    <xf numFmtId="38" fontId="12" fillId="0" borderId="112" xfId="48" applyFont="1" applyBorder="1" applyAlignment="1">
      <alignment horizontal="center" vertical="center"/>
    </xf>
    <xf numFmtId="38" fontId="12" fillId="0" borderId="113" xfId="48" applyFont="1" applyBorder="1" applyAlignment="1">
      <alignment horizontal="center" vertical="center"/>
    </xf>
    <xf numFmtId="38" fontId="12" fillId="0" borderId="46" xfId="48" applyFont="1" applyBorder="1" applyAlignment="1">
      <alignment horizontal="center" vertical="center"/>
    </xf>
    <xf numFmtId="38" fontId="12" fillId="0" borderId="45" xfId="48" applyFont="1" applyBorder="1" applyAlignment="1">
      <alignment horizontal="center" vertical="center"/>
    </xf>
    <xf numFmtId="38" fontId="12" fillId="0" borderId="41" xfId="48" applyFont="1" applyBorder="1" applyAlignment="1">
      <alignment horizontal="center" vertical="center"/>
    </xf>
    <xf numFmtId="38" fontId="8" fillId="0" borderId="73" xfId="48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12" fillId="0" borderId="114" xfId="48" applyFont="1" applyBorder="1" applyAlignment="1">
      <alignment horizontal="center" vertical="center"/>
    </xf>
    <xf numFmtId="38" fontId="12" fillId="0" borderId="115" xfId="48" applyFont="1" applyBorder="1" applyAlignment="1">
      <alignment horizontal="center" vertical="center" wrapText="1"/>
    </xf>
    <xf numFmtId="38" fontId="12" fillId="0" borderId="115" xfId="48" applyFont="1" applyBorder="1" applyAlignment="1">
      <alignment horizontal="center" vertical="center"/>
    </xf>
    <xf numFmtId="38" fontId="8" fillId="0" borderId="16" xfId="48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4" fillId="0" borderId="4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8" fontId="12" fillId="0" borderId="42" xfId="48" applyFont="1" applyBorder="1" applyAlignment="1">
      <alignment horizontal="center" vertical="center"/>
    </xf>
    <xf numFmtId="38" fontId="12" fillId="0" borderId="29" xfId="48" applyFont="1" applyBorder="1" applyAlignment="1">
      <alignment horizontal="center" vertical="center"/>
    </xf>
    <xf numFmtId="38" fontId="12" fillId="0" borderId="73" xfId="48" applyFont="1" applyBorder="1" applyAlignment="1">
      <alignment horizontal="center" vertical="center"/>
    </xf>
    <xf numFmtId="38" fontId="12" fillId="0" borderId="116" xfId="48" applyFont="1" applyBorder="1" applyAlignment="1">
      <alignment horizontal="center" vertical="center"/>
    </xf>
    <xf numFmtId="38" fontId="12" fillId="0" borderId="117" xfId="48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178" fontId="8" fillId="0" borderId="16" xfId="0" applyNumberFormat="1" applyFont="1" applyBorder="1" applyAlignment="1" applyProtection="1" quotePrefix="1">
      <alignment horizontal="center" vertical="center"/>
      <protection/>
    </xf>
    <xf numFmtId="0" fontId="14" fillId="0" borderId="25" xfId="0" applyFont="1" applyBorder="1" applyAlignment="1">
      <alignment vertical="center"/>
    </xf>
    <xf numFmtId="0" fontId="8" fillId="0" borderId="51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52" xfId="0" applyBorder="1" applyAlignment="1">
      <alignment vertical="center"/>
    </xf>
    <xf numFmtId="178" fontId="8" fillId="0" borderId="25" xfId="0" applyNumberFormat="1" applyFont="1" applyBorder="1" applyAlignment="1" applyProtection="1" quotePrefix="1">
      <alignment horizontal="center" vertical="center"/>
      <protection/>
    </xf>
    <xf numFmtId="177" fontId="8" fillId="0" borderId="51" xfId="0" applyNumberFormat="1" applyFont="1" applyBorder="1" applyAlignment="1" applyProtection="1">
      <alignment horizontal="center" vertical="center"/>
      <protection/>
    </xf>
    <xf numFmtId="177" fontId="8" fillId="0" borderId="20" xfId="0" applyNumberFormat="1" applyFont="1" applyBorder="1" applyAlignment="1" applyProtection="1">
      <alignment horizontal="center" vertical="center"/>
      <protection/>
    </xf>
    <xf numFmtId="37" fontId="8" fillId="0" borderId="16" xfId="73" applyFont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vertical="center"/>
    </xf>
    <xf numFmtId="37" fontId="8" fillId="0" borderId="42" xfId="73" applyFont="1" applyBorder="1" applyAlignment="1">
      <alignment horizontal="distributed" vertical="center" wrapText="1"/>
      <protection/>
    </xf>
    <xf numFmtId="178" fontId="8" fillId="0" borderId="16" xfId="48" applyNumberFormat="1" applyFont="1" applyBorder="1" applyAlignment="1" applyProtection="1" quotePrefix="1">
      <alignment horizontal="center" vertical="center"/>
      <protection/>
    </xf>
    <xf numFmtId="178" fontId="8" fillId="0" borderId="51" xfId="48" applyNumberFormat="1" applyFont="1" applyBorder="1" applyAlignment="1" applyProtection="1" quotePrefix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77" fontId="8" fillId="0" borderId="51" xfId="48" applyNumberFormat="1" applyFont="1" applyBorder="1" applyAlignment="1" applyProtection="1" quotePrefix="1">
      <alignment horizontal="center" vertical="center"/>
      <protection/>
    </xf>
    <xf numFmtId="178" fontId="8" fillId="0" borderId="42" xfId="48" applyNumberFormat="1" applyFont="1" applyFill="1" applyBorder="1" applyAlignment="1" applyProtection="1">
      <alignment horizontal="distributed" vertical="center"/>
      <protection/>
    </xf>
    <xf numFmtId="0" fontId="14" fillId="0" borderId="42" xfId="0" applyFont="1" applyFill="1" applyBorder="1" applyAlignment="1">
      <alignment horizontal="distributed" vertical="center"/>
    </xf>
    <xf numFmtId="178" fontId="8" fillId="0" borderId="42" xfId="48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distributed" vertical="center"/>
    </xf>
    <xf numFmtId="177" fontId="8" fillId="0" borderId="51" xfId="48" applyNumberFormat="1" applyFont="1" applyFill="1" applyBorder="1" applyAlignment="1" applyProtection="1" quotePrefix="1">
      <alignment horizontal="center" vertical="center"/>
      <protection/>
    </xf>
    <xf numFmtId="177" fontId="8" fillId="0" borderId="19" xfId="48" applyNumberFormat="1" applyFont="1" applyFill="1" applyBorder="1" applyAlignment="1" applyProtection="1" quotePrefix="1">
      <alignment horizontal="center" vertical="center"/>
      <protection/>
    </xf>
    <xf numFmtId="177" fontId="8" fillId="0" borderId="52" xfId="48" applyNumberFormat="1" applyFont="1" applyFill="1" applyBorder="1" applyAlignment="1" applyProtection="1" quotePrefix="1">
      <alignment horizontal="center" vertical="center"/>
      <protection/>
    </xf>
    <xf numFmtId="178" fontId="8" fillId="0" borderId="51" xfId="48" applyNumberFormat="1" applyFont="1" applyFill="1" applyBorder="1" applyAlignment="1" applyProtection="1" quotePrefix="1">
      <alignment horizontal="center" vertical="center"/>
      <protection/>
    </xf>
    <xf numFmtId="178" fontId="8" fillId="0" borderId="20" xfId="48" applyNumberFormat="1" applyFont="1" applyFill="1" applyBorder="1" applyAlignment="1" applyProtection="1" quotePrefix="1">
      <alignment horizontal="center" vertical="center"/>
      <protection/>
    </xf>
    <xf numFmtId="178" fontId="8" fillId="0" borderId="19" xfId="48" applyNumberFormat="1" applyFont="1" applyFill="1" applyBorder="1" applyAlignment="1" applyProtection="1" quotePrefix="1">
      <alignment horizontal="center" vertical="center"/>
      <protection/>
    </xf>
    <xf numFmtId="178" fontId="8" fillId="0" borderId="12" xfId="48" applyNumberFormat="1" applyFont="1" applyBorder="1" applyAlignment="1" applyProtection="1">
      <alignment horizontal="center" vertical="center"/>
      <protection/>
    </xf>
    <xf numFmtId="0" fontId="14" fillId="0" borderId="44" xfId="0" applyFont="1" applyBorder="1" applyAlignment="1">
      <alignment vertical="center"/>
    </xf>
    <xf numFmtId="178" fontId="8" fillId="0" borderId="16" xfId="48" applyNumberFormat="1" applyFont="1" applyBorder="1" applyAlignment="1" applyProtection="1">
      <alignment horizontal="center" vertical="center"/>
      <protection/>
    </xf>
    <xf numFmtId="178" fontId="8" fillId="0" borderId="118" xfId="48" applyNumberFormat="1" applyFont="1" applyBorder="1" applyAlignment="1" applyProtection="1">
      <alignment horizontal="center" vertical="center"/>
      <protection/>
    </xf>
    <xf numFmtId="0" fontId="14" fillId="0" borderId="50" xfId="0" applyFont="1" applyBorder="1" applyAlignment="1">
      <alignment vertical="center"/>
    </xf>
    <xf numFmtId="178" fontId="8" fillId="0" borderId="62" xfId="48" applyNumberFormat="1" applyFont="1" applyBorder="1" applyAlignment="1" applyProtection="1">
      <alignment horizontal="center" vertical="center"/>
      <protection/>
    </xf>
    <xf numFmtId="0" fontId="14" fillId="0" borderId="31" xfId="0" applyFont="1" applyBorder="1" applyAlignment="1">
      <alignment vertical="center"/>
    </xf>
    <xf numFmtId="178" fontId="8" fillId="0" borderId="51" xfId="48" applyNumberFormat="1" applyFont="1" applyFill="1" applyBorder="1" applyAlignment="1">
      <alignment horizontal="center" vertical="center"/>
    </xf>
    <xf numFmtId="178" fontId="8" fillId="0" borderId="19" xfId="48" applyNumberFormat="1" applyFont="1" applyFill="1" applyBorder="1" applyAlignment="1">
      <alignment horizontal="center" vertical="center"/>
    </xf>
    <xf numFmtId="178" fontId="76" fillId="0" borderId="20" xfId="48" applyNumberFormat="1" applyFont="1" applyFill="1" applyBorder="1" applyAlignment="1">
      <alignment horizontal="center" vertical="center"/>
    </xf>
    <xf numFmtId="178" fontId="76" fillId="0" borderId="52" xfId="48" applyNumberFormat="1" applyFont="1" applyFill="1" applyBorder="1" applyAlignment="1">
      <alignment horizontal="center" vertical="center"/>
    </xf>
    <xf numFmtId="178" fontId="8" fillId="0" borderId="39" xfId="48" applyNumberFormat="1" applyFont="1" applyBorder="1" applyAlignment="1" applyProtection="1">
      <alignment horizontal="center" vertical="center"/>
      <protection/>
    </xf>
    <xf numFmtId="178" fontId="8" fillId="0" borderId="34" xfId="48" applyNumberFormat="1" applyFont="1" applyBorder="1" applyAlignment="1" applyProtection="1">
      <alignment horizontal="center" vertical="center"/>
      <protection/>
    </xf>
    <xf numFmtId="178" fontId="8" fillId="0" borderId="43" xfId="48" applyNumberFormat="1" applyFont="1" applyBorder="1" applyAlignment="1" applyProtection="1">
      <alignment horizontal="center" vertical="center"/>
      <protection/>
    </xf>
    <xf numFmtId="178" fontId="8" fillId="0" borderId="65" xfId="48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78" fontId="8" fillId="0" borderId="23" xfId="48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78" fontId="8" fillId="0" borderId="53" xfId="48" applyNumberFormat="1" applyFont="1" applyBorder="1" applyAlignment="1" applyProtection="1">
      <alignment horizontal="center" vertical="center"/>
      <protection/>
    </xf>
    <xf numFmtId="178" fontId="8" fillId="0" borderId="32" xfId="48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8" fillId="0" borderId="42" xfId="60" applyFont="1" applyBorder="1" applyAlignment="1" applyProtection="1" quotePrefix="1">
      <alignment horizontal="center" vertical="center"/>
      <protection/>
    </xf>
    <xf numFmtId="0" fontId="14" fillId="0" borderId="29" xfId="60" applyBorder="1" applyAlignment="1">
      <alignment vertical="center"/>
      <protection/>
    </xf>
    <xf numFmtId="0" fontId="8" fillId="0" borderId="41" xfId="60" applyFont="1" applyBorder="1" applyAlignment="1" applyProtection="1" quotePrefix="1">
      <alignment horizontal="center" vertical="center"/>
      <protection/>
    </xf>
    <xf numFmtId="0" fontId="8" fillId="0" borderId="45" xfId="60" applyFont="1" applyBorder="1" applyAlignment="1" applyProtection="1" quotePrefix="1">
      <alignment horizontal="center" vertical="center"/>
      <protection/>
    </xf>
    <xf numFmtId="0" fontId="8" fillId="0" borderId="53" xfId="61" applyFont="1" applyBorder="1" applyAlignment="1" applyProtection="1" quotePrefix="1">
      <alignment horizontal="center" vertical="center"/>
      <protection/>
    </xf>
    <xf numFmtId="0" fontId="14" fillId="0" borderId="32" xfId="61" applyBorder="1" applyAlignment="1">
      <alignment vertical="center"/>
      <protection/>
    </xf>
    <xf numFmtId="0" fontId="14" fillId="0" borderId="39" xfId="61" applyBorder="1" applyAlignment="1">
      <alignment vertical="center"/>
      <protection/>
    </xf>
    <xf numFmtId="0" fontId="14" fillId="0" borderId="34" xfId="61" applyBorder="1" applyAlignment="1">
      <alignment vertical="center"/>
      <protection/>
    </xf>
    <xf numFmtId="0" fontId="8" fillId="0" borderId="42" xfId="62" applyFont="1" applyFill="1" applyBorder="1" applyAlignment="1" applyProtection="1" quotePrefix="1">
      <alignment horizontal="center" vertical="center"/>
      <protection/>
    </xf>
    <xf numFmtId="0" fontId="14" fillId="0" borderId="42" xfId="62" applyFill="1" applyBorder="1" applyAlignment="1">
      <alignment vertical="center"/>
      <protection/>
    </xf>
    <xf numFmtId="37" fontId="5" fillId="0" borderId="51" xfId="74" applyFont="1" applyBorder="1" applyAlignment="1" applyProtection="1">
      <alignment horizontal="center" vertical="center"/>
      <protection/>
    </xf>
    <xf numFmtId="37" fontId="5" fillId="0" borderId="20" xfId="74" applyFont="1" applyBorder="1" applyAlignment="1" applyProtection="1">
      <alignment horizontal="center" vertical="center"/>
      <protection/>
    </xf>
    <xf numFmtId="37" fontId="5" fillId="0" borderId="52" xfId="74" applyFont="1" applyBorder="1" applyAlignment="1" applyProtection="1">
      <alignment horizontal="center" vertical="center"/>
      <protection/>
    </xf>
    <xf numFmtId="37" fontId="5" fillId="0" borderId="43" xfId="74" applyFont="1" applyFill="1" applyBorder="1" applyAlignment="1" applyProtection="1" quotePrefix="1">
      <alignment horizontal="center" vertical="center"/>
      <protection/>
    </xf>
    <xf numFmtId="0" fontId="14" fillId="0" borderId="65" xfId="63" applyFill="1" applyBorder="1" applyAlignment="1">
      <alignment vertical="center"/>
      <protection/>
    </xf>
    <xf numFmtId="0" fontId="14" fillId="0" borderId="49" xfId="63" applyFill="1" applyBorder="1" applyAlignment="1">
      <alignment vertical="center"/>
      <protection/>
    </xf>
    <xf numFmtId="0" fontId="14" fillId="0" borderId="63" xfId="63" applyFill="1" applyBorder="1" applyAlignment="1">
      <alignment vertical="center"/>
      <protection/>
    </xf>
    <xf numFmtId="37" fontId="5" fillId="0" borderId="16" xfId="74" applyFont="1" applyBorder="1" applyAlignment="1" applyProtection="1">
      <alignment horizontal="center" vertical="center"/>
      <protection/>
    </xf>
    <xf numFmtId="0" fontId="14" fillId="0" borderId="25" xfId="63" applyBorder="1" applyAlignment="1">
      <alignment vertical="center"/>
      <protection/>
    </xf>
    <xf numFmtId="37" fontId="5" fillId="0" borderId="53" xfId="74" applyFont="1" applyBorder="1" applyAlignment="1" applyProtection="1" quotePrefix="1">
      <alignment horizontal="center" vertical="center"/>
      <protection/>
    </xf>
    <xf numFmtId="0" fontId="14" fillId="0" borderId="32" xfId="63" applyFont="1" applyBorder="1" applyAlignment="1">
      <alignment vertical="center"/>
      <protection/>
    </xf>
    <xf numFmtId="0" fontId="14" fillId="0" borderId="39" xfId="63" applyFont="1" applyBorder="1" applyAlignment="1">
      <alignment vertical="center"/>
      <protection/>
    </xf>
    <xf numFmtId="0" fontId="14" fillId="0" borderId="34" xfId="63" applyFont="1" applyBorder="1" applyAlignment="1">
      <alignment vertical="center"/>
      <protection/>
    </xf>
    <xf numFmtId="37" fontId="5" fillId="0" borderId="43" xfId="74" applyFont="1" applyBorder="1" applyAlignment="1" applyProtection="1" quotePrefix="1">
      <alignment horizontal="center" vertical="center"/>
      <protection/>
    </xf>
    <xf numFmtId="0" fontId="14" fillId="0" borderId="65" xfId="63" applyFont="1" applyBorder="1" applyAlignment="1">
      <alignment vertical="center"/>
      <protection/>
    </xf>
    <xf numFmtId="0" fontId="14" fillId="0" borderId="43" xfId="63" applyFont="1" applyBorder="1" applyAlignment="1">
      <alignment vertical="center"/>
      <protection/>
    </xf>
    <xf numFmtId="37" fontId="5" fillId="0" borderId="53" xfId="74" applyFont="1" applyFill="1" applyBorder="1" applyAlignment="1" applyProtection="1" quotePrefix="1">
      <alignment horizontal="center" vertical="center"/>
      <protection/>
    </xf>
    <xf numFmtId="0" fontId="14" fillId="0" borderId="32" xfId="63" applyFont="1" applyFill="1" applyBorder="1" applyAlignment="1">
      <alignment vertical="center"/>
      <protection/>
    </xf>
    <xf numFmtId="0" fontId="14" fillId="0" borderId="39" xfId="63" applyFont="1" applyFill="1" applyBorder="1" applyAlignment="1">
      <alignment vertical="center"/>
      <protection/>
    </xf>
    <xf numFmtId="0" fontId="14" fillId="0" borderId="34" xfId="63" applyFont="1" applyFill="1" applyBorder="1" applyAlignment="1">
      <alignment vertical="center"/>
      <protection/>
    </xf>
    <xf numFmtId="37" fontId="78" fillId="0" borderId="39" xfId="74" applyFont="1" applyFill="1" applyBorder="1" applyAlignment="1" applyProtection="1" quotePrefix="1">
      <alignment horizontal="center" vertical="center"/>
      <protection/>
    </xf>
    <xf numFmtId="37" fontId="78" fillId="0" borderId="34" xfId="74" applyFont="1" applyFill="1" applyBorder="1" applyAlignment="1" applyProtection="1" quotePrefix="1">
      <alignment horizontal="center" vertical="center"/>
      <protection/>
    </xf>
    <xf numFmtId="37" fontId="78" fillId="0" borderId="119" xfId="74" applyFont="1" applyFill="1" applyBorder="1" applyAlignment="1" applyProtection="1" quotePrefix="1">
      <alignment horizontal="center" vertical="center"/>
      <protection/>
    </xf>
    <xf numFmtId="37" fontId="78" fillId="0" borderId="30" xfId="74" applyFont="1" applyFill="1" applyBorder="1" applyAlignment="1" applyProtection="1" quotePrefix="1">
      <alignment horizontal="center" vertical="center"/>
      <protection/>
    </xf>
    <xf numFmtId="37" fontId="5" fillId="0" borderId="14" xfId="75" applyFont="1" applyFill="1" applyBorder="1" applyAlignment="1" applyProtection="1" quotePrefix="1">
      <alignment horizontal="center" vertical="center"/>
      <protection/>
    </xf>
    <xf numFmtId="37" fontId="8" fillId="0" borderId="51" xfId="74" applyFont="1" applyBorder="1" applyAlignment="1" applyProtection="1">
      <alignment horizontal="center" vertical="center"/>
      <protection/>
    </xf>
    <xf numFmtId="37" fontId="8" fillId="0" borderId="20" xfId="74" applyFont="1" applyBorder="1" applyAlignment="1" applyProtection="1">
      <alignment horizontal="center" vertical="center"/>
      <protection/>
    </xf>
    <xf numFmtId="37" fontId="8" fillId="0" borderId="52" xfId="74" applyFont="1" applyBorder="1" applyAlignment="1" applyProtection="1">
      <alignment horizontal="center" vertical="center"/>
      <protection/>
    </xf>
    <xf numFmtId="37" fontId="8" fillId="0" borderId="16" xfId="74" applyFont="1" applyBorder="1" applyAlignment="1" applyProtection="1">
      <alignment horizontal="center" vertical="center"/>
      <protection/>
    </xf>
    <xf numFmtId="0" fontId="14" fillId="0" borderId="25" xfId="66" applyFont="1" applyBorder="1" applyAlignment="1">
      <alignment vertical="center"/>
      <protection/>
    </xf>
    <xf numFmtId="0" fontId="14" fillId="0" borderId="32" xfId="63" applyBorder="1" applyAlignment="1">
      <alignment vertical="center"/>
      <protection/>
    </xf>
    <xf numFmtId="0" fontId="14" fillId="0" borderId="39" xfId="63" applyBorder="1" applyAlignment="1">
      <alignment vertical="center"/>
      <protection/>
    </xf>
    <xf numFmtId="0" fontId="14" fillId="0" borderId="34" xfId="63" applyBorder="1" applyAlignment="1">
      <alignment vertical="center"/>
      <protection/>
    </xf>
    <xf numFmtId="0" fontId="14" fillId="0" borderId="65" xfId="63" applyBorder="1" applyAlignment="1">
      <alignment vertical="center"/>
      <protection/>
    </xf>
    <xf numFmtId="0" fontId="14" fillId="0" borderId="43" xfId="63" applyBorder="1" applyAlignment="1">
      <alignment vertical="center"/>
      <protection/>
    </xf>
    <xf numFmtId="0" fontId="14" fillId="0" borderId="32" xfId="63" applyFill="1" applyBorder="1" applyAlignment="1">
      <alignment vertical="center"/>
      <protection/>
    </xf>
    <xf numFmtId="0" fontId="14" fillId="0" borderId="39" xfId="63" applyFill="1" applyBorder="1" applyAlignment="1">
      <alignment vertical="center"/>
      <protection/>
    </xf>
    <xf numFmtId="0" fontId="14" fillId="0" borderId="34" xfId="63" applyFill="1" applyBorder="1" applyAlignment="1">
      <alignment vertical="center"/>
      <protection/>
    </xf>
    <xf numFmtId="37" fontId="76" fillId="0" borderId="119" xfId="74" applyFont="1" applyFill="1" applyBorder="1" applyAlignment="1" applyProtection="1" quotePrefix="1">
      <alignment horizontal="center" vertical="center"/>
      <protection/>
    </xf>
    <xf numFmtId="0" fontId="81" fillId="0" borderId="30" xfId="67" applyFont="1" applyFill="1" applyBorder="1" applyAlignment="1">
      <alignment vertical="center"/>
      <protection/>
    </xf>
    <xf numFmtId="37" fontId="76" fillId="0" borderId="39" xfId="74" applyFont="1" applyFill="1" applyBorder="1" applyAlignment="1" applyProtection="1" quotePrefix="1">
      <alignment horizontal="center" vertical="center"/>
      <protection/>
    </xf>
    <xf numFmtId="0" fontId="81" fillId="0" borderId="34" xfId="67" applyFont="1" applyFill="1" applyBorder="1" applyAlignment="1">
      <alignment vertical="center"/>
      <protection/>
    </xf>
    <xf numFmtId="0" fontId="76" fillId="0" borderId="16" xfId="76" applyFont="1" applyBorder="1" applyAlignment="1" applyProtection="1" quotePrefix="1">
      <alignment horizontal="center" vertical="center"/>
      <protection/>
    </xf>
    <xf numFmtId="0" fontId="81" fillId="0" borderId="25" xfId="68" applyFont="1" applyBorder="1" applyAlignment="1">
      <alignment vertical="center"/>
      <protection/>
    </xf>
    <xf numFmtId="0" fontId="76" fillId="0" borderId="16" xfId="76" applyFont="1" applyFill="1" applyBorder="1" applyAlignment="1" applyProtection="1" quotePrefix="1">
      <alignment horizontal="center" vertical="center"/>
      <protection/>
    </xf>
    <xf numFmtId="0" fontId="81" fillId="0" borderId="25" xfId="68" applyFont="1" applyFill="1" applyBorder="1" applyAlignment="1">
      <alignment vertical="center"/>
      <protection/>
    </xf>
    <xf numFmtId="0" fontId="83" fillId="0" borderId="51" xfId="68" applyFont="1" applyBorder="1" applyAlignment="1">
      <alignment horizontal="center" vertical="center"/>
      <protection/>
    </xf>
    <xf numFmtId="0" fontId="81" fillId="0" borderId="20" xfId="68" applyFont="1" applyBorder="1" applyAlignment="1">
      <alignment horizontal="center" vertical="center"/>
      <protection/>
    </xf>
    <xf numFmtId="0" fontId="81" fillId="0" borderId="52" xfId="68" applyFont="1" applyBorder="1" applyAlignment="1">
      <alignment horizontal="center" vertical="center"/>
      <protection/>
    </xf>
    <xf numFmtId="0" fontId="76" fillId="0" borderId="53" xfId="76" applyFont="1" applyBorder="1" applyAlignment="1" applyProtection="1">
      <alignment horizontal="center" vertical="center"/>
      <protection/>
    </xf>
    <xf numFmtId="0" fontId="76" fillId="0" borderId="42" xfId="76" applyFont="1" applyBorder="1" applyAlignment="1" applyProtection="1">
      <alignment horizontal="center" vertical="center"/>
      <protection/>
    </xf>
    <xf numFmtId="0" fontId="76" fillId="0" borderId="45" xfId="76" applyFont="1" applyBorder="1" applyAlignment="1" applyProtection="1">
      <alignment horizontal="center" vertical="center"/>
      <protection/>
    </xf>
    <xf numFmtId="0" fontId="76" fillId="0" borderId="119" xfId="76" applyFont="1" applyBorder="1" applyAlignment="1" applyProtection="1">
      <alignment horizontal="center" vertical="center"/>
      <protection/>
    </xf>
    <xf numFmtId="0" fontId="76" fillId="0" borderId="30" xfId="76" applyFont="1" applyBorder="1" applyAlignment="1" applyProtection="1">
      <alignment horizontal="center" vertical="center"/>
      <protection/>
    </xf>
    <xf numFmtId="0" fontId="81" fillId="0" borderId="25" xfId="69" applyFont="1" applyBorder="1" applyAlignment="1">
      <alignment vertical="center"/>
      <protection/>
    </xf>
    <xf numFmtId="0" fontId="81" fillId="0" borderId="25" xfId="69" applyFont="1" applyFill="1" applyBorder="1" applyAlignment="1">
      <alignment vertical="center"/>
      <protection/>
    </xf>
    <xf numFmtId="0" fontId="83" fillId="0" borderId="51" xfId="69" applyFont="1" applyBorder="1" applyAlignment="1">
      <alignment horizontal="center" vertical="center"/>
      <protection/>
    </xf>
    <xf numFmtId="0" fontId="81" fillId="0" borderId="20" xfId="69" applyFont="1" applyBorder="1" applyAlignment="1">
      <alignment horizontal="center" vertical="center"/>
      <protection/>
    </xf>
    <xf numFmtId="0" fontId="81" fillId="0" borderId="52" xfId="69" applyFont="1" applyBorder="1" applyAlignment="1">
      <alignment horizontal="center" vertical="center"/>
      <protection/>
    </xf>
    <xf numFmtId="0" fontId="28" fillId="0" borderId="82" xfId="0" applyFont="1" applyBorder="1" applyAlignment="1">
      <alignment horizontal="center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38" fontId="28" fillId="0" borderId="125" xfId="48" applyFont="1" applyBorder="1" applyAlignment="1">
      <alignment horizontal="center" vertical="center" shrinkToFit="1"/>
    </xf>
    <xf numFmtId="38" fontId="28" fillId="0" borderId="124" xfId="48" applyFont="1" applyBorder="1" applyAlignment="1">
      <alignment horizontal="center" vertical="center" shrinkToFit="1"/>
    </xf>
    <xf numFmtId="38" fontId="28" fillId="0" borderId="126" xfId="48" applyFont="1" applyBorder="1" applyAlignment="1">
      <alignment horizontal="center" vertical="center" shrinkToFit="1"/>
    </xf>
    <xf numFmtId="38" fontId="28" fillId="0" borderId="121" xfId="48" applyFont="1" applyBorder="1" applyAlignment="1">
      <alignment horizontal="center" vertical="center" shrinkToFit="1"/>
    </xf>
    <xf numFmtId="38" fontId="28" fillId="0" borderId="92" xfId="48" applyFont="1" applyBorder="1" applyAlignment="1">
      <alignment horizontal="center" vertical="center" shrinkToFit="1"/>
    </xf>
    <xf numFmtId="38" fontId="28" fillId="0" borderId="79" xfId="48" applyFont="1" applyBorder="1" applyAlignment="1">
      <alignment horizontal="center" vertical="center" shrinkToFit="1"/>
    </xf>
    <xf numFmtId="0" fontId="4" fillId="33" borderId="127" xfId="0" applyFont="1" applyFill="1" applyBorder="1" applyAlignment="1">
      <alignment horizontal="center" vertical="center" shrinkToFit="1"/>
    </xf>
    <xf numFmtId="0" fontId="4" fillId="33" borderId="128" xfId="0" applyFont="1" applyFill="1" applyBorder="1" applyAlignment="1">
      <alignment horizontal="center" vertical="center" shrinkToFit="1"/>
    </xf>
    <xf numFmtId="0" fontId="28" fillId="0" borderId="129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81" fillId="0" borderId="25" xfId="70" applyFont="1" applyBorder="1" applyAlignment="1">
      <alignment vertical="center"/>
      <protection/>
    </xf>
    <xf numFmtId="0" fontId="83" fillId="0" borderId="20" xfId="69" applyFont="1" applyBorder="1" applyAlignment="1">
      <alignment horizontal="center" vertical="center"/>
      <protection/>
    </xf>
    <xf numFmtId="0" fontId="83" fillId="0" borderId="52" xfId="69" applyFont="1" applyBorder="1" applyAlignment="1">
      <alignment horizontal="center" vertical="center"/>
      <protection/>
    </xf>
    <xf numFmtId="0" fontId="13" fillId="0" borderId="123" xfId="0" applyFont="1" applyBorder="1" applyAlignment="1">
      <alignment horizontal="center" vertical="center" shrinkToFit="1"/>
    </xf>
    <xf numFmtId="0" fontId="13" fillId="0" borderId="124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33" borderId="127" xfId="0" applyFont="1" applyFill="1" applyBorder="1" applyAlignment="1">
      <alignment horizontal="center" vertical="center" shrinkToFit="1"/>
    </xf>
    <xf numFmtId="0" fontId="13" fillId="33" borderId="128" xfId="0" applyFont="1" applyFill="1" applyBorder="1" applyAlignment="1">
      <alignment horizontal="center" vertical="center" shrinkToFit="1"/>
    </xf>
    <xf numFmtId="37" fontId="8" fillId="0" borderId="51" xfId="74" applyFont="1" applyFill="1" applyBorder="1" applyAlignment="1" applyProtection="1">
      <alignment horizontal="center" vertical="center"/>
      <protection/>
    </xf>
    <xf numFmtId="37" fontId="8" fillId="0" borderId="20" xfId="74" applyFont="1" applyFill="1" applyBorder="1" applyAlignment="1" applyProtection="1">
      <alignment horizontal="center" vertical="center"/>
      <protection/>
    </xf>
    <xf numFmtId="37" fontId="8" fillId="0" borderId="52" xfId="74" applyFont="1" applyFill="1" applyBorder="1" applyAlignment="1" applyProtection="1">
      <alignment horizontal="center" vertical="center"/>
      <protection/>
    </xf>
    <xf numFmtId="37" fontId="8" fillId="0" borderId="16" xfId="74" applyFont="1" applyFill="1" applyBorder="1" applyAlignment="1" applyProtection="1">
      <alignment horizontal="center" vertical="center"/>
      <protection/>
    </xf>
    <xf numFmtId="37" fontId="8" fillId="0" borderId="25" xfId="74" applyFont="1" applyFill="1" applyBorder="1" applyAlignment="1" applyProtection="1">
      <alignment horizontal="center" vertical="center"/>
      <protection/>
    </xf>
    <xf numFmtId="37" fontId="8" fillId="0" borderId="53" xfId="74" applyFont="1" applyFill="1" applyBorder="1" applyAlignment="1" applyProtection="1" quotePrefix="1">
      <alignment horizontal="center" vertical="center"/>
      <protection/>
    </xf>
    <xf numFmtId="0" fontId="14" fillId="0" borderId="32" xfId="71" applyFont="1" applyFill="1" applyBorder="1" applyAlignment="1">
      <alignment vertical="center"/>
      <protection/>
    </xf>
    <xf numFmtId="0" fontId="14" fillId="0" borderId="39" xfId="71" applyFont="1" applyFill="1" applyBorder="1" applyAlignment="1">
      <alignment vertical="center"/>
      <protection/>
    </xf>
    <xf numFmtId="0" fontId="14" fillId="0" borderId="34" xfId="71" applyFont="1" applyFill="1" applyBorder="1" applyAlignment="1">
      <alignment vertical="center"/>
      <protection/>
    </xf>
    <xf numFmtId="37" fontId="8" fillId="0" borderId="43" xfId="74" applyFont="1" applyFill="1" applyBorder="1" applyAlignment="1" applyProtection="1" quotePrefix="1">
      <alignment horizontal="center" vertical="center"/>
      <protection/>
    </xf>
    <xf numFmtId="0" fontId="14" fillId="0" borderId="65" xfId="71" applyFont="1" applyFill="1" applyBorder="1" applyAlignment="1">
      <alignment vertical="center"/>
      <protection/>
    </xf>
    <xf numFmtId="0" fontId="14" fillId="0" borderId="49" xfId="71" applyFont="1" applyFill="1" applyBorder="1" applyAlignment="1">
      <alignment vertical="center"/>
      <protection/>
    </xf>
    <xf numFmtId="0" fontId="14" fillId="0" borderId="63" xfId="71" applyFont="1" applyFill="1" applyBorder="1" applyAlignment="1">
      <alignment vertical="center"/>
      <protection/>
    </xf>
    <xf numFmtId="0" fontId="14" fillId="0" borderId="25" xfId="71" applyFont="1" applyFill="1" applyBorder="1" applyAlignment="1">
      <alignment vertical="center"/>
      <protection/>
    </xf>
    <xf numFmtId="37" fontId="76" fillId="0" borderId="51" xfId="74" applyFont="1" applyFill="1" applyBorder="1" applyAlignment="1" applyProtection="1">
      <alignment horizontal="center" vertical="center"/>
      <protection/>
    </xf>
    <xf numFmtId="37" fontId="76" fillId="0" borderId="20" xfId="74" applyFont="1" applyFill="1" applyBorder="1" applyAlignment="1" applyProtection="1">
      <alignment horizontal="center" vertical="center"/>
      <protection/>
    </xf>
    <xf numFmtId="37" fontId="76" fillId="0" borderId="19" xfId="74" applyFont="1" applyFill="1" applyBorder="1" applyAlignment="1" applyProtection="1">
      <alignment horizontal="center" vertical="center"/>
      <protection/>
    </xf>
    <xf numFmtId="0" fontId="81" fillId="0" borderId="34" xfId="72" applyFont="1" applyFill="1" applyBorder="1" applyAlignment="1">
      <alignment vertical="center"/>
      <protection/>
    </xf>
    <xf numFmtId="0" fontId="81" fillId="0" borderId="30" xfId="72" applyFont="1" applyFill="1" applyBorder="1" applyAlignment="1">
      <alignment vertical="center"/>
      <protection/>
    </xf>
    <xf numFmtId="230" fontId="8" fillId="0" borderId="40" xfId="62" applyNumberFormat="1" applyFont="1" applyFill="1" applyBorder="1" applyAlignment="1">
      <alignment vertical="center" shrinkToFit="1"/>
      <protection/>
    </xf>
    <xf numFmtId="230" fontId="8" fillId="0" borderId="48" xfId="62" applyNumberFormat="1" applyFont="1" applyFill="1" applyBorder="1" applyAlignment="1">
      <alignment vertical="center" shrinkToFit="1"/>
      <protection/>
    </xf>
    <xf numFmtId="230" fontId="8" fillId="0" borderId="60" xfId="62" applyNumberFormat="1" applyFont="1" applyFill="1" applyBorder="1" applyAlignment="1">
      <alignment vertical="center" shrinkToFi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020301m_a" xfId="60"/>
    <cellStyle name="標準_01020301m_b" xfId="61"/>
    <cellStyle name="標準_01020301m_c" xfId="62"/>
    <cellStyle name="標準_01020301m_d" xfId="63"/>
    <cellStyle name="標準_01020301m_e" xfId="64"/>
    <cellStyle name="標準_01020301m_f" xfId="65"/>
    <cellStyle name="標準_01020301n_a" xfId="66"/>
    <cellStyle name="標準_01020301n_b" xfId="67"/>
    <cellStyle name="標準_01020301o_a" xfId="68"/>
    <cellStyle name="標準_01020301p_a" xfId="69"/>
    <cellStyle name="標準_01020301p_b" xfId="70"/>
    <cellStyle name="標準_01020301q_a" xfId="71"/>
    <cellStyle name="標準_01020301q_b" xfId="72"/>
    <cellStyle name="標準_カのウ" xfId="73"/>
    <cellStyle name="標準_セソ" xfId="74"/>
    <cellStyle name="標準_セのカ" xfId="75"/>
    <cellStyle name="標準_タチ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219075</xdr:rowOff>
    </xdr:from>
    <xdr:to>
      <xdr:col>1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981075"/>
          <a:ext cx="1362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1123950"/>
          <a:ext cx="13335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12001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9525</xdr:rowOff>
    </xdr:to>
    <xdr:sp>
      <xdr:nvSpPr>
        <xdr:cNvPr id="4" name="Freeform 4"/>
        <xdr:cNvSpPr>
          <a:spLocks/>
        </xdr:cNvSpPr>
      </xdr:nvSpPr>
      <xdr:spPr>
        <a:xfrm>
          <a:off x="9525" y="1200150"/>
          <a:ext cx="1323975" cy="885825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4" name="Freeform 5"/>
        <xdr:cNvSpPr>
          <a:spLocks/>
        </xdr:cNvSpPr>
      </xdr:nvSpPr>
      <xdr:spPr>
        <a:xfrm>
          <a:off x="0" y="1209675"/>
          <a:ext cx="1790700" cy="866775"/>
        </a:xfrm>
        <a:custGeom>
          <a:pathLst>
            <a:path h="91" w="128">
              <a:moveTo>
                <a:pt x="0" y="0"/>
              </a:moveTo>
              <a:lnTo>
                <a:pt x="128" y="9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0" y="0"/>
          <a:ext cx="0" cy="0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6</xdr:row>
      <xdr:rowOff>0</xdr:rowOff>
    </xdr:to>
    <xdr:sp>
      <xdr:nvSpPr>
        <xdr:cNvPr id="5" name="Freeform 5"/>
        <xdr:cNvSpPr>
          <a:spLocks/>
        </xdr:cNvSpPr>
      </xdr:nvSpPr>
      <xdr:spPr>
        <a:xfrm>
          <a:off x="0" y="1209675"/>
          <a:ext cx="0" cy="866775"/>
        </a:xfrm>
        <a:custGeom>
          <a:pathLst>
            <a:path h="91" w="128">
              <a:moveTo>
                <a:pt x="0" y="0"/>
              </a:moveTo>
              <a:lnTo>
                <a:pt x="128" y="9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2</xdr:col>
      <xdr:colOff>0</xdr:colOff>
      <xdr:row>5</xdr:row>
      <xdr:rowOff>428625</xdr:rowOff>
    </xdr:to>
    <xdr:sp>
      <xdr:nvSpPr>
        <xdr:cNvPr id="6" name="Freeform 6"/>
        <xdr:cNvSpPr>
          <a:spLocks/>
        </xdr:cNvSpPr>
      </xdr:nvSpPr>
      <xdr:spPr>
        <a:xfrm>
          <a:off x="0" y="1209675"/>
          <a:ext cx="1990725" cy="857250"/>
        </a:xfrm>
        <a:custGeom>
          <a:pathLst>
            <a:path h="90" w="139">
              <a:moveTo>
                <a:pt x="139" y="90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66850"/>
          <a:ext cx="1857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058275" y="14668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8679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238125</xdr:rowOff>
    </xdr:to>
    <xdr:sp>
      <xdr:nvSpPr>
        <xdr:cNvPr id="2" name="Line 2"/>
        <xdr:cNvSpPr>
          <a:spLocks/>
        </xdr:cNvSpPr>
      </xdr:nvSpPr>
      <xdr:spPr>
        <a:xfrm flipH="1" flipV="1">
          <a:off x="0" y="1466850"/>
          <a:ext cx="1857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12507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9525</xdr:colOff>
      <xdr:row>8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1457325"/>
          <a:ext cx="1866900" cy="866775"/>
        </a:xfrm>
        <a:custGeom>
          <a:pathLst>
            <a:path h="81" w="179">
              <a:moveTo>
                <a:pt x="0" y="0"/>
              </a:moveTo>
              <a:lnTo>
                <a:pt x="179" y="8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</xdr:col>
      <xdr:colOff>9525</xdr:colOff>
      <xdr:row>7</xdr:row>
      <xdr:rowOff>38100</xdr:rowOff>
    </xdr:to>
    <xdr:sp>
      <xdr:nvSpPr>
        <xdr:cNvPr id="3" name="Freeform 3"/>
        <xdr:cNvSpPr>
          <a:spLocks/>
        </xdr:cNvSpPr>
      </xdr:nvSpPr>
      <xdr:spPr>
        <a:xfrm>
          <a:off x="9525" y="1457325"/>
          <a:ext cx="447675" cy="552450"/>
        </a:xfrm>
        <a:custGeom>
          <a:pathLst>
            <a:path h="58" w="43">
              <a:moveTo>
                <a:pt x="43" y="58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352425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76375"/>
          <a:ext cx="809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0</xdr:rowOff>
    </xdr:from>
    <xdr:to>
      <xdr:col>6</xdr:col>
      <xdr:colOff>723900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723900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00975" y="1762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266700</xdr:colOff>
      <xdr:row>6</xdr:row>
      <xdr:rowOff>0</xdr:rowOff>
    </xdr:from>
    <xdr:to>
      <xdr:col>8</xdr:col>
      <xdr:colOff>723900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8772525" y="1762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485900"/>
          <a:ext cx="1257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0</xdr:colOff>
      <xdr:row>8</xdr:row>
      <xdr:rowOff>238125</xdr:rowOff>
    </xdr:to>
    <xdr:sp>
      <xdr:nvSpPr>
        <xdr:cNvPr id="1" name="Freeform 1"/>
        <xdr:cNvSpPr>
          <a:spLocks/>
        </xdr:cNvSpPr>
      </xdr:nvSpPr>
      <xdr:spPr>
        <a:xfrm>
          <a:off x="0" y="1485900"/>
          <a:ext cx="2609850" cy="1009650"/>
        </a:xfrm>
        <a:custGeom>
          <a:pathLst>
            <a:path h="106" w="223">
              <a:moveTo>
                <a:pt x="0" y="0"/>
              </a:moveTo>
              <a:lnTo>
                <a:pt x="223" y="106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57275"/>
          <a:ext cx="13335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8105775" y="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238125</xdr:rowOff>
    </xdr:to>
    <xdr:sp>
      <xdr:nvSpPr>
        <xdr:cNvPr id="2" name="Line 3"/>
        <xdr:cNvSpPr>
          <a:spLocks/>
        </xdr:cNvSpPr>
      </xdr:nvSpPr>
      <xdr:spPr>
        <a:xfrm>
          <a:off x="0" y="1466850"/>
          <a:ext cx="800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352425</xdr:rowOff>
    </xdr:from>
    <xdr:to>
      <xdr:col>2</xdr:col>
      <xdr:colOff>9525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46685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0</xdr:rowOff>
    </xdr:from>
    <xdr:to>
      <xdr:col>6</xdr:col>
      <xdr:colOff>723900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68008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6</xdr:row>
      <xdr:rowOff>0</xdr:rowOff>
    </xdr:from>
    <xdr:to>
      <xdr:col>7</xdr:col>
      <xdr:colOff>723900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781050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6</xdr:row>
      <xdr:rowOff>0</xdr:rowOff>
    </xdr:from>
    <xdr:to>
      <xdr:col>8</xdr:col>
      <xdr:colOff>723900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88201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14668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466850"/>
          <a:ext cx="2590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466850"/>
          <a:ext cx="2609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2</xdr:col>
      <xdr:colOff>9525</xdr:colOff>
      <xdr:row>6</xdr:row>
      <xdr:rowOff>247650</xdr:rowOff>
    </xdr:to>
    <xdr:sp>
      <xdr:nvSpPr>
        <xdr:cNvPr id="1" name="Line 3"/>
        <xdr:cNvSpPr>
          <a:spLocks/>
        </xdr:cNvSpPr>
      </xdr:nvSpPr>
      <xdr:spPr>
        <a:xfrm>
          <a:off x="0" y="1495425"/>
          <a:ext cx="2114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6724650" y="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8</xdr:row>
      <xdr:rowOff>238125</xdr:rowOff>
    </xdr:to>
    <xdr:sp>
      <xdr:nvSpPr>
        <xdr:cNvPr id="2" name="Line 3"/>
        <xdr:cNvSpPr>
          <a:spLocks/>
        </xdr:cNvSpPr>
      </xdr:nvSpPr>
      <xdr:spPr>
        <a:xfrm>
          <a:off x="0" y="201930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0</xdr:colOff>
      <xdr:row>17</xdr:row>
      <xdr:rowOff>238125</xdr:rowOff>
    </xdr:to>
    <xdr:sp>
      <xdr:nvSpPr>
        <xdr:cNvPr id="3" name="Line 4"/>
        <xdr:cNvSpPr>
          <a:spLocks/>
        </xdr:cNvSpPr>
      </xdr:nvSpPr>
      <xdr:spPr>
        <a:xfrm>
          <a:off x="0" y="4257675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26</xdr:row>
      <xdr:rowOff>238125</xdr:rowOff>
    </xdr:to>
    <xdr:sp>
      <xdr:nvSpPr>
        <xdr:cNvPr id="4" name="Line 5"/>
        <xdr:cNvSpPr>
          <a:spLocks/>
        </xdr:cNvSpPr>
      </xdr:nvSpPr>
      <xdr:spPr>
        <a:xfrm>
          <a:off x="0" y="649605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0</xdr:colOff>
      <xdr:row>35</xdr:row>
      <xdr:rowOff>238125</xdr:rowOff>
    </xdr:to>
    <xdr:sp>
      <xdr:nvSpPr>
        <xdr:cNvPr id="5" name="Line 6"/>
        <xdr:cNvSpPr>
          <a:spLocks/>
        </xdr:cNvSpPr>
      </xdr:nvSpPr>
      <xdr:spPr>
        <a:xfrm>
          <a:off x="0" y="8734425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44</xdr:row>
      <xdr:rowOff>238125</xdr:rowOff>
    </xdr:to>
    <xdr:sp>
      <xdr:nvSpPr>
        <xdr:cNvPr id="6" name="Line 6"/>
        <xdr:cNvSpPr>
          <a:spLocks/>
        </xdr:cNvSpPr>
      </xdr:nvSpPr>
      <xdr:spPr>
        <a:xfrm>
          <a:off x="0" y="1097280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17</xdr:row>
      <xdr:rowOff>0</xdr:rowOff>
    </xdr:from>
    <xdr:to>
      <xdr:col>6</xdr:col>
      <xdr:colOff>723900</xdr:colOff>
      <xdr:row>17</xdr:row>
      <xdr:rowOff>0</xdr:rowOff>
    </xdr:to>
    <xdr:sp>
      <xdr:nvSpPr>
        <xdr:cNvPr id="1" name="Line 7"/>
        <xdr:cNvSpPr>
          <a:spLocks/>
        </xdr:cNvSpPr>
      </xdr:nvSpPr>
      <xdr:spPr>
        <a:xfrm>
          <a:off x="6372225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7</xdr:col>
      <xdr:colOff>723900</xdr:colOff>
      <xdr:row>17</xdr:row>
      <xdr:rowOff>0</xdr:rowOff>
    </xdr:to>
    <xdr:sp>
      <xdr:nvSpPr>
        <xdr:cNvPr id="2" name="Line 8"/>
        <xdr:cNvSpPr>
          <a:spLocks/>
        </xdr:cNvSpPr>
      </xdr:nvSpPr>
      <xdr:spPr>
        <a:xfrm>
          <a:off x="7391400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17</xdr:row>
      <xdr:rowOff>0</xdr:rowOff>
    </xdr:from>
    <xdr:to>
      <xdr:col>8</xdr:col>
      <xdr:colOff>723900</xdr:colOff>
      <xdr:row>17</xdr:row>
      <xdr:rowOff>0</xdr:rowOff>
    </xdr:to>
    <xdr:sp>
      <xdr:nvSpPr>
        <xdr:cNvPr id="3" name="Line 9"/>
        <xdr:cNvSpPr>
          <a:spLocks/>
        </xdr:cNvSpPr>
      </xdr:nvSpPr>
      <xdr:spPr>
        <a:xfrm>
          <a:off x="8410575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>
          <a:off x="0" y="44386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26</xdr:row>
      <xdr:rowOff>0</xdr:rowOff>
    </xdr:from>
    <xdr:to>
      <xdr:col>6</xdr:col>
      <xdr:colOff>723900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6372225" y="7210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26</xdr:row>
      <xdr:rowOff>0</xdr:rowOff>
    </xdr:from>
    <xdr:to>
      <xdr:col>7</xdr:col>
      <xdr:colOff>723900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7391400" y="7210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26</xdr:row>
      <xdr:rowOff>0</xdr:rowOff>
    </xdr:from>
    <xdr:to>
      <xdr:col>8</xdr:col>
      <xdr:colOff>723900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8410575" y="7210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697230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0</xdr:rowOff>
    </xdr:from>
    <xdr:to>
      <xdr:col>6</xdr:col>
      <xdr:colOff>723900</xdr:colOff>
      <xdr:row>44</xdr:row>
      <xdr:rowOff>0</xdr:rowOff>
    </xdr:to>
    <xdr:sp>
      <xdr:nvSpPr>
        <xdr:cNvPr id="9" name="Line 15"/>
        <xdr:cNvSpPr>
          <a:spLocks/>
        </xdr:cNvSpPr>
      </xdr:nvSpPr>
      <xdr:spPr>
        <a:xfrm>
          <a:off x="6372225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44</xdr:row>
      <xdr:rowOff>0</xdr:rowOff>
    </xdr:from>
    <xdr:to>
      <xdr:col>7</xdr:col>
      <xdr:colOff>723900</xdr:colOff>
      <xdr:row>44</xdr:row>
      <xdr:rowOff>0</xdr:rowOff>
    </xdr:to>
    <xdr:sp>
      <xdr:nvSpPr>
        <xdr:cNvPr id="10" name="Line 16"/>
        <xdr:cNvSpPr>
          <a:spLocks/>
        </xdr:cNvSpPr>
      </xdr:nvSpPr>
      <xdr:spPr>
        <a:xfrm>
          <a:off x="7391400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44</xdr:row>
      <xdr:rowOff>0</xdr:rowOff>
    </xdr:from>
    <xdr:to>
      <xdr:col>8</xdr:col>
      <xdr:colOff>723900</xdr:colOff>
      <xdr:row>44</xdr:row>
      <xdr:rowOff>0</xdr:rowOff>
    </xdr:to>
    <xdr:sp>
      <xdr:nvSpPr>
        <xdr:cNvPr id="11" name="Line 17"/>
        <xdr:cNvSpPr>
          <a:spLocks/>
        </xdr:cNvSpPr>
      </xdr:nvSpPr>
      <xdr:spPr>
        <a:xfrm>
          <a:off x="8410575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12" name="Line 18"/>
        <xdr:cNvSpPr>
          <a:spLocks/>
        </xdr:cNvSpPr>
      </xdr:nvSpPr>
      <xdr:spPr>
        <a:xfrm>
          <a:off x="0" y="12049125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8</xdr:row>
      <xdr:rowOff>0</xdr:rowOff>
    </xdr:from>
    <xdr:to>
      <xdr:col>6</xdr:col>
      <xdr:colOff>723900</xdr:colOff>
      <xdr:row>8</xdr:row>
      <xdr:rowOff>0</xdr:rowOff>
    </xdr:to>
    <xdr:sp>
      <xdr:nvSpPr>
        <xdr:cNvPr id="13" name="Line 3"/>
        <xdr:cNvSpPr>
          <a:spLocks/>
        </xdr:cNvSpPr>
      </xdr:nvSpPr>
      <xdr:spPr>
        <a:xfrm>
          <a:off x="6372225" y="2133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0</xdr:rowOff>
    </xdr:from>
    <xdr:to>
      <xdr:col>7</xdr:col>
      <xdr:colOff>723900</xdr:colOff>
      <xdr:row>8</xdr:row>
      <xdr:rowOff>0</xdr:rowOff>
    </xdr:to>
    <xdr:sp>
      <xdr:nvSpPr>
        <xdr:cNvPr id="14" name="Line 4"/>
        <xdr:cNvSpPr>
          <a:spLocks/>
        </xdr:cNvSpPr>
      </xdr:nvSpPr>
      <xdr:spPr>
        <a:xfrm>
          <a:off x="7391400" y="2133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8</xdr:row>
      <xdr:rowOff>0</xdr:rowOff>
    </xdr:from>
    <xdr:to>
      <xdr:col>8</xdr:col>
      <xdr:colOff>723900</xdr:colOff>
      <xdr:row>8</xdr:row>
      <xdr:rowOff>0</xdr:rowOff>
    </xdr:to>
    <xdr:sp>
      <xdr:nvSpPr>
        <xdr:cNvPr id="15" name="Line 5"/>
        <xdr:cNvSpPr>
          <a:spLocks/>
        </xdr:cNvSpPr>
      </xdr:nvSpPr>
      <xdr:spPr>
        <a:xfrm>
          <a:off x="8410575" y="2133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0" y="1895475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17</xdr:row>
      <xdr:rowOff>0</xdr:rowOff>
    </xdr:from>
    <xdr:to>
      <xdr:col>6</xdr:col>
      <xdr:colOff>723900</xdr:colOff>
      <xdr:row>17</xdr:row>
      <xdr:rowOff>0</xdr:rowOff>
    </xdr:to>
    <xdr:sp>
      <xdr:nvSpPr>
        <xdr:cNvPr id="17" name="Line 3"/>
        <xdr:cNvSpPr>
          <a:spLocks/>
        </xdr:cNvSpPr>
      </xdr:nvSpPr>
      <xdr:spPr>
        <a:xfrm>
          <a:off x="6372225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7</xdr:col>
      <xdr:colOff>723900</xdr:colOff>
      <xdr:row>17</xdr:row>
      <xdr:rowOff>0</xdr:rowOff>
    </xdr:to>
    <xdr:sp>
      <xdr:nvSpPr>
        <xdr:cNvPr id="18" name="Line 4"/>
        <xdr:cNvSpPr>
          <a:spLocks/>
        </xdr:cNvSpPr>
      </xdr:nvSpPr>
      <xdr:spPr>
        <a:xfrm>
          <a:off x="7391400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17</xdr:row>
      <xdr:rowOff>0</xdr:rowOff>
    </xdr:from>
    <xdr:to>
      <xdr:col>8</xdr:col>
      <xdr:colOff>723900</xdr:colOff>
      <xdr:row>17</xdr:row>
      <xdr:rowOff>0</xdr:rowOff>
    </xdr:to>
    <xdr:sp>
      <xdr:nvSpPr>
        <xdr:cNvPr id="19" name="Line 5"/>
        <xdr:cNvSpPr>
          <a:spLocks/>
        </xdr:cNvSpPr>
      </xdr:nvSpPr>
      <xdr:spPr>
        <a:xfrm>
          <a:off x="8410575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26</xdr:row>
      <xdr:rowOff>0</xdr:rowOff>
    </xdr:from>
    <xdr:to>
      <xdr:col>6</xdr:col>
      <xdr:colOff>723900</xdr:colOff>
      <xdr:row>26</xdr:row>
      <xdr:rowOff>0</xdr:rowOff>
    </xdr:to>
    <xdr:sp>
      <xdr:nvSpPr>
        <xdr:cNvPr id="20" name="Line 7"/>
        <xdr:cNvSpPr>
          <a:spLocks/>
        </xdr:cNvSpPr>
      </xdr:nvSpPr>
      <xdr:spPr>
        <a:xfrm>
          <a:off x="6372225" y="7210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26</xdr:row>
      <xdr:rowOff>0</xdr:rowOff>
    </xdr:from>
    <xdr:to>
      <xdr:col>7</xdr:col>
      <xdr:colOff>723900</xdr:colOff>
      <xdr:row>26</xdr:row>
      <xdr:rowOff>0</xdr:rowOff>
    </xdr:to>
    <xdr:sp>
      <xdr:nvSpPr>
        <xdr:cNvPr id="21" name="Line 8"/>
        <xdr:cNvSpPr>
          <a:spLocks/>
        </xdr:cNvSpPr>
      </xdr:nvSpPr>
      <xdr:spPr>
        <a:xfrm>
          <a:off x="7391400" y="7210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26</xdr:row>
      <xdr:rowOff>0</xdr:rowOff>
    </xdr:from>
    <xdr:to>
      <xdr:col>8</xdr:col>
      <xdr:colOff>723900</xdr:colOff>
      <xdr:row>26</xdr:row>
      <xdr:rowOff>0</xdr:rowOff>
    </xdr:to>
    <xdr:sp>
      <xdr:nvSpPr>
        <xdr:cNvPr id="22" name="Line 9"/>
        <xdr:cNvSpPr>
          <a:spLocks/>
        </xdr:cNvSpPr>
      </xdr:nvSpPr>
      <xdr:spPr>
        <a:xfrm>
          <a:off x="8410575" y="7210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26</xdr:row>
      <xdr:rowOff>0</xdr:rowOff>
    </xdr:from>
    <xdr:to>
      <xdr:col>6</xdr:col>
      <xdr:colOff>723900</xdr:colOff>
      <xdr:row>26</xdr:row>
      <xdr:rowOff>0</xdr:rowOff>
    </xdr:to>
    <xdr:sp>
      <xdr:nvSpPr>
        <xdr:cNvPr id="23" name="Line 3"/>
        <xdr:cNvSpPr>
          <a:spLocks/>
        </xdr:cNvSpPr>
      </xdr:nvSpPr>
      <xdr:spPr>
        <a:xfrm>
          <a:off x="6372225" y="7210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26</xdr:row>
      <xdr:rowOff>0</xdr:rowOff>
    </xdr:from>
    <xdr:to>
      <xdr:col>7</xdr:col>
      <xdr:colOff>723900</xdr:colOff>
      <xdr:row>26</xdr:row>
      <xdr:rowOff>0</xdr:rowOff>
    </xdr:to>
    <xdr:sp>
      <xdr:nvSpPr>
        <xdr:cNvPr id="24" name="Line 4"/>
        <xdr:cNvSpPr>
          <a:spLocks/>
        </xdr:cNvSpPr>
      </xdr:nvSpPr>
      <xdr:spPr>
        <a:xfrm>
          <a:off x="7391400" y="7210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26</xdr:row>
      <xdr:rowOff>0</xdr:rowOff>
    </xdr:from>
    <xdr:to>
      <xdr:col>8</xdr:col>
      <xdr:colOff>723900</xdr:colOff>
      <xdr:row>26</xdr:row>
      <xdr:rowOff>0</xdr:rowOff>
    </xdr:to>
    <xdr:sp>
      <xdr:nvSpPr>
        <xdr:cNvPr id="25" name="Line 5"/>
        <xdr:cNvSpPr>
          <a:spLocks/>
        </xdr:cNvSpPr>
      </xdr:nvSpPr>
      <xdr:spPr>
        <a:xfrm>
          <a:off x="8410575" y="7210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0</xdr:rowOff>
    </xdr:from>
    <xdr:to>
      <xdr:col>6</xdr:col>
      <xdr:colOff>723900</xdr:colOff>
      <xdr:row>44</xdr:row>
      <xdr:rowOff>0</xdr:rowOff>
    </xdr:to>
    <xdr:sp>
      <xdr:nvSpPr>
        <xdr:cNvPr id="26" name="Line 11"/>
        <xdr:cNvSpPr>
          <a:spLocks/>
        </xdr:cNvSpPr>
      </xdr:nvSpPr>
      <xdr:spPr>
        <a:xfrm>
          <a:off x="6372225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44</xdr:row>
      <xdr:rowOff>0</xdr:rowOff>
    </xdr:from>
    <xdr:to>
      <xdr:col>7</xdr:col>
      <xdr:colOff>723900</xdr:colOff>
      <xdr:row>44</xdr:row>
      <xdr:rowOff>0</xdr:rowOff>
    </xdr:to>
    <xdr:sp>
      <xdr:nvSpPr>
        <xdr:cNvPr id="27" name="Line 12"/>
        <xdr:cNvSpPr>
          <a:spLocks/>
        </xdr:cNvSpPr>
      </xdr:nvSpPr>
      <xdr:spPr>
        <a:xfrm>
          <a:off x="7391400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44</xdr:row>
      <xdr:rowOff>0</xdr:rowOff>
    </xdr:from>
    <xdr:to>
      <xdr:col>8</xdr:col>
      <xdr:colOff>723900</xdr:colOff>
      <xdr:row>44</xdr:row>
      <xdr:rowOff>0</xdr:rowOff>
    </xdr:to>
    <xdr:sp>
      <xdr:nvSpPr>
        <xdr:cNvPr id="28" name="Line 13"/>
        <xdr:cNvSpPr>
          <a:spLocks/>
        </xdr:cNvSpPr>
      </xdr:nvSpPr>
      <xdr:spPr>
        <a:xfrm>
          <a:off x="8410575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0</xdr:rowOff>
    </xdr:from>
    <xdr:to>
      <xdr:col>6</xdr:col>
      <xdr:colOff>723900</xdr:colOff>
      <xdr:row>44</xdr:row>
      <xdr:rowOff>0</xdr:rowOff>
    </xdr:to>
    <xdr:sp>
      <xdr:nvSpPr>
        <xdr:cNvPr id="29" name="Line 7"/>
        <xdr:cNvSpPr>
          <a:spLocks/>
        </xdr:cNvSpPr>
      </xdr:nvSpPr>
      <xdr:spPr>
        <a:xfrm>
          <a:off x="6372225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44</xdr:row>
      <xdr:rowOff>0</xdr:rowOff>
    </xdr:from>
    <xdr:to>
      <xdr:col>7</xdr:col>
      <xdr:colOff>723900</xdr:colOff>
      <xdr:row>44</xdr:row>
      <xdr:rowOff>0</xdr:rowOff>
    </xdr:to>
    <xdr:sp>
      <xdr:nvSpPr>
        <xdr:cNvPr id="30" name="Line 8"/>
        <xdr:cNvSpPr>
          <a:spLocks/>
        </xdr:cNvSpPr>
      </xdr:nvSpPr>
      <xdr:spPr>
        <a:xfrm>
          <a:off x="7391400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44</xdr:row>
      <xdr:rowOff>0</xdr:rowOff>
    </xdr:from>
    <xdr:to>
      <xdr:col>8</xdr:col>
      <xdr:colOff>723900</xdr:colOff>
      <xdr:row>44</xdr:row>
      <xdr:rowOff>0</xdr:rowOff>
    </xdr:to>
    <xdr:sp>
      <xdr:nvSpPr>
        <xdr:cNvPr id="31" name="Line 9"/>
        <xdr:cNvSpPr>
          <a:spLocks/>
        </xdr:cNvSpPr>
      </xdr:nvSpPr>
      <xdr:spPr>
        <a:xfrm>
          <a:off x="8410575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0</xdr:rowOff>
    </xdr:from>
    <xdr:to>
      <xdr:col>6</xdr:col>
      <xdr:colOff>723900</xdr:colOff>
      <xdr:row>44</xdr:row>
      <xdr:rowOff>0</xdr:rowOff>
    </xdr:to>
    <xdr:sp>
      <xdr:nvSpPr>
        <xdr:cNvPr id="32" name="Line 3"/>
        <xdr:cNvSpPr>
          <a:spLocks/>
        </xdr:cNvSpPr>
      </xdr:nvSpPr>
      <xdr:spPr>
        <a:xfrm>
          <a:off x="6372225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44</xdr:row>
      <xdr:rowOff>0</xdr:rowOff>
    </xdr:from>
    <xdr:to>
      <xdr:col>7</xdr:col>
      <xdr:colOff>723900</xdr:colOff>
      <xdr:row>44</xdr:row>
      <xdr:rowOff>0</xdr:rowOff>
    </xdr:to>
    <xdr:sp>
      <xdr:nvSpPr>
        <xdr:cNvPr id="33" name="Line 4"/>
        <xdr:cNvSpPr>
          <a:spLocks/>
        </xdr:cNvSpPr>
      </xdr:nvSpPr>
      <xdr:spPr>
        <a:xfrm>
          <a:off x="7391400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44</xdr:row>
      <xdr:rowOff>0</xdr:rowOff>
    </xdr:from>
    <xdr:to>
      <xdr:col>8</xdr:col>
      <xdr:colOff>723900</xdr:colOff>
      <xdr:row>44</xdr:row>
      <xdr:rowOff>0</xdr:rowOff>
    </xdr:to>
    <xdr:sp>
      <xdr:nvSpPr>
        <xdr:cNvPr id="34" name="Line 5"/>
        <xdr:cNvSpPr>
          <a:spLocks/>
        </xdr:cNvSpPr>
      </xdr:nvSpPr>
      <xdr:spPr>
        <a:xfrm>
          <a:off x="8410575" y="12287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35" name="Line 11"/>
        <xdr:cNvSpPr>
          <a:spLocks/>
        </xdr:cNvSpPr>
      </xdr:nvSpPr>
      <xdr:spPr>
        <a:xfrm>
          <a:off x="6372225" y="9744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36" name="Line 12"/>
        <xdr:cNvSpPr>
          <a:spLocks/>
        </xdr:cNvSpPr>
      </xdr:nvSpPr>
      <xdr:spPr>
        <a:xfrm>
          <a:off x="7391400" y="9744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35</xdr:row>
      <xdr:rowOff>0</xdr:rowOff>
    </xdr:from>
    <xdr:to>
      <xdr:col>8</xdr:col>
      <xdr:colOff>723900</xdr:colOff>
      <xdr:row>35</xdr:row>
      <xdr:rowOff>0</xdr:rowOff>
    </xdr:to>
    <xdr:sp>
      <xdr:nvSpPr>
        <xdr:cNvPr id="37" name="Line 13"/>
        <xdr:cNvSpPr>
          <a:spLocks/>
        </xdr:cNvSpPr>
      </xdr:nvSpPr>
      <xdr:spPr>
        <a:xfrm>
          <a:off x="8410575" y="9744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38" name="Line 14"/>
        <xdr:cNvSpPr>
          <a:spLocks/>
        </xdr:cNvSpPr>
      </xdr:nvSpPr>
      <xdr:spPr>
        <a:xfrm>
          <a:off x="0" y="95059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39" name="Line 7"/>
        <xdr:cNvSpPr>
          <a:spLocks/>
        </xdr:cNvSpPr>
      </xdr:nvSpPr>
      <xdr:spPr>
        <a:xfrm>
          <a:off x="6372225" y="9744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40" name="Line 8"/>
        <xdr:cNvSpPr>
          <a:spLocks/>
        </xdr:cNvSpPr>
      </xdr:nvSpPr>
      <xdr:spPr>
        <a:xfrm>
          <a:off x="7391400" y="9744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35</xdr:row>
      <xdr:rowOff>0</xdr:rowOff>
    </xdr:from>
    <xdr:to>
      <xdr:col>8</xdr:col>
      <xdr:colOff>723900</xdr:colOff>
      <xdr:row>35</xdr:row>
      <xdr:rowOff>0</xdr:rowOff>
    </xdr:to>
    <xdr:sp>
      <xdr:nvSpPr>
        <xdr:cNvPr id="41" name="Line 9"/>
        <xdr:cNvSpPr>
          <a:spLocks/>
        </xdr:cNvSpPr>
      </xdr:nvSpPr>
      <xdr:spPr>
        <a:xfrm>
          <a:off x="8410575" y="9744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35</xdr:row>
      <xdr:rowOff>0</xdr:rowOff>
    </xdr:from>
    <xdr:to>
      <xdr:col>6</xdr:col>
      <xdr:colOff>723900</xdr:colOff>
      <xdr:row>35</xdr:row>
      <xdr:rowOff>0</xdr:rowOff>
    </xdr:to>
    <xdr:sp>
      <xdr:nvSpPr>
        <xdr:cNvPr id="42" name="Line 3"/>
        <xdr:cNvSpPr>
          <a:spLocks/>
        </xdr:cNvSpPr>
      </xdr:nvSpPr>
      <xdr:spPr>
        <a:xfrm>
          <a:off x="6372225" y="9744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35</xdr:row>
      <xdr:rowOff>0</xdr:rowOff>
    </xdr:from>
    <xdr:to>
      <xdr:col>7</xdr:col>
      <xdr:colOff>723900</xdr:colOff>
      <xdr:row>35</xdr:row>
      <xdr:rowOff>0</xdr:rowOff>
    </xdr:to>
    <xdr:sp>
      <xdr:nvSpPr>
        <xdr:cNvPr id="43" name="Line 4"/>
        <xdr:cNvSpPr>
          <a:spLocks/>
        </xdr:cNvSpPr>
      </xdr:nvSpPr>
      <xdr:spPr>
        <a:xfrm>
          <a:off x="7391400" y="9744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35</xdr:row>
      <xdr:rowOff>0</xdr:rowOff>
    </xdr:from>
    <xdr:to>
      <xdr:col>8</xdr:col>
      <xdr:colOff>723900</xdr:colOff>
      <xdr:row>35</xdr:row>
      <xdr:rowOff>0</xdr:rowOff>
    </xdr:to>
    <xdr:sp>
      <xdr:nvSpPr>
        <xdr:cNvPr id="44" name="Line 5"/>
        <xdr:cNvSpPr>
          <a:spLocks/>
        </xdr:cNvSpPr>
      </xdr:nvSpPr>
      <xdr:spPr>
        <a:xfrm>
          <a:off x="8410575" y="9744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43000"/>
          <a:ext cx="13049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33475"/>
          <a:ext cx="1323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04950"/>
          <a:ext cx="1276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24000"/>
          <a:ext cx="14001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1533525"/>
          <a:ext cx="1371600" cy="447675"/>
        </a:xfrm>
        <a:custGeom>
          <a:pathLst>
            <a:path h="47" w="102">
              <a:moveTo>
                <a:pt x="0" y="0"/>
              </a:moveTo>
              <a:lnTo>
                <a:pt x="102" y="4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123950"/>
          <a:ext cx="11144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133475"/>
          <a:ext cx="13335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AC65"/>
  <sheetViews>
    <sheetView showGridLine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0.72265625" defaultRowHeight="18"/>
  <cols>
    <col min="1" max="1" width="10.2734375" style="7" customWidth="1"/>
    <col min="2" max="2" width="7.72265625" style="7" customWidth="1"/>
    <col min="3" max="5" width="15.6328125" style="7" customWidth="1"/>
    <col min="6" max="8" width="14.0859375" style="7" customWidth="1"/>
    <col min="9" max="9" width="15.6328125" style="7" customWidth="1"/>
    <col min="10" max="13" width="13.99609375" style="7" customWidth="1"/>
    <col min="14" max="16" width="12.36328125" style="7" customWidth="1"/>
    <col min="17" max="18" width="12.0859375" style="7" customWidth="1"/>
    <col min="19" max="20" width="13.90625" style="7" customWidth="1"/>
    <col min="21" max="21" width="13.6328125" style="7" customWidth="1"/>
    <col min="22" max="22" width="7.72265625" style="7" customWidth="1"/>
    <col min="23" max="23" width="8.8125" style="7" customWidth="1"/>
    <col min="24" max="28" width="7.72265625" style="7" customWidth="1"/>
    <col min="29" max="29" width="4.0859375" style="610" customWidth="1"/>
    <col min="30" max="16384" width="10.72265625" style="7" customWidth="1"/>
  </cols>
  <sheetData>
    <row r="1" spans="1:29" s="1" customFormat="1" ht="25.5" customHeight="1">
      <c r="A1" s="43"/>
      <c r="B1" s="8"/>
      <c r="C1" s="50" t="s">
        <v>57</v>
      </c>
      <c r="D1" s="8"/>
      <c r="E1" s="9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1"/>
      <c r="V1" s="11"/>
      <c r="W1" s="11"/>
      <c r="X1" s="11"/>
      <c r="Y1" s="11"/>
      <c r="Z1" s="11"/>
      <c r="AA1" s="11"/>
      <c r="AB1" s="11"/>
      <c r="AC1" s="607"/>
    </row>
    <row r="2" spans="1:29" s="1" customFormat="1" ht="25.5" customHeight="1">
      <c r="A2" s="13"/>
      <c r="B2" s="13"/>
      <c r="C2" s="44" t="s">
        <v>0</v>
      </c>
      <c r="D2" s="13"/>
      <c r="E2" s="11"/>
      <c r="F2" s="1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1"/>
      <c r="AA2" s="11"/>
      <c r="AB2" s="11"/>
      <c r="AC2" s="607"/>
    </row>
    <row r="3" spans="1:29" s="3" customFormat="1" ht="25.5" customHeight="1">
      <c r="A3" s="15"/>
      <c r="B3" s="15"/>
      <c r="C3" s="2" t="s">
        <v>1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08"/>
    </row>
    <row r="4" spans="1:29" s="3" customFormat="1" ht="25.5" customHeight="1" thickBot="1">
      <c r="A4" s="17"/>
      <c r="B4" s="17"/>
      <c r="C4" s="5" t="s">
        <v>2</v>
      </c>
      <c r="D4" s="17"/>
      <c r="E4" s="31"/>
      <c r="F4" s="18"/>
      <c r="G4" s="18"/>
      <c r="H4" s="18"/>
      <c r="I4" s="18"/>
      <c r="J4" s="18"/>
      <c r="K4" s="18"/>
      <c r="L4" s="19"/>
      <c r="M4" s="20"/>
      <c r="N4" s="18"/>
      <c r="O4" s="31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32" t="s">
        <v>458</v>
      </c>
      <c r="AC4" s="608"/>
    </row>
    <row r="5" spans="1:29" s="3" customFormat="1" ht="24.75" customHeight="1">
      <c r="A5" s="1030" t="s">
        <v>60</v>
      </c>
      <c r="B5" s="21"/>
      <c r="C5" s="21"/>
      <c r="D5" s="21"/>
      <c r="E5" s="21"/>
      <c r="F5" s="46"/>
      <c r="G5" s="46"/>
      <c r="H5" s="46"/>
      <c r="I5" s="21"/>
      <c r="J5" s="46"/>
      <c r="K5" s="46"/>
      <c r="L5" s="46"/>
      <c r="M5" s="45"/>
      <c r="N5" s="33"/>
      <c r="O5" s="33"/>
      <c r="P5" s="21"/>
      <c r="Q5" s="46"/>
      <c r="R5" s="33"/>
      <c r="S5" s="33"/>
      <c r="T5" s="21"/>
      <c r="U5" s="33"/>
      <c r="V5" s="47" t="s">
        <v>3</v>
      </c>
      <c r="W5" s="47" t="s">
        <v>4</v>
      </c>
      <c r="X5" s="47" t="s">
        <v>5</v>
      </c>
      <c r="Y5" s="21"/>
      <c r="Z5" s="48" t="s">
        <v>6</v>
      </c>
      <c r="AA5" s="47" t="s">
        <v>7</v>
      </c>
      <c r="AB5" s="49" t="s">
        <v>8</v>
      </c>
      <c r="AC5" s="608"/>
    </row>
    <row r="6" spans="1:29" s="3" customFormat="1" ht="24.75" customHeight="1">
      <c r="A6" s="1031"/>
      <c r="B6" s="6" t="s">
        <v>9</v>
      </c>
      <c r="C6" s="6" t="s">
        <v>10</v>
      </c>
      <c r="D6" s="6" t="s">
        <v>11</v>
      </c>
      <c r="E6" s="6" t="s">
        <v>12</v>
      </c>
      <c r="F6" s="24" t="s">
        <v>13</v>
      </c>
      <c r="G6" s="62"/>
      <c r="H6" s="24" t="s">
        <v>13</v>
      </c>
      <c r="I6" s="6" t="s">
        <v>14</v>
      </c>
      <c r="J6" s="24" t="s">
        <v>13</v>
      </c>
      <c r="K6" s="24" t="s">
        <v>13</v>
      </c>
      <c r="L6" s="24" t="s">
        <v>13</v>
      </c>
      <c r="M6" s="34" t="s">
        <v>13</v>
      </c>
      <c r="N6" s="35" t="s">
        <v>15</v>
      </c>
      <c r="O6" s="35" t="s">
        <v>16</v>
      </c>
      <c r="P6" s="6" t="s">
        <v>17</v>
      </c>
      <c r="Q6" s="24" t="s">
        <v>13</v>
      </c>
      <c r="R6" s="35" t="s">
        <v>18</v>
      </c>
      <c r="S6" s="25" t="s">
        <v>19</v>
      </c>
      <c r="T6" s="23" t="s">
        <v>20</v>
      </c>
      <c r="U6" s="35" t="s">
        <v>21</v>
      </c>
      <c r="V6" s="23" t="s">
        <v>22</v>
      </c>
      <c r="W6" s="23" t="s">
        <v>23</v>
      </c>
      <c r="X6" s="23" t="s">
        <v>24</v>
      </c>
      <c r="Y6" s="23" t="s">
        <v>25</v>
      </c>
      <c r="Z6" s="6" t="s">
        <v>26</v>
      </c>
      <c r="AA6" s="23" t="s">
        <v>27</v>
      </c>
      <c r="AB6" s="26" t="s">
        <v>28</v>
      </c>
      <c r="AC6" s="608"/>
    </row>
    <row r="7" spans="1:29" s="3" customFormat="1" ht="24.75" customHeight="1">
      <c r="A7" s="1031"/>
      <c r="B7" s="6"/>
      <c r="C7" s="6" t="s">
        <v>29</v>
      </c>
      <c r="D7" s="23" t="s">
        <v>30</v>
      </c>
      <c r="E7" s="22"/>
      <c r="F7" s="6" t="s">
        <v>31</v>
      </c>
      <c r="G7" s="34" t="s">
        <v>13</v>
      </c>
      <c r="H7" s="6" t="s">
        <v>33</v>
      </c>
      <c r="I7" s="22"/>
      <c r="J7" s="6" t="s">
        <v>34</v>
      </c>
      <c r="K7" s="6" t="s">
        <v>35</v>
      </c>
      <c r="L7" s="6" t="s">
        <v>36</v>
      </c>
      <c r="M7" s="25" t="s">
        <v>37</v>
      </c>
      <c r="N7" s="51" t="s">
        <v>38</v>
      </c>
      <c r="O7" s="35" t="s">
        <v>39</v>
      </c>
      <c r="P7" s="22"/>
      <c r="Q7" s="6" t="s">
        <v>40</v>
      </c>
      <c r="R7" s="63"/>
      <c r="S7" s="35" t="s">
        <v>41</v>
      </c>
      <c r="T7" s="22"/>
      <c r="U7" s="63"/>
      <c r="V7" s="23" t="s">
        <v>42</v>
      </c>
      <c r="W7" s="23" t="s">
        <v>42</v>
      </c>
      <c r="X7" s="23" t="s">
        <v>42</v>
      </c>
      <c r="Y7" s="22"/>
      <c r="Z7" s="23" t="s">
        <v>43</v>
      </c>
      <c r="AA7" s="23" t="s">
        <v>44</v>
      </c>
      <c r="AB7" s="26" t="s">
        <v>45</v>
      </c>
      <c r="AC7" s="608"/>
    </row>
    <row r="8" spans="1:29" s="3" customFormat="1" ht="24.75" customHeight="1" thickBot="1">
      <c r="A8" s="1032"/>
      <c r="B8" s="36"/>
      <c r="C8" s="37" t="s">
        <v>46</v>
      </c>
      <c r="D8" s="37" t="s">
        <v>47</v>
      </c>
      <c r="E8" s="28" t="s">
        <v>48</v>
      </c>
      <c r="F8" s="27"/>
      <c r="G8" s="35" t="s">
        <v>32</v>
      </c>
      <c r="H8" s="29"/>
      <c r="I8" s="28" t="s">
        <v>49</v>
      </c>
      <c r="J8" s="27"/>
      <c r="K8" s="27"/>
      <c r="L8" s="27"/>
      <c r="M8" s="38"/>
      <c r="N8" s="39" t="s">
        <v>50</v>
      </c>
      <c r="O8" s="39" t="s">
        <v>51</v>
      </c>
      <c r="P8" s="37" t="s">
        <v>52</v>
      </c>
      <c r="Q8" s="40" t="s">
        <v>53</v>
      </c>
      <c r="R8" s="41" t="s">
        <v>54</v>
      </c>
      <c r="S8" s="41" t="s">
        <v>55</v>
      </c>
      <c r="T8" s="27"/>
      <c r="U8" s="38"/>
      <c r="V8" s="27"/>
      <c r="W8" s="27"/>
      <c r="X8" s="27"/>
      <c r="Y8" s="27"/>
      <c r="Z8" s="30" t="s">
        <v>56</v>
      </c>
      <c r="AA8" s="30" t="s">
        <v>25</v>
      </c>
      <c r="AB8" s="42" t="s">
        <v>56</v>
      </c>
      <c r="AC8" s="608"/>
    </row>
    <row r="9" spans="1:29" s="3" customFormat="1" ht="23.25" customHeight="1">
      <c r="A9" s="1026" t="s">
        <v>61</v>
      </c>
      <c r="B9" s="52">
        <v>25</v>
      </c>
      <c r="C9" s="982">
        <v>29660381</v>
      </c>
      <c r="D9" s="982">
        <v>26604027</v>
      </c>
      <c r="E9" s="982">
        <v>29499100</v>
      </c>
      <c r="F9" s="982">
        <v>27262525</v>
      </c>
      <c r="G9" s="982">
        <v>26241663</v>
      </c>
      <c r="H9" s="982">
        <v>1112087</v>
      </c>
      <c r="I9" s="982">
        <v>26280883</v>
      </c>
      <c r="J9" s="982">
        <v>23464731</v>
      </c>
      <c r="K9" s="982">
        <v>5263980</v>
      </c>
      <c r="L9" s="982">
        <v>2596887</v>
      </c>
      <c r="M9" s="982">
        <v>9196677</v>
      </c>
      <c r="N9" s="982">
        <v>3248155</v>
      </c>
      <c r="O9" s="982">
        <v>29938</v>
      </c>
      <c r="P9" s="982">
        <v>161281</v>
      </c>
      <c r="Q9" s="982">
        <v>0</v>
      </c>
      <c r="R9" s="982">
        <v>323144</v>
      </c>
      <c r="S9" s="982">
        <v>3056354</v>
      </c>
      <c r="T9" s="982">
        <v>792683</v>
      </c>
      <c r="U9" s="982">
        <v>0</v>
      </c>
      <c r="V9" s="997">
        <v>1.1224546755145175</v>
      </c>
      <c r="W9" s="997">
        <v>0.029075920150462953</v>
      </c>
      <c r="X9" s="997">
        <v>0</v>
      </c>
      <c r="Y9" s="982">
        <v>16</v>
      </c>
      <c r="Z9" s="982">
        <v>2</v>
      </c>
      <c r="AA9" s="982">
        <v>3</v>
      </c>
      <c r="AB9" s="1003">
        <v>0</v>
      </c>
      <c r="AC9" s="608"/>
    </row>
    <row r="10" spans="1:29" s="3" customFormat="1" ht="23.25" customHeight="1">
      <c r="A10" s="1026"/>
      <c r="B10" s="53">
        <v>24</v>
      </c>
      <c r="C10" s="984">
        <v>29233438</v>
      </c>
      <c r="D10" s="984">
        <v>26620470</v>
      </c>
      <c r="E10" s="984">
        <v>29076838</v>
      </c>
      <c r="F10" s="984">
        <v>26870751</v>
      </c>
      <c r="G10" s="984">
        <v>26129732</v>
      </c>
      <c r="H10" s="984">
        <v>1164996</v>
      </c>
      <c r="I10" s="984">
        <v>26241833</v>
      </c>
      <c r="J10" s="984">
        <v>23134928</v>
      </c>
      <c r="K10" s="984">
        <v>5326498</v>
      </c>
      <c r="L10" s="984">
        <v>2874345</v>
      </c>
      <c r="M10" s="984">
        <v>9108545</v>
      </c>
      <c r="N10" s="984">
        <v>2874588</v>
      </c>
      <c r="O10" s="984">
        <v>39583</v>
      </c>
      <c r="P10" s="984">
        <v>156600</v>
      </c>
      <c r="Q10" s="984">
        <v>0</v>
      </c>
      <c r="R10" s="984">
        <v>378637</v>
      </c>
      <c r="S10" s="984">
        <v>2612968</v>
      </c>
      <c r="T10" s="984">
        <v>754326</v>
      </c>
      <c r="U10" s="984">
        <v>0</v>
      </c>
      <c r="V10" s="999">
        <v>1.1080338023643395</v>
      </c>
      <c r="W10" s="999">
        <v>0.028072382495003583</v>
      </c>
      <c r="X10" s="999">
        <v>0</v>
      </c>
      <c r="Y10" s="984">
        <v>16</v>
      </c>
      <c r="Z10" s="984">
        <v>3</v>
      </c>
      <c r="AA10" s="984">
        <v>3</v>
      </c>
      <c r="AB10" s="985">
        <v>0</v>
      </c>
      <c r="AC10" s="608"/>
    </row>
    <row r="11" spans="1:29" s="3" customFormat="1" ht="23.25" customHeight="1">
      <c r="A11" s="1026"/>
      <c r="B11" s="54" t="s">
        <v>58</v>
      </c>
      <c r="C11" s="984">
        <v>426943</v>
      </c>
      <c r="D11" s="984">
        <v>-16443</v>
      </c>
      <c r="E11" s="984">
        <v>422262</v>
      </c>
      <c r="F11" s="984">
        <v>391774</v>
      </c>
      <c r="G11" s="984">
        <v>111931</v>
      </c>
      <c r="H11" s="984">
        <v>-52909</v>
      </c>
      <c r="I11" s="984">
        <v>39050</v>
      </c>
      <c r="J11" s="984">
        <v>329803</v>
      </c>
      <c r="K11" s="984">
        <v>-62518</v>
      </c>
      <c r="L11" s="984">
        <v>-277458</v>
      </c>
      <c r="M11" s="984">
        <v>88132</v>
      </c>
      <c r="N11" s="984">
        <v>373567</v>
      </c>
      <c r="O11" s="984">
        <v>-9645</v>
      </c>
      <c r="P11" s="984">
        <v>4681</v>
      </c>
      <c r="Q11" s="984">
        <v>0</v>
      </c>
      <c r="R11" s="984">
        <v>-55493</v>
      </c>
      <c r="S11" s="984">
        <v>443386</v>
      </c>
      <c r="T11" s="984">
        <v>38357</v>
      </c>
      <c r="U11" s="984">
        <v>0</v>
      </c>
      <c r="V11" s="999">
        <v>1.4420873150178037</v>
      </c>
      <c r="W11" s="999">
        <v>0.10035376554593696</v>
      </c>
      <c r="X11" s="984">
        <v>0</v>
      </c>
      <c r="Y11" s="984">
        <v>0</v>
      </c>
      <c r="Z11" s="984">
        <v>-1</v>
      </c>
      <c r="AA11" s="984">
        <v>0</v>
      </c>
      <c r="AB11" s="985">
        <v>0</v>
      </c>
      <c r="AC11" s="608"/>
    </row>
    <row r="12" spans="1:29" s="3" customFormat="1" ht="23.25" customHeight="1" thickBot="1">
      <c r="A12" s="1029"/>
      <c r="B12" s="55" t="s">
        <v>59</v>
      </c>
      <c r="C12" s="986">
        <v>1.4604611335827145</v>
      </c>
      <c r="D12" s="986">
        <v>-0.06176825578211053</v>
      </c>
      <c r="E12" s="986">
        <v>1.4522280586355365</v>
      </c>
      <c r="F12" s="986">
        <v>1.457994233209187</v>
      </c>
      <c r="G12" s="986">
        <v>0.42836642947581705</v>
      </c>
      <c r="H12" s="986">
        <v>-4.541560657718997</v>
      </c>
      <c r="I12" s="986">
        <v>0.14880820253676638</v>
      </c>
      <c r="J12" s="986">
        <v>1.425563113920216</v>
      </c>
      <c r="K12" s="986">
        <v>-1.173716764748621</v>
      </c>
      <c r="L12" s="986">
        <v>-9.65291222869906</v>
      </c>
      <c r="M12" s="986">
        <v>0.967574952969986</v>
      </c>
      <c r="N12" s="986">
        <v>12.995497093844405</v>
      </c>
      <c r="O12" s="986">
        <v>-24.366520981229314</v>
      </c>
      <c r="P12" s="986">
        <v>2.9891443167305236</v>
      </c>
      <c r="Q12" s="987">
        <v>0</v>
      </c>
      <c r="R12" s="986">
        <v>-14.65598977384672</v>
      </c>
      <c r="S12" s="986">
        <v>16.96867317165767</v>
      </c>
      <c r="T12" s="986">
        <v>5.084936751484107</v>
      </c>
      <c r="U12" s="1004" t="s">
        <v>470</v>
      </c>
      <c r="V12" s="986"/>
      <c r="W12" s="986"/>
      <c r="X12" s="986"/>
      <c r="Y12" s="986"/>
      <c r="Z12" s="986"/>
      <c r="AA12" s="986"/>
      <c r="AB12" s="1005"/>
      <c r="AC12" s="608"/>
    </row>
    <row r="13" spans="1:29" s="3" customFormat="1" ht="23.25" customHeight="1">
      <c r="A13" s="1025" t="s">
        <v>62</v>
      </c>
      <c r="B13" s="52">
        <v>25</v>
      </c>
      <c r="C13" s="982">
        <v>23368</v>
      </c>
      <c r="D13" s="982">
        <v>21869</v>
      </c>
      <c r="E13" s="982">
        <v>23368</v>
      </c>
      <c r="F13" s="982">
        <v>2790</v>
      </c>
      <c r="G13" s="982">
        <v>2789</v>
      </c>
      <c r="H13" s="982">
        <v>20545</v>
      </c>
      <c r="I13" s="982">
        <v>21869</v>
      </c>
      <c r="J13" s="982">
        <v>20794</v>
      </c>
      <c r="K13" s="982">
        <v>0</v>
      </c>
      <c r="L13" s="982">
        <v>601</v>
      </c>
      <c r="M13" s="982">
        <v>3052</v>
      </c>
      <c r="N13" s="982">
        <v>1499</v>
      </c>
      <c r="O13" s="982">
        <v>0</v>
      </c>
      <c r="P13" s="982">
        <v>0</v>
      </c>
      <c r="Q13" s="982">
        <v>0</v>
      </c>
      <c r="R13" s="982">
        <v>0</v>
      </c>
      <c r="S13" s="982">
        <v>1499</v>
      </c>
      <c r="T13" s="982">
        <v>0</v>
      </c>
      <c r="U13" s="982">
        <v>0</v>
      </c>
      <c r="V13" s="997">
        <v>1.0685445150669899</v>
      </c>
      <c r="W13" s="997">
        <v>0</v>
      </c>
      <c r="X13" s="997">
        <v>0</v>
      </c>
      <c r="Y13" s="982">
        <v>1</v>
      </c>
      <c r="Z13" s="982">
        <v>0</v>
      </c>
      <c r="AA13" s="982">
        <v>0</v>
      </c>
      <c r="AB13" s="1003">
        <v>0</v>
      </c>
      <c r="AC13" s="608"/>
    </row>
    <row r="14" spans="1:29" s="3" customFormat="1" ht="23.25" customHeight="1">
      <c r="A14" s="1026"/>
      <c r="B14" s="53">
        <v>24</v>
      </c>
      <c r="C14" s="984">
        <v>17833</v>
      </c>
      <c r="D14" s="984">
        <v>16895</v>
      </c>
      <c r="E14" s="984">
        <v>17833</v>
      </c>
      <c r="F14" s="984">
        <v>2831</v>
      </c>
      <c r="G14" s="984">
        <v>2829</v>
      </c>
      <c r="H14" s="984">
        <v>14996</v>
      </c>
      <c r="I14" s="984">
        <v>16895</v>
      </c>
      <c r="J14" s="984">
        <v>16418</v>
      </c>
      <c r="K14" s="984">
        <v>0</v>
      </c>
      <c r="L14" s="984">
        <v>36</v>
      </c>
      <c r="M14" s="984">
        <v>2094</v>
      </c>
      <c r="N14" s="984">
        <v>938</v>
      </c>
      <c r="O14" s="984">
        <v>0</v>
      </c>
      <c r="P14" s="984">
        <v>0</v>
      </c>
      <c r="Q14" s="984">
        <v>0</v>
      </c>
      <c r="R14" s="984">
        <v>0</v>
      </c>
      <c r="S14" s="984">
        <v>938</v>
      </c>
      <c r="T14" s="984">
        <v>0</v>
      </c>
      <c r="U14" s="984">
        <v>0</v>
      </c>
      <c r="V14" s="999">
        <v>1.0555193844332642</v>
      </c>
      <c r="W14" s="999">
        <v>0</v>
      </c>
      <c r="X14" s="999">
        <v>0</v>
      </c>
      <c r="Y14" s="984">
        <v>1</v>
      </c>
      <c r="Z14" s="984">
        <v>0</v>
      </c>
      <c r="AA14" s="984">
        <v>0</v>
      </c>
      <c r="AB14" s="985">
        <v>0</v>
      </c>
      <c r="AC14" s="608"/>
    </row>
    <row r="15" spans="1:29" s="3" customFormat="1" ht="23.25" customHeight="1">
      <c r="A15" s="1026"/>
      <c r="B15" s="54" t="s">
        <v>58</v>
      </c>
      <c r="C15" s="984">
        <v>5535</v>
      </c>
      <c r="D15" s="984">
        <v>4974</v>
      </c>
      <c r="E15" s="984">
        <v>5535</v>
      </c>
      <c r="F15" s="984">
        <v>-41</v>
      </c>
      <c r="G15" s="984">
        <v>-40</v>
      </c>
      <c r="H15" s="984">
        <v>5549</v>
      </c>
      <c r="I15" s="984">
        <v>4974</v>
      </c>
      <c r="J15" s="984">
        <v>4376</v>
      </c>
      <c r="K15" s="984">
        <v>0</v>
      </c>
      <c r="L15" s="984">
        <v>565</v>
      </c>
      <c r="M15" s="984">
        <v>958</v>
      </c>
      <c r="N15" s="984">
        <v>561</v>
      </c>
      <c r="O15" s="984">
        <v>0</v>
      </c>
      <c r="P15" s="984">
        <v>0</v>
      </c>
      <c r="Q15" s="984">
        <v>0</v>
      </c>
      <c r="R15" s="984">
        <v>0</v>
      </c>
      <c r="S15" s="984">
        <v>561</v>
      </c>
      <c r="T15" s="984">
        <v>0</v>
      </c>
      <c r="U15" s="984">
        <v>0</v>
      </c>
      <c r="V15" s="999">
        <v>1.302513063372568</v>
      </c>
      <c r="W15" s="999">
        <v>0</v>
      </c>
      <c r="X15" s="984">
        <v>0</v>
      </c>
      <c r="Y15" s="984">
        <v>0</v>
      </c>
      <c r="Z15" s="984">
        <v>0</v>
      </c>
      <c r="AA15" s="984">
        <v>0</v>
      </c>
      <c r="AB15" s="985">
        <v>0</v>
      </c>
      <c r="AC15" s="608"/>
    </row>
    <row r="16" spans="1:29" s="3" customFormat="1" ht="23.25" customHeight="1" thickBot="1">
      <c r="A16" s="1027"/>
      <c r="B16" s="57" t="s">
        <v>59</v>
      </c>
      <c r="C16" s="987">
        <v>31.037963326417316</v>
      </c>
      <c r="D16" s="987">
        <v>29.440662918023087</v>
      </c>
      <c r="E16" s="987">
        <v>31.037963326417316</v>
      </c>
      <c r="F16" s="987">
        <v>-1.4482515012363122</v>
      </c>
      <c r="G16" s="987">
        <v>-1.4139271827500883</v>
      </c>
      <c r="H16" s="987">
        <v>37.00320085356095</v>
      </c>
      <c r="I16" s="987">
        <v>29.440662918023087</v>
      </c>
      <c r="J16" s="987">
        <v>26.653672798148374</v>
      </c>
      <c r="K16" s="987">
        <v>0</v>
      </c>
      <c r="L16" s="987">
        <v>1569.4444444444446</v>
      </c>
      <c r="M16" s="987">
        <v>45.74976122254059</v>
      </c>
      <c r="N16" s="987">
        <v>59.80810234541578</v>
      </c>
      <c r="O16" s="987">
        <v>0</v>
      </c>
      <c r="P16" s="987">
        <v>0</v>
      </c>
      <c r="Q16" s="987">
        <v>0</v>
      </c>
      <c r="R16" s="987">
        <v>0</v>
      </c>
      <c r="S16" s="987">
        <v>59.80810234541578</v>
      </c>
      <c r="T16" s="987">
        <v>0</v>
      </c>
      <c r="U16" s="987">
        <v>0</v>
      </c>
      <c r="V16" s="987"/>
      <c r="W16" s="987"/>
      <c r="X16" s="987"/>
      <c r="Y16" s="1006"/>
      <c r="Z16" s="1006"/>
      <c r="AA16" s="1006"/>
      <c r="AB16" s="1007"/>
      <c r="AC16" s="608"/>
    </row>
    <row r="17" spans="1:29" s="3" customFormat="1" ht="23.25" customHeight="1">
      <c r="A17" s="1028" t="s">
        <v>63</v>
      </c>
      <c r="B17" s="56">
        <v>25</v>
      </c>
      <c r="C17" s="995">
        <v>1015791</v>
      </c>
      <c r="D17" s="995">
        <v>916865</v>
      </c>
      <c r="E17" s="995">
        <v>1015789</v>
      </c>
      <c r="F17" s="995">
        <v>826456</v>
      </c>
      <c r="G17" s="995">
        <v>810238</v>
      </c>
      <c r="H17" s="995">
        <v>1116</v>
      </c>
      <c r="I17" s="995">
        <v>916838</v>
      </c>
      <c r="J17" s="995">
        <v>909459</v>
      </c>
      <c r="K17" s="995">
        <v>290255</v>
      </c>
      <c r="L17" s="995">
        <v>7365</v>
      </c>
      <c r="M17" s="995">
        <v>120690</v>
      </c>
      <c r="N17" s="995">
        <v>98951</v>
      </c>
      <c r="O17" s="995">
        <v>0</v>
      </c>
      <c r="P17" s="995">
        <v>2</v>
      </c>
      <c r="Q17" s="995">
        <v>0</v>
      </c>
      <c r="R17" s="995">
        <v>27</v>
      </c>
      <c r="S17" s="995">
        <v>98926</v>
      </c>
      <c r="T17" s="995">
        <v>0</v>
      </c>
      <c r="U17" s="995">
        <v>0</v>
      </c>
      <c r="V17" s="1008">
        <v>1.1079263730342765</v>
      </c>
      <c r="W17" s="1008">
        <v>0</v>
      </c>
      <c r="X17" s="1008">
        <v>0</v>
      </c>
      <c r="Y17" s="995">
        <v>5</v>
      </c>
      <c r="Z17" s="995">
        <v>0</v>
      </c>
      <c r="AA17" s="995">
        <v>0</v>
      </c>
      <c r="AB17" s="1009">
        <v>0</v>
      </c>
      <c r="AC17" s="608"/>
    </row>
    <row r="18" spans="1:29" s="3" customFormat="1" ht="23.25" customHeight="1">
      <c r="A18" s="1026"/>
      <c r="B18" s="53">
        <v>24</v>
      </c>
      <c r="C18" s="984">
        <v>1037750</v>
      </c>
      <c r="D18" s="984">
        <v>942803</v>
      </c>
      <c r="E18" s="984">
        <v>1037749</v>
      </c>
      <c r="F18" s="984">
        <v>852687</v>
      </c>
      <c r="G18" s="984">
        <v>839131</v>
      </c>
      <c r="H18" s="984">
        <v>788</v>
      </c>
      <c r="I18" s="984">
        <v>942802</v>
      </c>
      <c r="J18" s="984">
        <v>933946</v>
      </c>
      <c r="K18" s="984">
        <v>302363</v>
      </c>
      <c r="L18" s="984">
        <v>8105</v>
      </c>
      <c r="M18" s="984">
        <v>129309</v>
      </c>
      <c r="N18" s="984">
        <v>94947</v>
      </c>
      <c r="O18" s="984">
        <v>0</v>
      </c>
      <c r="P18" s="984">
        <v>1</v>
      </c>
      <c r="Q18" s="984">
        <v>0</v>
      </c>
      <c r="R18" s="984">
        <v>1</v>
      </c>
      <c r="S18" s="984">
        <v>94947</v>
      </c>
      <c r="T18" s="984">
        <v>0</v>
      </c>
      <c r="U18" s="984">
        <v>0</v>
      </c>
      <c r="V18" s="999">
        <v>1.100707253484825</v>
      </c>
      <c r="W18" s="999">
        <v>0</v>
      </c>
      <c r="X18" s="999">
        <v>0</v>
      </c>
      <c r="Y18" s="984">
        <v>5</v>
      </c>
      <c r="Z18" s="984">
        <v>0</v>
      </c>
      <c r="AA18" s="984">
        <v>0</v>
      </c>
      <c r="AB18" s="985">
        <v>0</v>
      </c>
      <c r="AC18" s="608"/>
    </row>
    <row r="19" spans="1:29" s="3" customFormat="1" ht="23.25" customHeight="1">
      <c r="A19" s="1026"/>
      <c r="B19" s="54" t="s">
        <v>58</v>
      </c>
      <c r="C19" s="984">
        <v>-21959</v>
      </c>
      <c r="D19" s="984">
        <v>-25938</v>
      </c>
      <c r="E19" s="984">
        <v>-21960</v>
      </c>
      <c r="F19" s="984">
        <v>-26231</v>
      </c>
      <c r="G19" s="984">
        <v>-28893</v>
      </c>
      <c r="H19" s="984">
        <v>328</v>
      </c>
      <c r="I19" s="984">
        <v>-25964</v>
      </c>
      <c r="J19" s="984">
        <v>-24487</v>
      </c>
      <c r="K19" s="984">
        <v>-12108</v>
      </c>
      <c r="L19" s="984">
        <v>-740</v>
      </c>
      <c r="M19" s="984">
        <v>-8619</v>
      </c>
      <c r="N19" s="984">
        <v>4004</v>
      </c>
      <c r="O19" s="984">
        <v>0</v>
      </c>
      <c r="P19" s="984">
        <v>1</v>
      </c>
      <c r="Q19" s="984">
        <v>0</v>
      </c>
      <c r="R19" s="984">
        <v>26</v>
      </c>
      <c r="S19" s="984">
        <v>3979</v>
      </c>
      <c r="T19" s="984">
        <v>0</v>
      </c>
      <c r="U19" s="984">
        <v>0</v>
      </c>
      <c r="V19" s="999">
        <v>0.7219119549451536</v>
      </c>
      <c r="W19" s="999">
        <v>0</v>
      </c>
      <c r="X19" s="984">
        <v>0</v>
      </c>
      <c r="Y19" s="984">
        <v>0</v>
      </c>
      <c r="Z19" s="984">
        <v>0</v>
      </c>
      <c r="AA19" s="984">
        <v>0</v>
      </c>
      <c r="AB19" s="985">
        <v>0</v>
      </c>
      <c r="AC19" s="608"/>
    </row>
    <row r="20" spans="1:29" s="3" customFormat="1" ht="23.25" customHeight="1" thickBot="1">
      <c r="A20" s="1029"/>
      <c r="B20" s="57" t="s">
        <v>59</v>
      </c>
      <c r="C20" s="987">
        <v>-2.1160202360876896</v>
      </c>
      <c r="D20" s="987">
        <v>-2.7511579831629724</v>
      </c>
      <c r="E20" s="987">
        <v>-2.116118637551084</v>
      </c>
      <c r="F20" s="987">
        <v>-3.076275350744177</v>
      </c>
      <c r="G20" s="987">
        <v>-3.4432049346288003</v>
      </c>
      <c r="H20" s="987">
        <v>41.62436548223351</v>
      </c>
      <c r="I20" s="987">
        <v>-2.7539186382718746</v>
      </c>
      <c r="J20" s="987">
        <v>-2.6218860619350584</v>
      </c>
      <c r="K20" s="987">
        <v>-4.004458217440626</v>
      </c>
      <c r="L20" s="987">
        <v>-9.130166563849476</v>
      </c>
      <c r="M20" s="987">
        <v>-6.665429320464932</v>
      </c>
      <c r="N20" s="987">
        <v>4.217089534161164</v>
      </c>
      <c r="O20" s="987">
        <v>0</v>
      </c>
      <c r="P20" s="987">
        <v>100</v>
      </c>
      <c r="Q20" s="987">
        <v>0</v>
      </c>
      <c r="R20" s="987">
        <v>2600</v>
      </c>
      <c r="S20" s="987">
        <v>4.190759055051766</v>
      </c>
      <c r="T20" s="987">
        <v>0</v>
      </c>
      <c r="U20" s="987">
        <v>0</v>
      </c>
      <c r="V20" s="986"/>
      <c r="W20" s="986"/>
      <c r="X20" s="986"/>
      <c r="Y20" s="1004"/>
      <c r="Z20" s="1004"/>
      <c r="AA20" s="1004"/>
      <c r="AB20" s="1005"/>
      <c r="AC20" s="608"/>
    </row>
    <row r="21" spans="1:29" s="3" customFormat="1" ht="23.25" customHeight="1">
      <c r="A21" s="1025" t="s">
        <v>64</v>
      </c>
      <c r="B21" s="56">
        <v>25</v>
      </c>
      <c r="C21" s="982">
        <v>1364678</v>
      </c>
      <c r="D21" s="982">
        <v>1499697</v>
      </c>
      <c r="E21" s="982">
        <v>1363130</v>
      </c>
      <c r="F21" s="982">
        <v>853487</v>
      </c>
      <c r="G21" s="982">
        <v>819973</v>
      </c>
      <c r="H21" s="982">
        <v>379645</v>
      </c>
      <c r="I21" s="982">
        <v>1484389</v>
      </c>
      <c r="J21" s="982">
        <v>1454986</v>
      </c>
      <c r="K21" s="982">
        <v>996358</v>
      </c>
      <c r="L21" s="982">
        <v>416</v>
      </c>
      <c r="M21" s="982">
        <v>78589</v>
      </c>
      <c r="N21" s="982">
        <v>0</v>
      </c>
      <c r="O21" s="982">
        <v>121259</v>
      </c>
      <c r="P21" s="982">
        <v>1548</v>
      </c>
      <c r="Q21" s="982">
        <v>0</v>
      </c>
      <c r="R21" s="982">
        <v>15308</v>
      </c>
      <c r="S21" s="982">
        <v>-135019</v>
      </c>
      <c r="T21" s="982">
        <v>46389</v>
      </c>
      <c r="U21" s="982">
        <v>0</v>
      </c>
      <c r="V21" s="997">
        <v>0.9183104967767883</v>
      </c>
      <c r="W21" s="997">
        <v>0.05435232171081692</v>
      </c>
      <c r="X21" s="997">
        <v>0</v>
      </c>
      <c r="Y21" s="982">
        <v>2</v>
      </c>
      <c r="Z21" s="982">
        <v>2</v>
      </c>
      <c r="AA21" s="982">
        <v>1</v>
      </c>
      <c r="AB21" s="1003">
        <v>0</v>
      </c>
      <c r="AC21" s="608"/>
    </row>
    <row r="22" spans="1:29" s="3" customFormat="1" ht="23.25" customHeight="1">
      <c r="A22" s="1026"/>
      <c r="B22" s="53">
        <v>24</v>
      </c>
      <c r="C22" s="984">
        <v>1430899</v>
      </c>
      <c r="D22" s="984">
        <v>1554448</v>
      </c>
      <c r="E22" s="984">
        <v>1427760</v>
      </c>
      <c r="F22" s="984">
        <v>901580</v>
      </c>
      <c r="G22" s="984">
        <v>870854</v>
      </c>
      <c r="H22" s="984">
        <v>398928</v>
      </c>
      <c r="I22" s="984">
        <v>1552030</v>
      </c>
      <c r="J22" s="984">
        <v>1506993</v>
      </c>
      <c r="K22" s="984">
        <v>1016271</v>
      </c>
      <c r="L22" s="984">
        <v>533</v>
      </c>
      <c r="M22" s="984">
        <v>85874</v>
      </c>
      <c r="N22" s="984">
        <v>0</v>
      </c>
      <c r="O22" s="984">
        <v>124270</v>
      </c>
      <c r="P22" s="984">
        <v>3139</v>
      </c>
      <c r="Q22" s="984">
        <v>0</v>
      </c>
      <c r="R22" s="984">
        <v>2418</v>
      </c>
      <c r="S22" s="984">
        <v>-123549</v>
      </c>
      <c r="T22" s="984">
        <v>72732</v>
      </c>
      <c r="U22" s="984">
        <v>0</v>
      </c>
      <c r="V22" s="999">
        <v>0.9199306714432066</v>
      </c>
      <c r="W22" s="999">
        <v>0.08067170966525433</v>
      </c>
      <c r="X22" s="999">
        <v>0</v>
      </c>
      <c r="Y22" s="984">
        <v>2</v>
      </c>
      <c r="Z22" s="984">
        <v>2</v>
      </c>
      <c r="AA22" s="984">
        <v>1</v>
      </c>
      <c r="AB22" s="985">
        <v>0</v>
      </c>
      <c r="AC22" s="608"/>
    </row>
    <row r="23" spans="1:29" s="3" customFormat="1" ht="23.25" customHeight="1">
      <c r="A23" s="1026"/>
      <c r="B23" s="54" t="s">
        <v>58</v>
      </c>
      <c r="C23" s="984">
        <v>-66221</v>
      </c>
      <c r="D23" s="984">
        <v>-54751</v>
      </c>
      <c r="E23" s="984">
        <v>-64630</v>
      </c>
      <c r="F23" s="984">
        <v>-48093</v>
      </c>
      <c r="G23" s="984">
        <v>-50881</v>
      </c>
      <c r="H23" s="984">
        <v>-19283</v>
      </c>
      <c r="I23" s="984">
        <v>-67641</v>
      </c>
      <c r="J23" s="984">
        <v>-52007</v>
      </c>
      <c r="K23" s="984">
        <v>-19913</v>
      </c>
      <c r="L23" s="984">
        <v>-117</v>
      </c>
      <c r="M23" s="984">
        <v>-7285</v>
      </c>
      <c r="N23" s="984">
        <v>0</v>
      </c>
      <c r="O23" s="984">
        <v>-3011</v>
      </c>
      <c r="P23" s="984">
        <v>-1591</v>
      </c>
      <c r="Q23" s="984">
        <v>0</v>
      </c>
      <c r="R23" s="984">
        <v>12890</v>
      </c>
      <c r="S23" s="984">
        <v>-11470</v>
      </c>
      <c r="T23" s="984">
        <v>-26343</v>
      </c>
      <c r="U23" s="984">
        <v>0</v>
      </c>
      <c r="V23" s="999">
        <v>-0.16201746664182837</v>
      </c>
      <c r="W23" s="999">
        <v>-2.631938795443741</v>
      </c>
      <c r="X23" s="984">
        <v>0</v>
      </c>
      <c r="Y23" s="984">
        <v>0</v>
      </c>
      <c r="Z23" s="984">
        <v>0</v>
      </c>
      <c r="AA23" s="984">
        <v>0</v>
      </c>
      <c r="AB23" s="985">
        <v>0</v>
      </c>
      <c r="AC23" s="608"/>
    </row>
    <row r="24" spans="1:29" s="3" customFormat="1" ht="23.25" customHeight="1" thickBot="1">
      <c r="A24" s="1027"/>
      <c r="B24" s="57" t="s">
        <v>59</v>
      </c>
      <c r="C24" s="987">
        <v>-4.62792971411679</v>
      </c>
      <c r="D24" s="987">
        <v>-3.5222149599085975</v>
      </c>
      <c r="E24" s="987">
        <v>-4.526671149212753</v>
      </c>
      <c r="F24" s="987">
        <v>-5.334302003150025</v>
      </c>
      <c r="G24" s="987">
        <v>-5.84265560013504</v>
      </c>
      <c r="H24" s="987">
        <v>-4.833704327597962</v>
      </c>
      <c r="I24" s="987">
        <v>-4.3582276115796725</v>
      </c>
      <c r="J24" s="987">
        <v>-3.451044563577933</v>
      </c>
      <c r="K24" s="987">
        <v>-1.959418304763198</v>
      </c>
      <c r="L24" s="987">
        <v>-21.951219512195124</v>
      </c>
      <c r="M24" s="987">
        <v>-8.483359340429</v>
      </c>
      <c r="N24" s="987">
        <v>0</v>
      </c>
      <c r="O24" s="987">
        <v>-2.4229500281644807</v>
      </c>
      <c r="P24" s="987">
        <v>-50.68493150684932</v>
      </c>
      <c r="Q24" s="987">
        <v>0</v>
      </c>
      <c r="R24" s="987">
        <v>533.085194375517</v>
      </c>
      <c r="S24" s="987">
        <v>9.283765955208056</v>
      </c>
      <c r="T24" s="987">
        <v>-36.21927074740142</v>
      </c>
      <c r="U24" s="987">
        <v>0</v>
      </c>
      <c r="V24" s="987"/>
      <c r="W24" s="987"/>
      <c r="X24" s="987"/>
      <c r="Y24" s="987"/>
      <c r="Z24" s="987"/>
      <c r="AA24" s="987"/>
      <c r="AB24" s="996"/>
      <c r="AC24" s="608"/>
    </row>
    <row r="25" spans="1:29" s="3" customFormat="1" ht="23.25" customHeight="1">
      <c r="A25" s="1028" t="s">
        <v>71</v>
      </c>
      <c r="B25" s="56">
        <v>25</v>
      </c>
      <c r="C25" s="995">
        <v>1338399</v>
      </c>
      <c r="D25" s="995">
        <v>1355524</v>
      </c>
      <c r="E25" s="995">
        <v>1338399</v>
      </c>
      <c r="F25" s="995">
        <v>1291597</v>
      </c>
      <c r="G25" s="995">
        <v>1184419</v>
      </c>
      <c r="H25" s="995">
        <v>11762</v>
      </c>
      <c r="I25" s="995">
        <v>1350257</v>
      </c>
      <c r="J25" s="995">
        <v>1321531</v>
      </c>
      <c r="K25" s="995">
        <v>356101</v>
      </c>
      <c r="L25" s="995">
        <v>28240</v>
      </c>
      <c r="M25" s="995">
        <v>164580</v>
      </c>
      <c r="N25" s="995">
        <v>0</v>
      </c>
      <c r="O25" s="995">
        <v>11858</v>
      </c>
      <c r="P25" s="995">
        <v>0</v>
      </c>
      <c r="Q25" s="995">
        <v>0</v>
      </c>
      <c r="R25" s="995">
        <v>5267</v>
      </c>
      <c r="S25" s="995">
        <v>-17125</v>
      </c>
      <c r="T25" s="995">
        <v>1085323</v>
      </c>
      <c r="U25" s="982">
        <v>1462531</v>
      </c>
      <c r="V25" s="997">
        <v>0.991217968134955</v>
      </c>
      <c r="W25" s="997">
        <v>0.8402953862543812</v>
      </c>
      <c r="X25" s="1008">
        <v>1.1323431379911846</v>
      </c>
      <c r="Y25" s="995">
        <v>1</v>
      </c>
      <c r="Z25" s="995">
        <v>1</v>
      </c>
      <c r="AA25" s="995">
        <v>1</v>
      </c>
      <c r="AB25" s="1009">
        <v>1</v>
      </c>
      <c r="AC25" s="608"/>
    </row>
    <row r="26" spans="1:29" s="3" customFormat="1" ht="23.25" customHeight="1">
      <c r="A26" s="1026"/>
      <c r="B26" s="53">
        <v>24</v>
      </c>
      <c r="C26" s="984">
        <v>1350597</v>
      </c>
      <c r="D26" s="984">
        <v>1265883</v>
      </c>
      <c r="E26" s="984">
        <v>1350508</v>
      </c>
      <c r="F26" s="984">
        <v>1281616</v>
      </c>
      <c r="G26" s="984">
        <v>1168834</v>
      </c>
      <c r="H26" s="984">
        <v>12163</v>
      </c>
      <c r="I26" s="984">
        <v>1264612</v>
      </c>
      <c r="J26" s="984">
        <v>1232383</v>
      </c>
      <c r="K26" s="984">
        <v>312018</v>
      </c>
      <c r="L26" s="984">
        <v>31755</v>
      </c>
      <c r="M26" s="984">
        <v>169672</v>
      </c>
      <c r="N26" s="984">
        <v>85896</v>
      </c>
      <c r="O26" s="984">
        <v>0</v>
      </c>
      <c r="P26" s="984">
        <v>89</v>
      </c>
      <c r="Q26" s="984">
        <v>0</v>
      </c>
      <c r="R26" s="984">
        <v>1271</v>
      </c>
      <c r="S26" s="984">
        <v>84714</v>
      </c>
      <c r="T26" s="984">
        <v>1068198</v>
      </c>
      <c r="U26" s="984">
        <v>0</v>
      </c>
      <c r="V26" s="999">
        <v>1.0679228095257676</v>
      </c>
      <c r="W26" s="999">
        <v>0.8334774222544038</v>
      </c>
      <c r="X26" s="999">
        <v>0</v>
      </c>
      <c r="Y26" s="984">
        <v>1</v>
      </c>
      <c r="Z26" s="984">
        <v>0</v>
      </c>
      <c r="AA26" s="984">
        <v>1</v>
      </c>
      <c r="AB26" s="985">
        <v>0</v>
      </c>
      <c r="AC26" s="608"/>
    </row>
    <row r="27" spans="1:29" s="3" customFormat="1" ht="23.25" customHeight="1">
      <c r="A27" s="1026"/>
      <c r="B27" s="54" t="s">
        <v>58</v>
      </c>
      <c r="C27" s="984">
        <v>-12198</v>
      </c>
      <c r="D27" s="984">
        <v>89641</v>
      </c>
      <c r="E27" s="984">
        <v>-12109</v>
      </c>
      <c r="F27" s="984">
        <v>9981</v>
      </c>
      <c r="G27" s="984">
        <v>15585</v>
      </c>
      <c r="H27" s="984">
        <v>-401</v>
      </c>
      <c r="I27" s="984">
        <v>85645</v>
      </c>
      <c r="J27" s="984">
        <v>89148</v>
      </c>
      <c r="K27" s="984">
        <v>44083</v>
      </c>
      <c r="L27" s="984">
        <v>-3515</v>
      </c>
      <c r="M27" s="984">
        <v>-5092</v>
      </c>
      <c r="N27" s="984">
        <v>-85896</v>
      </c>
      <c r="O27" s="984">
        <v>11858</v>
      </c>
      <c r="P27" s="984">
        <v>-89</v>
      </c>
      <c r="Q27" s="984">
        <v>0</v>
      </c>
      <c r="R27" s="984">
        <v>3996</v>
      </c>
      <c r="S27" s="984">
        <v>-101839</v>
      </c>
      <c r="T27" s="984">
        <v>17125</v>
      </c>
      <c r="U27" s="984">
        <v>1462531</v>
      </c>
      <c r="V27" s="999">
        <v>-7.670484139081257</v>
      </c>
      <c r="W27" s="999">
        <v>0.6817963999977361</v>
      </c>
      <c r="X27" s="984">
        <v>113.23431379911845</v>
      </c>
      <c r="Y27" s="984">
        <v>0</v>
      </c>
      <c r="Z27" s="984">
        <v>1</v>
      </c>
      <c r="AA27" s="984">
        <v>0</v>
      </c>
      <c r="AB27" s="985">
        <v>1</v>
      </c>
      <c r="AC27" s="608"/>
    </row>
    <row r="28" spans="1:29" s="3" customFormat="1" ht="23.25" customHeight="1" thickBot="1">
      <c r="A28" s="1029"/>
      <c r="B28" s="55" t="s">
        <v>59</v>
      </c>
      <c r="C28" s="987">
        <v>-0.9031561598315412</v>
      </c>
      <c r="D28" s="987">
        <v>7.081302142457083</v>
      </c>
      <c r="E28" s="987">
        <v>-0.8966255660832814</v>
      </c>
      <c r="F28" s="987">
        <v>0.7787824122045918</v>
      </c>
      <c r="G28" s="987">
        <v>1.3333801035904158</v>
      </c>
      <c r="H28" s="987">
        <v>-3.2968839924360767</v>
      </c>
      <c r="I28" s="987">
        <v>6.772432967582152</v>
      </c>
      <c r="J28" s="987">
        <v>7.233790144784535</v>
      </c>
      <c r="K28" s="987">
        <v>14.128351569460737</v>
      </c>
      <c r="L28" s="987">
        <v>-11.069122972760196</v>
      </c>
      <c r="M28" s="987">
        <v>-3.001084445282663</v>
      </c>
      <c r="N28" s="987" t="s">
        <v>471</v>
      </c>
      <c r="O28" s="987" t="s">
        <v>388</v>
      </c>
      <c r="P28" s="987" t="s">
        <v>471</v>
      </c>
      <c r="Q28" s="987">
        <v>0</v>
      </c>
      <c r="R28" s="987">
        <v>314.3981117230527</v>
      </c>
      <c r="S28" s="987">
        <v>-120.2150766107137</v>
      </c>
      <c r="T28" s="987">
        <v>1.6031672030840722</v>
      </c>
      <c r="U28" s="987" t="s">
        <v>388</v>
      </c>
      <c r="V28" s="986"/>
      <c r="W28" s="986"/>
      <c r="X28" s="986"/>
      <c r="Y28" s="986"/>
      <c r="Z28" s="986"/>
      <c r="AA28" s="986"/>
      <c r="AB28" s="990"/>
      <c r="AC28" s="608"/>
    </row>
    <row r="29" spans="1:29" s="3" customFormat="1" ht="23.25" customHeight="1">
      <c r="A29" s="1025" t="s">
        <v>65</v>
      </c>
      <c r="B29" s="52">
        <v>25</v>
      </c>
      <c r="C29" s="982">
        <v>25641836</v>
      </c>
      <c r="D29" s="982">
        <v>26870070</v>
      </c>
      <c r="E29" s="982">
        <v>25581858</v>
      </c>
      <c r="F29" s="982">
        <v>21775211</v>
      </c>
      <c r="G29" s="982">
        <v>19915676</v>
      </c>
      <c r="H29" s="982">
        <v>3373293</v>
      </c>
      <c r="I29" s="982">
        <v>26863744</v>
      </c>
      <c r="J29" s="982">
        <v>24506572</v>
      </c>
      <c r="K29" s="982">
        <v>11503585</v>
      </c>
      <c r="L29" s="982">
        <v>494797</v>
      </c>
      <c r="M29" s="982">
        <v>1848365</v>
      </c>
      <c r="N29" s="982">
        <v>203671</v>
      </c>
      <c r="O29" s="982">
        <v>1485557</v>
      </c>
      <c r="P29" s="982">
        <v>59978</v>
      </c>
      <c r="Q29" s="982">
        <v>0</v>
      </c>
      <c r="R29" s="982">
        <v>6326</v>
      </c>
      <c r="S29" s="982">
        <v>-1228234</v>
      </c>
      <c r="T29" s="982">
        <v>14199746</v>
      </c>
      <c r="U29" s="982">
        <v>0</v>
      </c>
      <c r="V29" s="997">
        <v>0.9522819306199464</v>
      </c>
      <c r="W29" s="997">
        <v>0.6521060117396796</v>
      </c>
      <c r="X29" s="997">
        <v>0</v>
      </c>
      <c r="Y29" s="982">
        <v>8</v>
      </c>
      <c r="Z29" s="982">
        <v>5</v>
      </c>
      <c r="AA29" s="982">
        <v>7</v>
      </c>
      <c r="AB29" s="1003">
        <v>0</v>
      </c>
      <c r="AC29" s="608"/>
    </row>
    <row r="30" spans="1:29" s="3" customFormat="1" ht="23.25" customHeight="1">
      <c r="A30" s="1026"/>
      <c r="B30" s="53">
        <v>24</v>
      </c>
      <c r="C30" s="984">
        <v>25857895</v>
      </c>
      <c r="D30" s="984">
        <v>26259148</v>
      </c>
      <c r="E30" s="984">
        <v>25850916</v>
      </c>
      <c r="F30" s="984">
        <v>21816805</v>
      </c>
      <c r="G30" s="984">
        <v>20014694</v>
      </c>
      <c r="H30" s="984">
        <v>3341146</v>
      </c>
      <c r="I30" s="984">
        <v>26208036</v>
      </c>
      <c r="J30" s="984">
        <v>23663892</v>
      </c>
      <c r="K30" s="984">
        <v>11298068</v>
      </c>
      <c r="L30" s="984">
        <v>626446</v>
      </c>
      <c r="M30" s="984">
        <v>1782115</v>
      </c>
      <c r="N30" s="984">
        <v>238710</v>
      </c>
      <c r="O30" s="984">
        <v>595830</v>
      </c>
      <c r="P30" s="984">
        <v>6979</v>
      </c>
      <c r="Q30" s="984">
        <v>0</v>
      </c>
      <c r="R30" s="984">
        <v>51112</v>
      </c>
      <c r="S30" s="984">
        <v>-401253</v>
      </c>
      <c r="T30" s="984">
        <v>13192563</v>
      </c>
      <c r="U30" s="984">
        <v>0</v>
      </c>
      <c r="V30" s="999">
        <v>0.9863736450911469</v>
      </c>
      <c r="W30" s="999">
        <v>0.6046972964189761</v>
      </c>
      <c r="X30" s="999">
        <v>0</v>
      </c>
      <c r="Y30" s="984">
        <v>8</v>
      </c>
      <c r="Z30" s="984">
        <v>6</v>
      </c>
      <c r="AA30" s="984">
        <v>7</v>
      </c>
      <c r="AB30" s="985">
        <v>0</v>
      </c>
      <c r="AC30" s="608"/>
    </row>
    <row r="31" spans="1:29" s="3" customFormat="1" ht="23.25" customHeight="1">
      <c r="A31" s="1026"/>
      <c r="B31" s="54" t="s">
        <v>309</v>
      </c>
      <c r="C31" s="984">
        <v>-216059</v>
      </c>
      <c r="D31" s="984">
        <v>610922</v>
      </c>
      <c r="E31" s="984">
        <v>-269058</v>
      </c>
      <c r="F31" s="984">
        <v>-41594</v>
      </c>
      <c r="G31" s="984">
        <v>-99018</v>
      </c>
      <c r="H31" s="984">
        <v>32147</v>
      </c>
      <c r="I31" s="984">
        <v>655708</v>
      </c>
      <c r="J31" s="984">
        <v>842680</v>
      </c>
      <c r="K31" s="984">
        <v>205517</v>
      </c>
      <c r="L31" s="984">
        <v>-131649</v>
      </c>
      <c r="M31" s="984">
        <v>66250</v>
      </c>
      <c r="N31" s="984">
        <v>-35039</v>
      </c>
      <c r="O31" s="984">
        <v>889727</v>
      </c>
      <c r="P31" s="984">
        <v>52999</v>
      </c>
      <c r="Q31" s="984">
        <v>0</v>
      </c>
      <c r="R31" s="984">
        <v>-44786</v>
      </c>
      <c r="S31" s="984">
        <v>-826981</v>
      </c>
      <c r="T31" s="984">
        <v>1007183</v>
      </c>
      <c r="U31" s="984">
        <v>0</v>
      </c>
      <c r="V31" s="999">
        <v>-3.409171447120052</v>
      </c>
      <c r="W31" s="999">
        <v>4.740871532070356</v>
      </c>
      <c r="X31" s="999">
        <v>0</v>
      </c>
      <c r="Y31" s="984">
        <v>0</v>
      </c>
      <c r="Z31" s="984">
        <v>-1</v>
      </c>
      <c r="AA31" s="984">
        <v>0</v>
      </c>
      <c r="AB31" s="985">
        <v>0</v>
      </c>
      <c r="AC31" s="608"/>
    </row>
    <row r="32" spans="1:29" s="3" customFormat="1" ht="23.25" customHeight="1" thickBot="1">
      <c r="A32" s="1027"/>
      <c r="B32" s="57" t="s">
        <v>169</v>
      </c>
      <c r="C32" s="987">
        <v>-0.8355629876291168</v>
      </c>
      <c r="D32" s="987">
        <v>2.3265111267128695</v>
      </c>
      <c r="E32" s="987">
        <v>-1.0408064456980943</v>
      </c>
      <c r="F32" s="987">
        <v>-0.19065119755161217</v>
      </c>
      <c r="G32" s="987">
        <v>-0.49472652442250675</v>
      </c>
      <c r="H32" s="987">
        <v>0.9621549013422341</v>
      </c>
      <c r="I32" s="987">
        <v>2.501934902714572</v>
      </c>
      <c r="J32" s="987">
        <v>3.5610372123064113</v>
      </c>
      <c r="K32" s="987">
        <v>1.8190455217653143</v>
      </c>
      <c r="L32" s="987">
        <v>-21.015219188884597</v>
      </c>
      <c r="M32" s="987">
        <v>3.7174929788481665</v>
      </c>
      <c r="N32" s="987">
        <v>-14.678480164215996</v>
      </c>
      <c r="O32" s="987">
        <v>149.32564657704378</v>
      </c>
      <c r="P32" s="987">
        <v>759.4067918039833</v>
      </c>
      <c r="Q32" s="987">
        <v>0</v>
      </c>
      <c r="R32" s="987">
        <v>-87.6232587259352</v>
      </c>
      <c r="S32" s="987">
        <v>206.09964286871377</v>
      </c>
      <c r="T32" s="987">
        <v>7.634475575367727</v>
      </c>
      <c r="U32" s="987">
        <v>0</v>
      </c>
      <c r="V32" s="987"/>
      <c r="W32" s="987"/>
      <c r="X32" s="987"/>
      <c r="Y32" s="987"/>
      <c r="Z32" s="987"/>
      <c r="AA32" s="987"/>
      <c r="AB32" s="996"/>
      <c r="AC32" s="608"/>
    </row>
    <row r="33" spans="1:29" s="3" customFormat="1" ht="23.25" customHeight="1">
      <c r="A33" s="1028" t="s">
        <v>66</v>
      </c>
      <c r="B33" s="56">
        <v>25</v>
      </c>
      <c r="C33" s="995">
        <v>676626</v>
      </c>
      <c r="D33" s="995">
        <v>709513</v>
      </c>
      <c r="E33" s="995">
        <v>676626</v>
      </c>
      <c r="F33" s="995">
        <v>665770</v>
      </c>
      <c r="G33" s="995">
        <v>665770</v>
      </c>
      <c r="H33" s="995">
        <v>9646</v>
      </c>
      <c r="I33" s="995">
        <v>708996</v>
      </c>
      <c r="J33" s="995">
        <v>672601</v>
      </c>
      <c r="K33" s="995">
        <v>234476</v>
      </c>
      <c r="L33" s="995">
        <v>36230</v>
      </c>
      <c r="M33" s="995">
        <v>66924</v>
      </c>
      <c r="N33" s="995">
        <v>0</v>
      </c>
      <c r="O33" s="995">
        <v>32370</v>
      </c>
      <c r="P33" s="995">
        <v>0</v>
      </c>
      <c r="Q33" s="995">
        <v>0</v>
      </c>
      <c r="R33" s="995">
        <v>517</v>
      </c>
      <c r="S33" s="995">
        <v>-32887</v>
      </c>
      <c r="T33" s="995">
        <v>241349</v>
      </c>
      <c r="U33" s="995">
        <v>0</v>
      </c>
      <c r="V33" s="1008">
        <v>0.9543438891051571</v>
      </c>
      <c r="W33" s="1008">
        <v>0.36251107739910177</v>
      </c>
      <c r="X33" s="1008">
        <v>0</v>
      </c>
      <c r="Y33" s="995">
        <v>2</v>
      </c>
      <c r="Z33" s="995">
        <v>2</v>
      </c>
      <c r="AA33" s="995">
        <v>1</v>
      </c>
      <c r="AB33" s="1009">
        <v>0</v>
      </c>
      <c r="AC33" s="608"/>
    </row>
    <row r="34" spans="1:29" s="3" customFormat="1" ht="23.25" customHeight="1">
      <c r="A34" s="1026"/>
      <c r="B34" s="53">
        <v>24</v>
      </c>
      <c r="C34" s="984">
        <v>677185</v>
      </c>
      <c r="D34" s="984">
        <v>690140</v>
      </c>
      <c r="E34" s="984">
        <v>677116</v>
      </c>
      <c r="F34" s="984">
        <v>666024</v>
      </c>
      <c r="G34" s="984">
        <v>666024</v>
      </c>
      <c r="H34" s="984">
        <v>10116</v>
      </c>
      <c r="I34" s="984">
        <v>690140</v>
      </c>
      <c r="J34" s="984">
        <v>651842</v>
      </c>
      <c r="K34" s="984">
        <v>223024</v>
      </c>
      <c r="L34" s="984">
        <v>37982</v>
      </c>
      <c r="M34" s="984">
        <v>66684</v>
      </c>
      <c r="N34" s="984">
        <v>0</v>
      </c>
      <c r="O34" s="984">
        <v>13024</v>
      </c>
      <c r="P34" s="984">
        <v>69</v>
      </c>
      <c r="Q34" s="984">
        <v>0</v>
      </c>
      <c r="R34" s="984">
        <v>0</v>
      </c>
      <c r="S34" s="984">
        <v>-12955</v>
      </c>
      <c r="T34" s="984">
        <v>230391</v>
      </c>
      <c r="U34" s="984">
        <v>0</v>
      </c>
      <c r="V34" s="999">
        <v>0.9811284666879184</v>
      </c>
      <c r="W34" s="999">
        <v>0.3459199668480415</v>
      </c>
      <c r="X34" s="999">
        <v>0</v>
      </c>
      <c r="Y34" s="984">
        <v>2</v>
      </c>
      <c r="Z34" s="984">
        <v>2</v>
      </c>
      <c r="AA34" s="984">
        <v>1</v>
      </c>
      <c r="AB34" s="985">
        <v>0</v>
      </c>
      <c r="AC34" s="608"/>
    </row>
    <row r="35" spans="1:29" s="3" customFormat="1" ht="23.25" customHeight="1">
      <c r="A35" s="1026"/>
      <c r="B35" s="54" t="s">
        <v>309</v>
      </c>
      <c r="C35" s="984">
        <v>-559</v>
      </c>
      <c r="D35" s="984">
        <v>19373</v>
      </c>
      <c r="E35" s="984">
        <v>-490</v>
      </c>
      <c r="F35" s="984">
        <v>-254</v>
      </c>
      <c r="G35" s="984">
        <v>-254</v>
      </c>
      <c r="H35" s="984">
        <v>-470</v>
      </c>
      <c r="I35" s="984">
        <v>18856</v>
      </c>
      <c r="J35" s="984">
        <v>20759</v>
      </c>
      <c r="K35" s="984">
        <v>11452</v>
      </c>
      <c r="L35" s="984">
        <v>-1752</v>
      </c>
      <c r="M35" s="984">
        <v>240</v>
      </c>
      <c r="N35" s="984">
        <v>0</v>
      </c>
      <c r="O35" s="984">
        <v>19346</v>
      </c>
      <c r="P35" s="984">
        <v>-69</v>
      </c>
      <c r="Q35" s="984">
        <v>0</v>
      </c>
      <c r="R35" s="984">
        <v>517</v>
      </c>
      <c r="S35" s="984">
        <v>-19932</v>
      </c>
      <c r="T35" s="984">
        <v>10958</v>
      </c>
      <c r="U35" s="984">
        <v>0</v>
      </c>
      <c r="V35" s="999">
        <v>-2.6784577582761315</v>
      </c>
      <c r="W35" s="999">
        <v>1.6591110551060273</v>
      </c>
      <c r="X35" s="999">
        <v>0</v>
      </c>
      <c r="Y35" s="984">
        <v>0</v>
      </c>
      <c r="Z35" s="984">
        <v>0</v>
      </c>
      <c r="AA35" s="984">
        <v>0</v>
      </c>
      <c r="AB35" s="985">
        <v>0</v>
      </c>
      <c r="AC35" s="608"/>
    </row>
    <row r="36" spans="1:29" s="3" customFormat="1" ht="23.25" customHeight="1" thickBot="1">
      <c r="A36" s="1029"/>
      <c r="B36" s="55" t="s">
        <v>169</v>
      </c>
      <c r="C36" s="987">
        <v>-0.0825476051595945</v>
      </c>
      <c r="D36" s="987">
        <v>2.807111600544817</v>
      </c>
      <c r="E36" s="987">
        <v>-0.07236573940063445</v>
      </c>
      <c r="F36" s="987">
        <v>-0.03813676384034209</v>
      </c>
      <c r="G36" s="987">
        <v>-0.03813676384034209</v>
      </c>
      <c r="H36" s="987">
        <v>-4.646105179913009</v>
      </c>
      <c r="I36" s="987">
        <v>2.732199263917466</v>
      </c>
      <c r="J36" s="987">
        <v>3.184667450087598</v>
      </c>
      <c r="K36" s="987">
        <v>5.134873376856302</v>
      </c>
      <c r="L36" s="987">
        <v>-4.612711284292559</v>
      </c>
      <c r="M36" s="987">
        <v>0.3599064243296743</v>
      </c>
      <c r="N36" s="987">
        <v>0</v>
      </c>
      <c r="O36" s="987">
        <v>148.54115479115478</v>
      </c>
      <c r="P36" s="987" t="s">
        <v>471</v>
      </c>
      <c r="Q36" s="987">
        <v>0</v>
      </c>
      <c r="R36" s="987" t="s">
        <v>388</v>
      </c>
      <c r="S36" s="987">
        <v>153.85565418757236</v>
      </c>
      <c r="T36" s="987">
        <v>4.75626218038031</v>
      </c>
      <c r="U36" s="993">
        <v>0</v>
      </c>
      <c r="V36" s="986"/>
      <c r="W36" s="986"/>
      <c r="X36" s="986"/>
      <c r="Y36" s="986"/>
      <c r="Z36" s="986"/>
      <c r="AA36" s="986"/>
      <c r="AB36" s="990"/>
      <c r="AC36" s="608"/>
    </row>
    <row r="37" spans="1:29" s="3" customFormat="1" ht="23.25" customHeight="1" thickTop="1">
      <c r="A37" s="1034" t="s">
        <v>67</v>
      </c>
      <c r="B37" s="58">
        <v>25</v>
      </c>
      <c r="C37" s="991">
        <v>59721079</v>
      </c>
      <c r="D37" s="991">
        <v>57977565</v>
      </c>
      <c r="E37" s="991">
        <v>59498270</v>
      </c>
      <c r="F37" s="991">
        <v>52677836</v>
      </c>
      <c r="G37" s="991">
        <v>49640528</v>
      </c>
      <c r="H37" s="991">
        <v>4908094</v>
      </c>
      <c r="I37" s="991">
        <v>57626976</v>
      </c>
      <c r="J37" s="991">
        <v>52350674</v>
      </c>
      <c r="K37" s="991">
        <v>18644755</v>
      </c>
      <c r="L37" s="991">
        <v>3164536</v>
      </c>
      <c r="M37" s="991">
        <v>11478877</v>
      </c>
      <c r="N37" s="991">
        <v>3552276</v>
      </c>
      <c r="O37" s="991">
        <v>1680982</v>
      </c>
      <c r="P37" s="991">
        <v>222809</v>
      </c>
      <c r="Q37" s="991">
        <v>0</v>
      </c>
      <c r="R37" s="991">
        <v>350589</v>
      </c>
      <c r="S37" s="991">
        <v>1743514</v>
      </c>
      <c r="T37" s="991">
        <v>16365490</v>
      </c>
      <c r="U37" s="995">
        <v>1462531</v>
      </c>
      <c r="V37" s="1010">
        <v>1.0324725350849575</v>
      </c>
      <c r="W37" s="1010">
        <v>0.3106712659950572</v>
      </c>
      <c r="X37" s="1010">
        <v>0.027763687938889517</v>
      </c>
      <c r="Y37" s="991">
        <v>35</v>
      </c>
      <c r="Z37" s="991">
        <v>12</v>
      </c>
      <c r="AA37" s="991">
        <v>13</v>
      </c>
      <c r="AB37" s="1011">
        <v>1</v>
      </c>
      <c r="AC37" s="608"/>
    </row>
    <row r="38" spans="1:29" s="3" customFormat="1" ht="23.25" customHeight="1">
      <c r="A38" s="1026"/>
      <c r="B38" s="53">
        <v>24</v>
      </c>
      <c r="C38" s="984">
        <v>59605597</v>
      </c>
      <c r="D38" s="984">
        <v>57349787</v>
      </c>
      <c r="E38" s="984">
        <v>59438720</v>
      </c>
      <c r="F38" s="984">
        <v>52392294</v>
      </c>
      <c r="G38" s="984">
        <v>49692098</v>
      </c>
      <c r="H38" s="984">
        <v>4943133</v>
      </c>
      <c r="I38" s="984">
        <v>56916348</v>
      </c>
      <c r="J38" s="984">
        <v>51140402</v>
      </c>
      <c r="K38" s="984">
        <v>18478242</v>
      </c>
      <c r="L38" s="984">
        <v>3579202</v>
      </c>
      <c r="M38" s="984">
        <v>11344293</v>
      </c>
      <c r="N38" s="984">
        <v>3295079</v>
      </c>
      <c r="O38" s="984">
        <v>772707</v>
      </c>
      <c r="P38" s="984">
        <v>166877</v>
      </c>
      <c r="Q38" s="984">
        <v>0</v>
      </c>
      <c r="R38" s="984">
        <v>433439</v>
      </c>
      <c r="S38" s="984">
        <v>2255810</v>
      </c>
      <c r="T38" s="984">
        <v>15318210</v>
      </c>
      <c r="U38" s="984">
        <v>0</v>
      </c>
      <c r="V38" s="999">
        <v>1.0443171793102397</v>
      </c>
      <c r="W38" s="999">
        <v>0.29237524892496597</v>
      </c>
      <c r="X38" s="999">
        <v>0</v>
      </c>
      <c r="Y38" s="984">
        <v>35</v>
      </c>
      <c r="Z38" s="984">
        <v>13</v>
      </c>
      <c r="AA38" s="984">
        <v>13</v>
      </c>
      <c r="AB38" s="985">
        <v>0</v>
      </c>
      <c r="AC38" s="608"/>
    </row>
    <row r="39" spans="1:29" s="3" customFormat="1" ht="23.25" customHeight="1">
      <c r="A39" s="1026"/>
      <c r="B39" s="54" t="s">
        <v>309</v>
      </c>
      <c r="C39" s="984">
        <v>115482</v>
      </c>
      <c r="D39" s="984">
        <v>627778</v>
      </c>
      <c r="E39" s="984">
        <v>59550</v>
      </c>
      <c r="F39" s="984">
        <v>285542</v>
      </c>
      <c r="G39" s="984">
        <v>-51570</v>
      </c>
      <c r="H39" s="984">
        <v>-35039</v>
      </c>
      <c r="I39" s="984">
        <v>710628</v>
      </c>
      <c r="J39" s="984">
        <v>1210272</v>
      </c>
      <c r="K39" s="984">
        <v>166513</v>
      </c>
      <c r="L39" s="984">
        <v>-414666</v>
      </c>
      <c r="M39" s="984">
        <v>134584</v>
      </c>
      <c r="N39" s="984">
        <v>257197</v>
      </c>
      <c r="O39" s="984">
        <v>908275</v>
      </c>
      <c r="P39" s="984">
        <v>55932</v>
      </c>
      <c r="Q39" s="984">
        <v>0</v>
      </c>
      <c r="R39" s="984">
        <v>-82850</v>
      </c>
      <c r="S39" s="984">
        <v>-512296</v>
      </c>
      <c r="T39" s="984">
        <v>1047280</v>
      </c>
      <c r="U39" s="984">
        <v>1462531</v>
      </c>
      <c r="V39" s="999">
        <v>-1.1844644225282197</v>
      </c>
      <c r="W39" s="999">
        <v>1.8296017070091208</v>
      </c>
      <c r="X39" s="999">
        <v>2.7763687938889516</v>
      </c>
      <c r="Y39" s="984">
        <v>0</v>
      </c>
      <c r="Z39" s="984">
        <v>-1</v>
      </c>
      <c r="AA39" s="984">
        <v>0</v>
      </c>
      <c r="AB39" s="985">
        <v>1</v>
      </c>
      <c r="AC39" s="608"/>
    </row>
    <row r="40" spans="1:29" s="3" customFormat="1" ht="23.25" customHeight="1" thickBot="1">
      <c r="A40" s="1033"/>
      <c r="B40" s="59" t="s">
        <v>169</v>
      </c>
      <c r="C40" s="987">
        <v>0.19374355062662993</v>
      </c>
      <c r="D40" s="987">
        <v>1.094647483171995</v>
      </c>
      <c r="E40" s="987">
        <v>0.10018721802892122</v>
      </c>
      <c r="F40" s="987">
        <v>0.5450076303205964</v>
      </c>
      <c r="G40" s="987">
        <v>-0.10377907569931943</v>
      </c>
      <c r="H40" s="987">
        <v>-0.7088419429539929</v>
      </c>
      <c r="I40" s="987">
        <v>1.248548132427611</v>
      </c>
      <c r="J40" s="987">
        <v>2.3665672397334694</v>
      </c>
      <c r="K40" s="987">
        <v>0.9011300966834399</v>
      </c>
      <c r="L40" s="987">
        <v>-11.585431612968478</v>
      </c>
      <c r="M40" s="987">
        <v>1.186358638656459</v>
      </c>
      <c r="N40" s="987">
        <v>7.805488123350002</v>
      </c>
      <c r="O40" s="987">
        <v>117.54455440419203</v>
      </c>
      <c r="P40" s="987">
        <v>33.516901670092345</v>
      </c>
      <c r="Q40" s="987">
        <v>0</v>
      </c>
      <c r="R40" s="987">
        <v>-19.11456975491361</v>
      </c>
      <c r="S40" s="987">
        <v>-22.710068667130653</v>
      </c>
      <c r="T40" s="987">
        <v>6.836830151825833</v>
      </c>
      <c r="U40" s="987" t="s">
        <v>388</v>
      </c>
      <c r="V40" s="993"/>
      <c r="W40" s="993"/>
      <c r="X40" s="993"/>
      <c r="Y40" s="993"/>
      <c r="Z40" s="993"/>
      <c r="AA40" s="993"/>
      <c r="AB40" s="994"/>
      <c r="AC40" s="608"/>
    </row>
    <row r="41" spans="1:29" s="4" customFormat="1" ht="23.25" customHeight="1" thickTop="1">
      <c r="A41" s="1035" t="s">
        <v>68</v>
      </c>
      <c r="B41" s="58">
        <v>25</v>
      </c>
      <c r="C41" s="991">
        <v>19843499</v>
      </c>
      <c r="D41" s="991">
        <v>19679642</v>
      </c>
      <c r="E41" s="991">
        <v>19816198</v>
      </c>
      <c r="F41" s="991">
        <v>13200237</v>
      </c>
      <c r="G41" s="991">
        <v>10879344</v>
      </c>
      <c r="H41" s="991">
        <v>8692589</v>
      </c>
      <c r="I41" s="991">
        <v>19594205</v>
      </c>
      <c r="J41" s="991">
        <v>15652093</v>
      </c>
      <c r="K41" s="991">
        <v>1467899</v>
      </c>
      <c r="L41" s="991">
        <v>3776810</v>
      </c>
      <c r="M41" s="991">
        <v>9487224</v>
      </c>
      <c r="N41" s="991">
        <v>903143</v>
      </c>
      <c r="O41" s="991">
        <v>681150</v>
      </c>
      <c r="P41" s="991">
        <v>27301</v>
      </c>
      <c r="Q41" s="991">
        <v>0</v>
      </c>
      <c r="R41" s="991">
        <v>85437</v>
      </c>
      <c r="S41" s="991">
        <v>163857</v>
      </c>
      <c r="T41" s="991">
        <v>6116142</v>
      </c>
      <c r="U41" s="991">
        <v>0</v>
      </c>
      <c r="V41" s="1010">
        <v>1.0113295231932093</v>
      </c>
      <c r="W41" s="1010">
        <v>0.46333577192591313</v>
      </c>
      <c r="X41" s="1008">
        <v>0</v>
      </c>
      <c r="Y41" s="991">
        <v>6</v>
      </c>
      <c r="Z41" s="991">
        <v>1</v>
      </c>
      <c r="AA41" s="991">
        <v>1</v>
      </c>
      <c r="AB41" s="1011">
        <v>0</v>
      </c>
      <c r="AC41" s="609"/>
    </row>
    <row r="42" spans="1:28" ht="19.5">
      <c r="A42" s="1026"/>
      <c r="B42" s="53">
        <v>24</v>
      </c>
      <c r="C42" s="984">
        <v>19861205</v>
      </c>
      <c r="D42" s="984">
        <v>19717181</v>
      </c>
      <c r="E42" s="984">
        <v>19860160</v>
      </c>
      <c r="F42" s="984">
        <v>13090139</v>
      </c>
      <c r="G42" s="984">
        <v>10780730</v>
      </c>
      <c r="H42" s="984">
        <v>8825261</v>
      </c>
      <c r="I42" s="984">
        <v>19612898</v>
      </c>
      <c r="J42" s="984">
        <v>15435443</v>
      </c>
      <c r="K42" s="984">
        <v>1549651</v>
      </c>
      <c r="L42" s="984">
        <v>4027023</v>
      </c>
      <c r="M42" s="984">
        <v>9364720</v>
      </c>
      <c r="N42" s="984">
        <v>963554</v>
      </c>
      <c r="O42" s="984">
        <v>716292</v>
      </c>
      <c r="P42" s="984">
        <v>1045</v>
      </c>
      <c r="Q42" s="984">
        <v>0</v>
      </c>
      <c r="R42" s="984">
        <v>104283</v>
      </c>
      <c r="S42" s="984">
        <v>144024</v>
      </c>
      <c r="T42" s="984">
        <v>5408653</v>
      </c>
      <c r="U42" s="984">
        <v>0</v>
      </c>
      <c r="V42" s="999">
        <v>1.0126071119117634</v>
      </c>
      <c r="W42" s="999">
        <v>0.4131852992546527</v>
      </c>
      <c r="X42" s="999">
        <v>0</v>
      </c>
      <c r="Y42" s="984">
        <v>6</v>
      </c>
      <c r="Z42" s="984">
        <v>1</v>
      </c>
      <c r="AA42" s="984">
        <v>1</v>
      </c>
      <c r="AB42" s="985">
        <v>0</v>
      </c>
    </row>
    <row r="43" spans="1:28" ht="19.5">
      <c r="A43" s="1026"/>
      <c r="B43" s="54" t="s">
        <v>309</v>
      </c>
      <c r="C43" s="984">
        <v>-17706</v>
      </c>
      <c r="D43" s="984">
        <v>-37539</v>
      </c>
      <c r="E43" s="984">
        <v>-43962</v>
      </c>
      <c r="F43" s="984">
        <v>110098</v>
      </c>
      <c r="G43" s="984">
        <v>98614</v>
      </c>
      <c r="H43" s="984">
        <v>-132672</v>
      </c>
      <c r="I43" s="984">
        <v>-18693</v>
      </c>
      <c r="J43" s="984">
        <v>216650</v>
      </c>
      <c r="K43" s="984">
        <v>-81752</v>
      </c>
      <c r="L43" s="984">
        <v>-250213</v>
      </c>
      <c r="M43" s="984">
        <v>122504</v>
      </c>
      <c r="N43" s="984">
        <v>-60411</v>
      </c>
      <c r="O43" s="984">
        <v>-35142</v>
      </c>
      <c r="P43" s="984">
        <v>26256</v>
      </c>
      <c r="Q43" s="984">
        <v>0</v>
      </c>
      <c r="R43" s="984">
        <v>-18846</v>
      </c>
      <c r="S43" s="984">
        <v>19833</v>
      </c>
      <c r="T43" s="984">
        <v>707489</v>
      </c>
      <c r="U43" s="984">
        <v>0</v>
      </c>
      <c r="V43" s="999">
        <v>-0.12775887185541013</v>
      </c>
      <c r="W43" s="999">
        <v>5.015047267126044</v>
      </c>
      <c r="X43" s="999">
        <v>0</v>
      </c>
      <c r="Y43" s="984">
        <v>0</v>
      </c>
      <c r="Z43" s="984">
        <v>0</v>
      </c>
      <c r="AA43" s="984">
        <v>0</v>
      </c>
      <c r="AB43" s="985">
        <v>0</v>
      </c>
    </row>
    <row r="44" spans="1:29" ht="20.25" thickBot="1">
      <c r="A44" s="1027"/>
      <c r="B44" s="57" t="s">
        <v>169</v>
      </c>
      <c r="C44" s="987">
        <v>-0.089148669479017</v>
      </c>
      <c r="D44" s="987">
        <v>-0.19038725667731102</v>
      </c>
      <c r="E44" s="987">
        <v>-0.22135773327103106</v>
      </c>
      <c r="F44" s="987">
        <v>0.8410758663448875</v>
      </c>
      <c r="G44" s="987">
        <v>0.914724698605753</v>
      </c>
      <c r="H44" s="987">
        <v>-1.5033209782690846</v>
      </c>
      <c r="I44" s="987">
        <v>-0.095309729342395</v>
      </c>
      <c r="J44" s="987">
        <v>1.4035878335335112</v>
      </c>
      <c r="K44" s="987">
        <v>-5.275510421378749</v>
      </c>
      <c r="L44" s="987">
        <v>-6.213349166369301</v>
      </c>
      <c r="M44" s="987">
        <v>1.3081437565672012</v>
      </c>
      <c r="N44" s="987">
        <v>-6.269601911257698</v>
      </c>
      <c r="O44" s="987">
        <v>-4.906099747030541</v>
      </c>
      <c r="P44" s="987">
        <v>2512.535885167464</v>
      </c>
      <c r="Q44" s="987">
        <v>0</v>
      </c>
      <c r="R44" s="987">
        <v>-18.071977215845344</v>
      </c>
      <c r="S44" s="987">
        <v>13.77062156307282</v>
      </c>
      <c r="T44" s="987">
        <v>13.080687557512007</v>
      </c>
      <c r="U44" s="987">
        <v>0</v>
      </c>
      <c r="V44" s="987"/>
      <c r="W44" s="987"/>
      <c r="X44" s="987"/>
      <c r="Y44" s="987"/>
      <c r="Z44" s="987"/>
      <c r="AA44" s="987"/>
      <c r="AB44" s="996"/>
      <c r="AC44" s="611"/>
    </row>
    <row r="45" spans="1:28" ht="19.5">
      <c r="A45" s="1025" t="s">
        <v>69</v>
      </c>
      <c r="B45" s="52">
        <v>25</v>
      </c>
      <c r="C45" s="982">
        <v>574423</v>
      </c>
      <c r="D45" s="982">
        <v>627570</v>
      </c>
      <c r="E45" s="982">
        <v>574423</v>
      </c>
      <c r="F45" s="982">
        <v>197930</v>
      </c>
      <c r="G45" s="982">
        <v>170202</v>
      </c>
      <c r="H45" s="982">
        <v>373303</v>
      </c>
      <c r="I45" s="982">
        <v>627189</v>
      </c>
      <c r="J45" s="982">
        <v>517431</v>
      </c>
      <c r="K45" s="982">
        <v>41877</v>
      </c>
      <c r="L45" s="982">
        <v>109059</v>
      </c>
      <c r="M45" s="982">
        <v>283870</v>
      </c>
      <c r="N45" s="982">
        <v>278</v>
      </c>
      <c r="O45" s="982">
        <v>53044</v>
      </c>
      <c r="P45" s="982">
        <v>0</v>
      </c>
      <c r="Q45" s="982">
        <v>0</v>
      </c>
      <c r="R45" s="982">
        <v>381</v>
      </c>
      <c r="S45" s="982">
        <v>-53147</v>
      </c>
      <c r="T45" s="982">
        <v>186510</v>
      </c>
      <c r="U45" s="982">
        <v>0</v>
      </c>
      <c r="V45" s="997">
        <v>0.9158690602035431</v>
      </c>
      <c r="W45" s="997">
        <v>0.9423028343353711</v>
      </c>
      <c r="X45" s="997">
        <v>0</v>
      </c>
      <c r="Y45" s="982">
        <v>3</v>
      </c>
      <c r="Z45" s="982">
        <v>2</v>
      </c>
      <c r="AA45" s="982">
        <v>2</v>
      </c>
      <c r="AB45" s="1003">
        <v>0</v>
      </c>
    </row>
    <row r="46" spans="1:28" ht="19.5">
      <c r="A46" s="1026"/>
      <c r="B46" s="53">
        <v>24</v>
      </c>
      <c r="C46" s="984">
        <v>574030</v>
      </c>
      <c r="D46" s="984">
        <v>611552</v>
      </c>
      <c r="E46" s="984">
        <v>574028</v>
      </c>
      <c r="F46" s="984">
        <v>191756</v>
      </c>
      <c r="G46" s="984">
        <v>165420</v>
      </c>
      <c r="H46" s="984">
        <v>382263</v>
      </c>
      <c r="I46" s="984">
        <v>611458</v>
      </c>
      <c r="J46" s="984">
        <v>499364</v>
      </c>
      <c r="K46" s="984">
        <v>43407</v>
      </c>
      <c r="L46" s="984">
        <v>111422</v>
      </c>
      <c r="M46" s="984">
        <v>278626</v>
      </c>
      <c r="N46" s="984">
        <v>65</v>
      </c>
      <c r="O46" s="984">
        <v>37495</v>
      </c>
      <c r="P46" s="984">
        <v>2</v>
      </c>
      <c r="Q46" s="984">
        <v>0</v>
      </c>
      <c r="R46" s="984">
        <v>94</v>
      </c>
      <c r="S46" s="984">
        <v>-37522</v>
      </c>
      <c r="T46" s="984">
        <v>133364</v>
      </c>
      <c r="U46" s="984">
        <v>0</v>
      </c>
      <c r="V46" s="999">
        <v>0.9387856565782114</v>
      </c>
      <c r="W46" s="999">
        <v>0.6954880160203593</v>
      </c>
      <c r="X46" s="999">
        <v>0</v>
      </c>
      <c r="Y46" s="984">
        <v>3</v>
      </c>
      <c r="Z46" s="984">
        <v>2</v>
      </c>
      <c r="AA46" s="984">
        <v>2</v>
      </c>
      <c r="AB46" s="985">
        <v>0</v>
      </c>
    </row>
    <row r="47" spans="1:28" ht="19.5">
      <c r="A47" s="1026"/>
      <c r="B47" s="54" t="s">
        <v>309</v>
      </c>
      <c r="C47" s="984">
        <v>393</v>
      </c>
      <c r="D47" s="984">
        <v>16018</v>
      </c>
      <c r="E47" s="984">
        <v>395</v>
      </c>
      <c r="F47" s="984">
        <v>6174</v>
      </c>
      <c r="G47" s="984">
        <v>4782</v>
      </c>
      <c r="H47" s="984">
        <v>-8960</v>
      </c>
      <c r="I47" s="984">
        <v>15731</v>
      </c>
      <c r="J47" s="984">
        <v>18067</v>
      </c>
      <c r="K47" s="984">
        <v>-1530</v>
      </c>
      <c r="L47" s="984">
        <v>-2363</v>
      </c>
      <c r="M47" s="984">
        <v>5244</v>
      </c>
      <c r="N47" s="984">
        <v>213</v>
      </c>
      <c r="O47" s="984">
        <v>15549</v>
      </c>
      <c r="P47" s="984">
        <v>-2</v>
      </c>
      <c r="Q47" s="984">
        <v>0</v>
      </c>
      <c r="R47" s="984">
        <v>287</v>
      </c>
      <c r="S47" s="984">
        <v>-15625</v>
      </c>
      <c r="T47" s="984">
        <v>53146</v>
      </c>
      <c r="U47" s="984">
        <v>0</v>
      </c>
      <c r="V47" s="999">
        <v>-2.2916596374668363</v>
      </c>
      <c r="W47" s="999">
        <v>24.681481831501184</v>
      </c>
      <c r="X47" s="999">
        <v>0</v>
      </c>
      <c r="Y47" s="984">
        <v>0</v>
      </c>
      <c r="Z47" s="984">
        <v>0</v>
      </c>
      <c r="AA47" s="984">
        <v>0</v>
      </c>
      <c r="AB47" s="985">
        <v>0</v>
      </c>
    </row>
    <row r="48" spans="1:29" ht="20.25" thickBot="1">
      <c r="A48" s="1027"/>
      <c r="B48" s="57" t="s">
        <v>169</v>
      </c>
      <c r="C48" s="987">
        <v>0.0684633207323659</v>
      </c>
      <c r="D48" s="987">
        <v>2.6192376118465805</v>
      </c>
      <c r="E48" s="987">
        <v>0.06881197432877839</v>
      </c>
      <c r="F48" s="987">
        <v>3.219716723335906</v>
      </c>
      <c r="G48" s="987">
        <v>2.89082335872325</v>
      </c>
      <c r="H48" s="987">
        <v>-2.343935981248512</v>
      </c>
      <c r="I48" s="987">
        <v>2.5727032764310875</v>
      </c>
      <c r="J48" s="987">
        <v>3.6180020986695074</v>
      </c>
      <c r="K48" s="987">
        <v>-3.5247771096827702</v>
      </c>
      <c r="L48" s="987">
        <v>-2.120766096462099</v>
      </c>
      <c r="M48" s="987">
        <v>1.882092841299807</v>
      </c>
      <c r="N48" s="987">
        <v>327.6923076923077</v>
      </c>
      <c r="O48" s="987">
        <v>41.46952927056941</v>
      </c>
      <c r="P48" s="987" t="s">
        <v>471</v>
      </c>
      <c r="Q48" s="987">
        <v>0</v>
      </c>
      <c r="R48" s="987">
        <v>305.3191489361702</v>
      </c>
      <c r="S48" s="987">
        <v>41.642236554554664</v>
      </c>
      <c r="T48" s="987">
        <v>39.85033442308269</v>
      </c>
      <c r="U48" s="987">
        <v>0</v>
      </c>
      <c r="V48" s="987"/>
      <c r="W48" s="987"/>
      <c r="X48" s="987"/>
      <c r="Y48" s="987"/>
      <c r="Z48" s="987"/>
      <c r="AA48" s="987"/>
      <c r="AB48" s="996"/>
      <c r="AC48" s="611"/>
    </row>
    <row r="49" spans="1:29" s="4" customFormat="1" ht="18.75" customHeight="1">
      <c r="A49" s="1028" t="s">
        <v>74</v>
      </c>
      <c r="B49" s="56">
        <v>25</v>
      </c>
      <c r="C49" s="995">
        <v>409188</v>
      </c>
      <c r="D49" s="995">
        <v>449362</v>
      </c>
      <c r="E49" s="995">
        <v>408923</v>
      </c>
      <c r="F49" s="995">
        <v>92721</v>
      </c>
      <c r="G49" s="995">
        <v>92705</v>
      </c>
      <c r="H49" s="995">
        <v>316134</v>
      </c>
      <c r="I49" s="995">
        <v>448955</v>
      </c>
      <c r="J49" s="995">
        <v>361750</v>
      </c>
      <c r="K49" s="995">
        <v>30651</v>
      </c>
      <c r="L49" s="995">
        <v>85223</v>
      </c>
      <c r="M49" s="995">
        <v>196191</v>
      </c>
      <c r="N49" s="995">
        <v>407</v>
      </c>
      <c r="O49" s="995">
        <v>40439</v>
      </c>
      <c r="P49" s="995">
        <v>265</v>
      </c>
      <c r="Q49" s="995">
        <v>0</v>
      </c>
      <c r="R49" s="995">
        <v>407</v>
      </c>
      <c r="S49" s="995">
        <v>-40174</v>
      </c>
      <c r="T49" s="995">
        <v>161271</v>
      </c>
      <c r="U49" s="995">
        <v>0</v>
      </c>
      <c r="V49" s="1008">
        <v>0.9108329342584446</v>
      </c>
      <c r="W49" s="1008">
        <v>1.7393147183485942</v>
      </c>
      <c r="X49" s="1008">
        <v>0</v>
      </c>
      <c r="Y49" s="995">
        <v>2</v>
      </c>
      <c r="Z49" s="995">
        <v>1</v>
      </c>
      <c r="AA49" s="995">
        <v>1</v>
      </c>
      <c r="AB49" s="1009">
        <v>0</v>
      </c>
      <c r="AC49" s="609"/>
    </row>
    <row r="50" spans="1:28" ht="19.5">
      <c r="A50" s="1026"/>
      <c r="B50" s="53">
        <v>24</v>
      </c>
      <c r="C50" s="984">
        <v>422017</v>
      </c>
      <c r="D50" s="984">
        <v>461667</v>
      </c>
      <c r="E50" s="984">
        <v>421903</v>
      </c>
      <c r="F50" s="984">
        <v>90096</v>
      </c>
      <c r="G50" s="984">
        <v>90077</v>
      </c>
      <c r="H50" s="984">
        <v>331734</v>
      </c>
      <c r="I50" s="984">
        <v>461257</v>
      </c>
      <c r="J50" s="984">
        <v>369032</v>
      </c>
      <c r="K50" s="984">
        <v>31303</v>
      </c>
      <c r="L50" s="984">
        <v>90363</v>
      </c>
      <c r="M50" s="984">
        <v>196934</v>
      </c>
      <c r="N50" s="984">
        <v>410</v>
      </c>
      <c r="O50" s="984">
        <v>39764</v>
      </c>
      <c r="P50" s="984">
        <v>114</v>
      </c>
      <c r="Q50" s="984">
        <v>0</v>
      </c>
      <c r="R50" s="984">
        <v>410</v>
      </c>
      <c r="S50" s="984">
        <v>-39650</v>
      </c>
      <c r="T50" s="984">
        <v>121097</v>
      </c>
      <c r="U50" s="984">
        <v>0</v>
      </c>
      <c r="V50" s="999">
        <v>0.9146809696113013</v>
      </c>
      <c r="W50" s="999">
        <v>1.3440885277925767</v>
      </c>
      <c r="X50" s="999">
        <v>0</v>
      </c>
      <c r="Y50" s="984">
        <v>2</v>
      </c>
      <c r="Z50" s="984">
        <v>1</v>
      </c>
      <c r="AA50" s="984">
        <v>1</v>
      </c>
      <c r="AB50" s="985">
        <v>0</v>
      </c>
    </row>
    <row r="51" spans="1:28" ht="19.5">
      <c r="A51" s="1026"/>
      <c r="B51" s="54" t="s">
        <v>309</v>
      </c>
      <c r="C51" s="984">
        <v>-12829</v>
      </c>
      <c r="D51" s="984">
        <v>-12305</v>
      </c>
      <c r="E51" s="984">
        <v>-12980</v>
      </c>
      <c r="F51" s="984">
        <v>2625</v>
      </c>
      <c r="G51" s="984">
        <v>2628</v>
      </c>
      <c r="H51" s="984">
        <v>-15600</v>
      </c>
      <c r="I51" s="984">
        <v>-12302</v>
      </c>
      <c r="J51" s="984">
        <v>-7282</v>
      </c>
      <c r="K51" s="984">
        <v>-652</v>
      </c>
      <c r="L51" s="984">
        <v>-5140</v>
      </c>
      <c r="M51" s="984">
        <v>-743</v>
      </c>
      <c r="N51" s="984">
        <v>-3</v>
      </c>
      <c r="O51" s="984">
        <v>675</v>
      </c>
      <c r="P51" s="984">
        <v>151</v>
      </c>
      <c r="Q51" s="984">
        <v>0</v>
      </c>
      <c r="R51" s="984">
        <v>-3</v>
      </c>
      <c r="S51" s="984">
        <v>-524</v>
      </c>
      <c r="T51" s="984">
        <v>40174</v>
      </c>
      <c r="U51" s="984">
        <v>0</v>
      </c>
      <c r="V51" s="999">
        <v>-0.38480353528567157</v>
      </c>
      <c r="W51" s="999">
        <v>39.52261905560175</v>
      </c>
      <c r="X51" s="999">
        <v>0</v>
      </c>
      <c r="Y51" s="984">
        <v>0</v>
      </c>
      <c r="Z51" s="984">
        <v>0</v>
      </c>
      <c r="AA51" s="984">
        <v>0</v>
      </c>
      <c r="AB51" s="985">
        <v>0</v>
      </c>
    </row>
    <row r="52" spans="1:29" ht="20.25" thickBot="1">
      <c r="A52" s="1027"/>
      <c r="B52" s="57" t="s">
        <v>169</v>
      </c>
      <c r="C52" s="987">
        <v>-3.0399249319340216</v>
      </c>
      <c r="D52" s="987">
        <v>-2.6653410358548477</v>
      </c>
      <c r="E52" s="987">
        <v>-3.0765365498704678</v>
      </c>
      <c r="F52" s="987">
        <v>2.913558870538093</v>
      </c>
      <c r="G52" s="987">
        <v>2.917503913318605</v>
      </c>
      <c r="H52" s="987">
        <v>-4.702562896778745</v>
      </c>
      <c r="I52" s="987">
        <v>-2.6670597952984996</v>
      </c>
      <c r="J52" s="987">
        <v>-1.9732706106787488</v>
      </c>
      <c r="K52" s="987">
        <v>-2.0828674567932786</v>
      </c>
      <c r="L52" s="987">
        <v>-5.688168830162788</v>
      </c>
      <c r="M52" s="987">
        <v>-0.3772837600414352</v>
      </c>
      <c r="N52" s="987">
        <v>-0.7317073170731708</v>
      </c>
      <c r="O52" s="987">
        <v>1.697515340509003</v>
      </c>
      <c r="P52" s="987">
        <v>132.45614035087718</v>
      </c>
      <c r="Q52" s="987">
        <v>0</v>
      </c>
      <c r="R52" s="987">
        <v>-0.7317073170731708</v>
      </c>
      <c r="S52" s="987">
        <v>1.3215636822194199</v>
      </c>
      <c r="T52" s="987">
        <v>33.17505801134627</v>
      </c>
      <c r="U52" s="987">
        <v>0</v>
      </c>
      <c r="V52" s="987"/>
      <c r="W52" s="987"/>
      <c r="X52" s="987"/>
      <c r="Y52" s="987"/>
      <c r="Z52" s="987"/>
      <c r="AA52" s="987"/>
      <c r="AB52" s="996"/>
      <c r="AC52" s="611"/>
    </row>
    <row r="53" spans="1:28" ht="19.5">
      <c r="A53" s="1028" t="s">
        <v>310</v>
      </c>
      <c r="B53" s="606">
        <v>25</v>
      </c>
      <c r="C53" s="995">
        <v>11460</v>
      </c>
      <c r="D53" s="995">
        <v>11460</v>
      </c>
      <c r="E53" s="995">
        <v>11460</v>
      </c>
      <c r="F53" s="995">
        <v>4594</v>
      </c>
      <c r="G53" s="995">
        <v>4594</v>
      </c>
      <c r="H53" s="995">
        <v>6866</v>
      </c>
      <c r="I53" s="995">
        <v>11460</v>
      </c>
      <c r="J53" s="995">
        <v>8941</v>
      </c>
      <c r="K53" s="995">
        <v>0</v>
      </c>
      <c r="L53" s="995">
        <v>2519</v>
      </c>
      <c r="M53" s="995">
        <v>5505</v>
      </c>
      <c r="N53" s="997">
        <v>0</v>
      </c>
      <c r="O53" s="997">
        <v>0</v>
      </c>
      <c r="P53" s="997">
        <v>0</v>
      </c>
      <c r="Q53" s="997">
        <v>0</v>
      </c>
      <c r="R53" s="997">
        <v>0</v>
      </c>
      <c r="S53" s="997">
        <v>0</v>
      </c>
      <c r="T53" s="997">
        <v>0</v>
      </c>
      <c r="U53" s="997">
        <v>0</v>
      </c>
      <c r="V53" s="997">
        <v>1</v>
      </c>
      <c r="W53" s="997">
        <v>0</v>
      </c>
      <c r="X53" s="997">
        <v>0</v>
      </c>
      <c r="Y53" s="995">
        <v>1</v>
      </c>
      <c r="Z53" s="997">
        <v>0</v>
      </c>
      <c r="AA53" s="997">
        <v>0</v>
      </c>
      <c r="AB53" s="998">
        <v>0</v>
      </c>
    </row>
    <row r="54" spans="1:28" ht="19.5">
      <c r="A54" s="1026"/>
      <c r="B54" s="54">
        <v>24</v>
      </c>
      <c r="C54" s="984">
        <v>11698</v>
      </c>
      <c r="D54" s="984">
        <v>11698</v>
      </c>
      <c r="E54" s="984">
        <v>11698</v>
      </c>
      <c r="F54" s="984">
        <v>4812</v>
      </c>
      <c r="G54" s="984">
        <v>4812</v>
      </c>
      <c r="H54" s="984">
        <v>6886</v>
      </c>
      <c r="I54" s="984">
        <v>11548</v>
      </c>
      <c r="J54" s="984">
        <v>8873</v>
      </c>
      <c r="K54" s="984">
        <v>0</v>
      </c>
      <c r="L54" s="984">
        <v>2675</v>
      </c>
      <c r="M54" s="984">
        <v>5555</v>
      </c>
      <c r="N54" s="999">
        <v>150</v>
      </c>
      <c r="O54" s="999">
        <v>0</v>
      </c>
      <c r="P54" s="999">
        <v>0</v>
      </c>
      <c r="Q54" s="999">
        <v>0</v>
      </c>
      <c r="R54" s="999">
        <v>150</v>
      </c>
      <c r="S54" s="999">
        <v>0</v>
      </c>
      <c r="T54" s="999">
        <v>0</v>
      </c>
      <c r="U54" s="999">
        <v>0</v>
      </c>
      <c r="V54" s="999">
        <v>1.0129892622099064</v>
      </c>
      <c r="W54" s="999">
        <v>0</v>
      </c>
      <c r="X54" s="999">
        <v>0</v>
      </c>
      <c r="Y54" s="984">
        <v>1</v>
      </c>
      <c r="Z54" s="999">
        <v>0</v>
      </c>
      <c r="AA54" s="999">
        <v>0</v>
      </c>
      <c r="AB54" s="1000">
        <v>0</v>
      </c>
    </row>
    <row r="55" spans="1:28" ht="19.5">
      <c r="A55" s="1026"/>
      <c r="B55" s="54" t="s">
        <v>309</v>
      </c>
      <c r="C55" s="984">
        <v>-238</v>
      </c>
      <c r="D55" s="984">
        <v>-238</v>
      </c>
      <c r="E55" s="984">
        <v>-238</v>
      </c>
      <c r="F55" s="984">
        <v>-218</v>
      </c>
      <c r="G55" s="984">
        <v>-218</v>
      </c>
      <c r="H55" s="984">
        <v>-20</v>
      </c>
      <c r="I55" s="984">
        <v>-88</v>
      </c>
      <c r="J55" s="984">
        <v>68</v>
      </c>
      <c r="K55" s="984">
        <v>0</v>
      </c>
      <c r="L55" s="984">
        <v>-156</v>
      </c>
      <c r="M55" s="984">
        <v>-50</v>
      </c>
      <c r="N55" s="999">
        <v>-150</v>
      </c>
      <c r="O55" s="999">
        <v>0</v>
      </c>
      <c r="P55" s="999">
        <v>0</v>
      </c>
      <c r="Q55" s="999">
        <v>0</v>
      </c>
      <c r="R55" s="999">
        <v>-150</v>
      </c>
      <c r="S55" s="999">
        <v>0</v>
      </c>
      <c r="T55" s="999">
        <v>0</v>
      </c>
      <c r="U55" s="999">
        <v>0</v>
      </c>
      <c r="V55" s="999">
        <v>-1.2989262209906371</v>
      </c>
      <c r="W55" s="999">
        <v>0</v>
      </c>
      <c r="X55" s="999">
        <v>0</v>
      </c>
      <c r="Y55" s="984">
        <v>0</v>
      </c>
      <c r="Z55" s="999">
        <v>0</v>
      </c>
      <c r="AA55" s="999">
        <v>0</v>
      </c>
      <c r="AB55" s="1000">
        <v>0</v>
      </c>
    </row>
    <row r="56" spans="1:29" ht="20.25" thickBot="1">
      <c r="A56" s="1027"/>
      <c r="B56" s="57" t="s">
        <v>169</v>
      </c>
      <c r="C56" s="987">
        <v>-2.034535818088562</v>
      </c>
      <c r="D56" s="987">
        <v>-2.034535818088562</v>
      </c>
      <c r="E56" s="987">
        <v>-2.034535818088562</v>
      </c>
      <c r="F56" s="987">
        <v>-4.530340814630091</v>
      </c>
      <c r="G56" s="987">
        <v>-4.530340814630091</v>
      </c>
      <c r="H56" s="987">
        <v>-0.2904443799012489</v>
      </c>
      <c r="I56" s="987">
        <v>-0.7620367163145133</v>
      </c>
      <c r="J56" s="987">
        <v>0.7663698861715317</v>
      </c>
      <c r="K56" s="987">
        <v>0</v>
      </c>
      <c r="L56" s="987">
        <v>-5.831775700934579</v>
      </c>
      <c r="M56" s="987">
        <v>-0.9000900090009001</v>
      </c>
      <c r="N56" s="987" t="s">
        <v>471</v>
      </c>
      <c r="O56" s="987">
        <v>0</v>
      </c>
      <c r="P56" s="987">
        <v>0</v>
      </c>
      <c r="Q56" s="987">
        <v>0</v>
      </c>
      <c r="R56" s="987" t="s">
        <v>471</v>
      </c>
      <c r="S56" s="987">
        <v>0</v>
      </c>
      <c r="T56" s="987">
        <v>0</v>
      </c>
      <c r="U56" s="987">
        <v>0</v>
      </c>
      <c r="V56" s="987"/>
      <c r="W56" s="987"/>
      <c r="X56" s="987"/>
      <c r="Y56" s="987"/>
      <c r="Z56" s="987"/>
      <c r="AA56" s="987"/>
      <c r="AB56" s="996"/>
      <c r="AC56" s="611"/>
    </row>
    <row r="57" spans="1:28" ht="19.5">
      <c r="A57" s="1028" t="s">
        <v>72</v>
      </c>
      <c r="B57" s="56">
        <v>25</v>
      </c>
      <c r="C57" s="995">
        <v>23869</v>
      </c>
      <c r="D57" s="995">
        <v>35075</v>
      </c>
      <c r="E57" s="995">
        <v>23869</v>
      </c>
      <c r="F57" s="995">
        <v>3328</v>
      </c>
      <c r="G57" s="995">
        <v>3324</v>
      </c>
      <c r="H57" s="995">
        <v>20540</v>
      </c>
      <c r="I57" s="995">
        <v>35075</v>
      </c>
      <c r="J57" s="995">
        <v>34458</v>
      </c>
      <c r="K57" s="995">
        <v>7576</v>
      </c>
      <c r="L57" s="995">
        <v>617</v>
      </c>
      <c r="M57" s="995">
        <v>13764</v>
      </c>
      <c r="N57" s="995">
        <v>0</v>
      </c>
      <c r="O57" s="995">
        <v>11206</v>
      </c>
      <c r="P57" s="995">
        <v>0</v>
      </c>
      <c r="Q57" s="995">
        <v>0</v>
      </c>
      <c r="R57" s="995">
        <v>0</v>
      </c>
      <c r="S57" s="995">
        <v>-11206</v>
      </c>
      <c r="T57" s="995">
        <v>50060</v>
      </c>
      <c r="U57" s="995">
        <v>0</v>
      </c>
      <c r="V57" s="1008">
        <v>0.6805131860299358</v>
      </c>
      <c r="W57" s="1008">
        <v>15.042067307692308</v>
      </c>
      <c r="X57" s="1008">
        <v>0</v>
      </c>
      <c r="Y57" s="995">
        <v>1</v>
      </c>
      <c r="Z57" s="995">
        <v>1</v>
      </c>
      <c r="AA57" s="995">
        <v>1</v>
      </c>
      <c r="AB57" s="1009">
        <v>0</v>
      </c>
    </row>
    <row r="58" spans="1:28" ht="19.5">
      <c r="A58" s="1026"/>
      <c r="B58" s="53">
        <v>24</v>
      </c>
      <c r="C58" s="984">
        <v>31207</v>
      </c>
      <c r="D58" s="984">
        <v>43159</v>
      </c>
      <c r="E58" s="984">
        <v>31196</v>
      </c>
      <c r="F58" s="984">
        <v>3351</v>
      </c>
      <c r="G58" s="984">
        <v>3349</v>
      </c>
      <c r="H58" s="984">
        <v>27844</v>
      </c>
      <c r="I58" s="984">
        <v>43159</v>
      </c>
      <c r="J58" s="984">
        <v>42346</v>
      </c>
      <c r="K58" s="984">
        <v>15875</v>
      </c>
      <c r="L58" s="984">
        <v>813</v>
      </c>
      <c r="M58" s="984">
        <v>13764</v>
      </c>
      <c r="N58" s="984">
        <v>0</v>
      </c>
      <c r="O58" s="984">
        <v>11963</v>
      </c>
      <c r="P58" s="984">
        <v>11</v>
      </c>
      <c r="Q58" s="984">
        <v>0</v>
      </c>
      <c r="R58" s="984">
        <v>0</v>
      </c>
      <c r="S58" s="984">
        <v>-11952</v>
      </c>
      <c r="T58" s="984">
        <v>38854</v>
      </c>
      <c r="U58" s="984">
        <v>0</v>
      </c>
      <c r="V58" s="999">
        <v>0.7228156352093422</v>
      </c>
      <c r="W58" s="999">
        <v>11.594747836466727</v>
      </c>
      <c r="X58" s="999">
        <v>0</v>
      </c>
      <c r="Y58" s="984">
        <v>1</v>
      </c>
      <c r="Z58" s="984">
        <v>1</v>
      </c>
      <c r="AA58" s="984">
        <v>1</v>
      </c>
      <c r="AB58" s="985">
        <v>0</v>
      </c>
    </row>
    <row r="59" spans="1:28" ht="19.5">
      <c r="A59" s="1026"/>
      <c r="B59" s="54" t="s">
        <v>309</v>
      </c>
      <c r="C59" s="984">
        <v>-7338</v>
      </c>
      <c r="D59" s="984">
        <v>-8084</v>
      </c>
      <c r="E59" s="984">
        <v>-7327</v>
      </c>
      <c r="F59" s="984">
        <v>-23</v>
      </c>
      <c r="G59" s="984">
        <v>-25</v>
      </c>
      <c r="H59" s="984">
        <v>-7304</v>
      </c>
      <c r="I59" s="984">
        <v>-8084</v>
      </c>
      <c r="J59" s="984">
        <v>-7888</v>
      </c>
      <c r="K59" s="984">
        <v>-8299</v>
      </c>
      <c r="L59" s="984">
        <v>-196</v>
      </c>
      <c r="M59" s="984">
        <v>0</v>
      </c>
      <c r="N59" s="984">
        <v>0</v>
      </c>
      <c r="O59" s="984">
        <v>-757</v>
      </c>
      <c r="P59" s="984">
        <v>-11</v>
      </c>
      <c r="Q59" s="984">
        <v>0</v>
      </c>
      <c r="R59" s="984">
        <v>0</v>
      </c>
      <c r="S59" s="984">
        <v>746</v>
      </c>
      <c r="T59" s="984">
        <v>11206</v>
      </c>
      <c r="U59" s="984">
        <v>0</v>
      </c>
      <c r="V59" s="999">
        <v>-4.23024491794064</v>
      </c>
      <c r="W59" s="999">
        <v>344.73194712255815</v>
      </c>
      <c r="X59" s="999">
        <v>0</v>
      </c>
      <c r="Y59" s="984">
        <v>0</v>
      </c>
      <c r="Z59" s="984">
        <v>0</v>
      </c>
      <c r="AA59" s="984">
        <v>0</v>
      </c>
      <c r="AB59" s="985">
        <v>0</v>
      </c>
    </row>
    <row r="60" spans="1:29" ht="20.25" thickBot="1">
      <c r="A60" s="1033"/>
      <c r="B60" s="59" t="s">
        <v>169</v>
      </c>
      <c r="C60" s="993">
        <v>-23.513955202358446</v>
      </c>
      <c r="D60" s="993">
        <v>-18.73073982251674</v>
      </c>
      <c r="E60" s="993">
        <v>-23.486985510962942</v>
      </c>
      <c r="F60" s="993">
        <v>-0.6863622799164428</v>
      </c>
      <c r="G60" s="993">
        <v>-0.7464914899970141</v>
      </c>
      <c r="H60" s="993">
        <v>-26.23186323804051</v>
      </c>
      <c r="I60" s="993">
        <v>-18.73073982251674</v>
      </c>
      <c r="J60" s="993">
        <v>-18.627497284277144</v>
      </c>
      <c r="K60" s="993">
        <v>-52.27716535433071</v>
      </c>
      <c r="L60" s="993">
        <v>-24.108241082410824</v>
      </c>
      <c r="M60" s="993">
        <v>0</v>
      </c>
      <c r="N60" s="993">
        <v>0</v>
      </c>
      <c r="O60" s="993">
        <v>-6.32784418624091</v>
      </c>
      <c r="P60" s="987" t="s">
        <v>471</v>
      </c>
      <c r="Q60" s="993">
        <v>0</v>
      </c>
      <c r="R60" s="993">
        <v>0</v>
      </c>
      <c r="S60" s="993">
        <v>-6.241633199464525</v>
      </c>
      <c r="T60" s="993">
        <v>28.841303340711384</v>
      </c>
      <c r="U60" s="993">
        <v>0</v>
      </c>
      <c r="V60" s="993"/>
      <c r="W60" s="993"/>
      <c r="X60" s="993"/>
      <c r="Y60" s="993"/>
      <c r="Z60" s="993"/>
      <c r="AA60" s="993"/>
      <c r="AB60" s="994"/>
      <c r="AC60" s="611"/>
    </row>
    <row r="61" spans="1:28" ht="20.25" thickTop="1">
      <c r="A61" s="1028" t="s">
        <v>73</v>
      </c>
      <c r="B61" s="56">
        <v>25</v>
      </c>
      <c r="C61" s="995">
        <v>20862439</v>
      </c>
      <c r="D61" s="995">
        <v>20803109</v>
      </c>
      <c r="E61" s="995">
        <v>20834873</v>
      </c>
      <c r="F61" s="995">
        <v>13498810</v>
      </c>
      <c r="G61" s="995">
        <v>11150169</v>
      </c>
      <c r="H61" s="995">
        <v>9409432</v>
      </c>
      <c r="I61" s="995">
        <v>20716884</v>
      </c>
      <c r="J61" s="995">
        <v>16574673</v>
      </c>
      <c r="K61" s="995">
        <v>1548003</v>
      </c>
      <c r="L61" s="995">
        <v>3974228</v>
      </c>
      <c r="M61" s="995">
        <v>9986554</v>
      </c>
      <c r="N61" s="995">
        <v>903828</v>
      </c>
      <c r="O61" s="995">
        <v>785839</v>
      </c>
      <c r="P61" s="995">
        <v>27566</v>
      </c>
      <c r="Q61" s="995">
        <v>0</v>
      </c>
      <c r="R61" s="995">
        <v>86225</v>
      </c>
      <c r="S61" s="995">
        <v>59330</v>
      </c>
      <c r="T61" s="995">
        <v>6513983</v>
      </c>
      <c r="U61" s="995">
        <v>0</v>
      </c>
      <c r="V61" s="1008">
        <v>1.005695306301855</v>
      </c>
      <c r="W61" s="1008">
        <v>0.48255979601164845</v>
      </c>
      <c r="X61" s="1008">
        <v>0</v>
      </c>
      <c r="Y61" s="995">
        <v>13</v>
      </c>
      <c r="Z61" s="995">
        <v>5</v>
      </c>
      <c r="AA61" s="995">
        <v>5</v>
      </c>
      <c r="AB61" s="1009">
        <v>0</v>
      </c>
    </row>
    <row r="62" spans="1:28" ht="19.5">
      <c r="A62" s="1026"/>
      <c r="B62" s="53">
        <v>24</v>
      </c>
      <c r="C62" s="984">
        <v>20900157</v>
      </c>
      <c r="D62" s="984">
        <v>20845257</v>
      </c>
      <c r="E62" s="984">
        <v>20898985</v>
      </c>
      <c r="F62" s="984">
        <v>13380154</v>
      </c>
      <c r="G62" s="984">
        <v>11044388</v>
      </c>
      <c r="H62" s="984">
        <v>9573988</v>
      </c>
      <c r="I62" s="984">
        <v>20740320</v>
      </c>
      <c r="J62" s="984">
        <v>16355058</v>
      </c>
      <c r="K62" s="984">
        <v>1640236</v>
      </c>
      <c r="L62" s="984">
        <v>4232296</v>
      </c>
      <c r="M62" s="984">
        <v>9859599</v>
      </c>
      <c r="N62" s="984">
        <v>964179</v>
      </c>
      <c r="O62" s="984">
        <v>805514</v>
      </c>
      <c r="P62" s="984">
        <v>1172</v>
      </c>
      <c r="Q62" s="984">
        <v>0</v>
      </c>
      <c r="R62" s="984">
        <v>104937</v>
      </c>
      <c r="S62" s="984">
        <v>54900</v>
      </c>
      <c r="T62" s="984">
        <v>5701968</v>
      </c>
      <c r="U62" s="984">
        <v>0</v>
      </c>
      <c r="V62" s="999">
        <v>1.0076500748300894</v>
      </c>
      <c r="W62" s="999">
        <v>0.42615114893296446</v>
      </c>
      <c r="X62" s="999">
        <v>0</v>
      </c>
      <c r="Y62" s="984">
        <v>13</v>
      </c>
      <c r="Z62" s="984">
        <v>5</v>
      </c>
      <c r="AA62" s="984">
        <v>5</v>
      </c>
      <c r="AB62" s="985">
        <v>0</v>
      </c>
    </row>
    <row r="63" spans="1:28" ht="19.5">
      <c r="A63" s="1026"/>
      <c r="B63" s="54" t="s">
        <v>309</v>
      </c>
      <c r="C63" s="984">
        <v>-37718</v>
      </c>
      <c r="D63" s="984">
        <v>-42148</v>
      </c>
      <c r="E63" s="984">
        <v>-64112</v>
      </c>
      <c r="F63" s="984">
        <v>118656</v>
      </c>
      <c r="G63" s="984">
        <v>105781</v>
      </c>
      <c r="H63" s="984">
        <v>-164556</v>
      </c>
      <c r="I63" s="984">
        <v>-23436</v>
      </c>
      <c r="J63" s="984">
        <v>219615</v>
      </c>
      <c r="K63" s="984">
        <v>-92233</v>
      </c>
      <c r="L63" s="984">
        <v>-258068</v>
      </c>
      <c r="M63" s="984">
        <v>126955</v>
      </c>
      <c r="N63" s="984">
        <v>-60351</v>
      </c>
      <c r="O63" s="984">
        <v>-19675</v>
      </c>
      <c r="P63" s="984">
        <v>26394</v>
      </c>
      <c r="Q63" s="984">
        <v>0</v>
      </c>
      <c r="R63" s="984">
        <v>-18712</v>
      </c>
      <c r="S63" s="984">
        <v>4430</v>
      </c>
      <c r="T63" s="984">
        <v>812015</v>
      </c>
      <c r="U63" s="984">
        <v>0</v>
      </c>
      <c r="V63" s="999">
        <v>-0.19547685282343963</v>
      </c>
      <c r="W63" s="999">
        <v>5.640864707868398</v>
      </c>
      <c r="X63" s="999">
        <v>0</v>
      </c>
      <c r="Y63" s="984">
        <v>0</v>
      </c>
      <c r="Z63" s="984">
        <v>0</v>
      </c>
      <c r="AA63" s="984">
        <v>0</v>
      </c>
      <c r="AB63" s="985">
        <v>0</v>
      </c>
    </row>
    <row r="64" spans="1:29" ht="20.25" thickBot="1">
      <c r="A64" s="1033"/>
      <c r="B64" s="59" t="s">
        <v>169</v>
      </c>
      <c r="C64" s="993">
        <v>-0.1804675438562495</v>
      </c>
      <c r="D64" s="993">
        <v>-0.20219467670751193</v>
      </c>
      <c r="E64" s="993">
        <v>-0.3067708790642225</v>
      </c>
      <c r="F64" s="993">
        <v>0.8868059366132856</v>
      </c>
      <c r="G64" s="993">
        <v>0.9577805488180966</v>
      </c>
      <c r="H64" s="993">
        <v>-1.7187821835581996</v>
      </c>
      <c r="I64" s="993">
        <v>-0.11299729223078527</v>
      </c>
      <c r="J64" s="993">
        <v>1.3427956048825997</v>
      </c>
      <c r="K64" s="993">
        <v>-5.623154229025579</v>
      </c>
      <c r="L64" s="993">
        <v>-6.097588637467701</v>
      </c>
      <c r="M64" s="993">
        <v>1.2876284319473845</v>
      </c>
      <c r="N64" s="993">
        <v>-6.259314919740007</v>
      </c>
      <c r="O64" s="993">
        <v>-2.4425397944666387</v>
      </c>
      <c r="P64" s="993">
        <v>2252.047781569966</v>
      </c>
      <c r="Q64" s="993">
        <v>0</v>
      </c>
      <c r="R64" s="993">
        <v>-17.831651371775443</v>
      </c>
      <c r="S64" s="993">
        <v>8.069216757741348</v>
      </c>
      <c r="T64" s="993">
        <v>14.240960314052971</v>
      </c>
      <c r="U64" s="993">
        <v>0</v>
      </c>
      <c r="V64" s="993"/>
      <c r="W64" s="993"/>
      <c r="X64" s="993"/>
      <c r="Y64" s="993"/>
      <c r="Z64" s="993"/>
      <c r="AA64" s="993"/>
      <c r="AB64" s="994"/>
      <c r="AC64" s="611"/>
    </row>
    <row r="65" spans="1:29" ht="32.25" customHeight="1" thickBot="1" thickTop="1">
      <c r="A65" s="61" t="s">
        <v>70</v>
      </c>
      <c r="B65" s="60">
        <v>25</v>
      </c>
      <c r="C65" s="1012">
        <v>80583518</v>
      </c>
      <c r="D65" s="1012">
        <v>78780674</v>
      </c>
      <c r="E65" s="1012">
        <v>80333143</v>
      </c>
      <c r="F65" s="1012">
        <v>66176646</v>
      </c>
      <c r="G65" s="1012">
        <v>60790697</v>
      </c>
      <c r="H65" s="1012">
        <v>14317526</v>
      </c>
      <c r="I65" s="1012">
        <v>78343860</v>
      </c>
      <c r="J65" s="1012">
        <v>68925347</v>
      </c>
      <c r="K65" s="1012">
        <v>20192758</v>
      </c>
      <c r="L65" s="1012">
        <v>7138764</v>
      </c>
      <c r="M65" s="1012">
        <v>21465431</v>
      </c>
      <c r="N65" s="1012">
        <v>4456104</v>
      </c>
      <c r="O65" s="1012">
        <v>2466821</v>
      </c>
      <c r="P65" s="1012">
        <v>250375</v>
      </c>
      <c r="Q65" s="1012">
        <v>0</v>
      </c>
      <c r="R65" s="1012">
        <v>436814</v>
      </c>
      <c r="S65" s="1012">
        <v>1802844</v>
      </c>
      <c r="T65" s="1012">
        <v>22879473</v>
      </c>
      <c r="U65" s="1012">
        <v>1462531</v>
      </c>
      <c r="V65" s="1013">
        <v>1.0253916899167337</v>
      </c>
      <c r="W65" s="1013">
        <v>0.3457333422428208</v>
      </c>
      <c r="X65" s="1013">
        <v>0.0221004098636247</v>
      </c>
      <c r="Y65" s="1012">
        <v>48</v>
      </c>
      <c r="Z65" s="1012">
        <v>17</v>
      </c>
      <c r="AA65" s="1012">
        <v>18</v>
      </c>
      <c r="AB65" s="1014">
        <v>1</v>
      </c>
      <c r="AC65" s="611"/>
    </row>
  </sheetData>
  <sheetProtection/>
  <mergeCells count="15">
    <mergeCell ref="A49:A52"/>
    <mergeCell ref="A57:A60"/>
    <mergeCell ref="A61:A64"/>
    <mergeCell ref="A37:A40"/>
    <mergeCell ref="A41:A44"/>
    <mergeCell ref="A45:A48"/>
    <mergeCell ref="A53:A56"/>
    <mergeCell ref="A21:A24"/>
    <mergeCell ref="A25:A28"/>
    <mergeCell ref="A29:A32"/>
    <mergeCell ref="A33:A36"/>
    <mergeCell ref="A5:A8"/>
    <mergeCell ref="A9:A12"/>
    <mergeCell ref="A13:A16"/>
    <mergeCell ref="A17:A20"/>
  </mergeCells>
  <printOptions/>
  <pageMargins left="0.7874015748031497" right="0.3937007874015748" top="0.7874015748031497" bottom="0.7874015748031497" header="0.5118110236220472" footer="0.5118110236220472"/>
  <pageSetup fitToWidth="2" horizontalDpi="400" verticalDpi="4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M16"/>
  <sheetViews>
    <sheetView showGridLines="0" showZeros="0" view="pageBreakPreview" zoomScale="80" zoomScaleNormal="75" zoomScaleSheetLayoutView="80" zoomScalePageLayoutView="0" workbookViewId="0" topLeftCell="A1">
      <selection activeCell="A7" sqref="A7"/>
    </sheetView>
  </sheetViews>
  <sheetFormatPr defaultColWidth="13.54296875" defaultRowHeight="18"/>
  <cols>
    <col min="1" max="1" width="10.72265625" style="208" customWidth="1"/>
    <col min="2" max="2" width="12.8125" style="208" hidden="1" customWidth="1"/>
    <col min="3" max="7" width="12.72265625" style="208" customWidth="1"/>
    <col min="8" max="12" width="8.6328125" style="208" customWidth="1"/>
    <col min="13" max="17" width="10.72265625" style="208" customWidth="1"/>
    <col min="18" max="16384" width="13.453125" style="208" customWidth="1"/>
  </cols>
  <sheetData>
    <row r="1" s="133" customFormat="1" ht="27.75" customHeight="1">
      <c r="A1" s="66" t="s">
        <v>57</v>
      </c>
    </row>
    <row r="2" s="133" customFormat="1" ht="27.75" customHeight="1">
      <c r="A2" s="68" t="s">
        <v>0</v>
      </c>
    </row>
    <row r="3" s="155" customFormat="1" ht="4.5" customHeight="1"/>
    <row r="4" spans="1:12" ht="28.5" customHeight="1" thickBot="1">
      <c r="A4" s="203" t="s">
        <v>161</v>
      </c>
      <c r="B4" s="204"/>
      <c r="C4" s="204"/>
      <c r="D4" s="204"/>
      <c r="E4" s="204"/>
      <c r="F4" s="205"/>
      <c r="G4" s="205"/>
      <c r="H4" s="205"/>
      <c r="I4" s="206"/>
      <c r="J4" s="205"/>
      <c r="K4" s="205"/>
      <c r="L4" s="207" t="s">
        <v>462</v>
      </c>
    </row>
    <row r="5" spans="1:12" s="210" customFormat="1" ht="38.25" customHeight="1">
      <c r="A5" s="209" t="s">
        <v>97</v>
      </c>
      <c r="B5" s="1058">
        <v>19</v>
      </c>
      <c r="C5" s="1058">
        <v>21</v>
      </c>
      <c r="D5" s="1058">
        <v>22</v>
      </c>
      <c r="E5" s="1058">
        <v>23</v>
      </c>
      <c r="F5" s="1058">
        <v>24</v>
      </c>
      <c r="G5" s="1058">
        <v>25</v>
      </c>
      <c r="H5" s="1059" t="s">
        <v>162</v>
      </c>
      <c r="I5" s="1060"/>
      <c r="J5" s="1060"/>
      <c r="K5" s="1060"/>
      <c r="L5" s="1051"/>
    </row>
    <row r="6" spans="1:12" s="210" customFormat="1" ht="38.25" customHeight="1">
      <c r="A6" s="211" t="s">
        <v>100</v>
      </c>
      <c r="B6" s="1048"/>
      <c r="C6" s="1048"/>
      <c r="D6" s="1048"/>
      <c r="E6" s="1048"/>
      <c r="F6" s="1048"/>
      <c r="G6" s="1048"/>
      <c r="H6" s="161">
        <v>21</v>
      </c>
      <c r="I6" s="160">
        <v>22</v>
      </c>
      <c r="J6" s="162">
        <v>23</v>
      </c>
      <c r="K6" s="162">
        <v>24</v>
      </c>
      <c r="L6" s="163">
        <v>25</v>
      </c>
    </row>
    <row r="7" spans="1:13" s="210" customFormat="1" ht="36.75" customHeight="1">
      <c r="A7" s="212" t="s">
        <v>102</v>
      </c>
      <c r="B7" s="103">
        <v>2756100</v>
      </c>
      <c r="C7" s="103">
        <v>2954481</v>
      </c>
      <c r="D7" s="103">
        <v>3075019</v>
      </c>
      <c r="E7" s="103">
        <v>3128564</v>
      </c>
      <c r="F7" s="103">
        <v>754326</v>
      </c>
      <c r="G7" s="103">
        <v>792683</v>
      </c>
      <c r="H7" s="127">
        <f>(C7-B7)/B7*100</f>
        <v>7.1978883204528135</v>
      </c>
      <c r="I7" s="127">
        <f>(D7-C7)/C7*100</f>
        <v>4.0798366955143734</v>
      </c>
      <c r="J7" s="127">
        <f>(E7-D7)/D7*100</f>
        <v>1.7412900538175538</v>
      </c>
      <c r="K7" s="127">
        <f>(F7-E7)/E7*100</f>
        <v>-75.88906603796502</v>
      </c>
      <c r="L7" s="104">
        <f>(G7-F7)/F7*100</f>
        <v>5.084936751484107</v>
      </c>
      <c r="M7" s="213"/>
    </row>
    <row r="8" spans="1:12" s="210" customFormat="1" ht="36.75" customHeight="1">
      <c r="A8" s="212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27">
        <v>0</v>
      </c>
      <c r="I8" s="127">
        <v>0</v>
      </c>
      <c r="J8" s="127">
        <v>0</v>
      </c>
      <c r="K8" s="127">
        <v>0</v>
      </c>
      <c r="L8" s="104">
        <v>0</v>
      </c>
    </row>
    <row r="9" spans="1:12" s="210" customFormat="1" ht="36.75" customHeight="1">
      <c r="A9" s="212" t="s">
        <v>104</v>
      </c>
      <c r="B9" s="103">
        <v>5190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29" t="s">
        <v>471</v>
      </c>
      <c r="I9" s="129">
        <v>0</v>
      </c>
      <c r="J9" s="129">
        <v>0</v>
      </c>
      <c r="K9" s="127">
        <v>0</v>
      </c>
      <c r="L9" s="104">
        <v>0</v>
      </c>
    </row>
    <row r="10" spans="1:12" s="210" customFormat="1" ht="36.75" customHeight="1">
      <c r="A10" s="212" t="s">
        <v>105</v>
      </c>
      <c r="B10" s="103">
        <v>0</v>
      </c>
      <c r="C10" s="103">
        <v>0</v>
      </c>
      <c r="D10" s="103">
        <v>0</v>
      </c>
      <c r="E10" s="103">
        <v>0</v>
      </c>
      <c r="F10" s="103">
        <v>72732</v>
      </c>
      <c r="G10" s="103">
        <v>46389</v>
      </c>
      <c r="H10" s="127">
        <v>0</v>
      </c>
      <c r="I10" s="127">
        <v>0</v>
      </c>
      <c r="J10" s="127">
        <v>0</v>
      </c>
      <c r="K10" s="129" t="s">
        <v>388</v>
      </c>
      <c r="L10" s="172">
        <f aca="true" t="shared" si="0" ref="L10:L15">(G10-F10)/F10*100</f>
        <v>-36.21927074740142</v>
      </c>
    </row>
    <row r="11" spans="1:12" s="210" customFormat="1" ht="36.75" customHeight="1">
      <c r="A11" s="212" t="s">
        <v>106</v>
      </c>
      <c r="B11" s="103">
        <v>710782</v>
      </c>
      <c r="C11" s="103">
        <v>912651</v>
      </c>
      <c r="D11" s="103">
        <v>1032185</v>
      </c>
      <c r="E11" s="103">
        <v>1152912</v>
      </c>
      <c r="F11" s="103">
        <v>1068198</v>
      </c>
      <c r="G11" s="103">
        <v>1085323</v>
      </c>
      <c r="H11" s="127">
        <f aca="true" t="shared" si="1" ref="H11:K15">(C11-B11)/B11*100</f>
        <v>28.400972450062046</v>
      </c>
      <c r="I11" s="127">
        <f t="shared" si="1"/>
        <v>13.097449079659146</v>
      </c>
      <c r="J11" s="127">
        <f t="shared" si="1"/>
        <v>11.696256000620044</v>
      </c>
      <c r="K11" s="127">
        <f t="shared" si="1"/>
        <v>-7.34782880219826</v>
      </c>
      <c r="L11" s="104">
        <f t="shared" si="0"/>
        <v>1.6031672030840722</v>
      </c>
    </row>
    <row r="12" spans="1:12" s="210" customFormat="1" ht="36.75" customHeight="1">
      <c r="A12" s="212" t="s">
        <v>107</v>
      </c>
      <c r="B12" s="103">
        <v>18159135</v>
      </c>
      <c r="C12" s="103">
        <v>19562395</v>
      </c>
      <c r="D12" s="103">
        <v>20756748</v>
      </c>
      <c r="E12" s="103">
        <v>21207847</v>
      </c>
      <c r="F12" s="103">
        <v>13192563</v>
      </c>
      <c r="G12" s="103">
        <v>14199746</v>
      </c>
      <c r="H12" s="127">
        <f t="shared" si="1"/>
        <v>7.727570724046052</v>
      </c>
      <c r="I12" s="127">
        <f t="shared" si="1"/>
        <v>6.105351619778662</v>
      </c>
      <c r="J12" s="127">
        <f t="shared" si="1"/>
        <v>2.1732643283042217</v>
      </c>
      <c r="K12" s="127">
        <f t="shared" si="1"/>
        <v>-37.79395428493991</v>
      </c>
      <c r="L12" s="104">
        <f t="shared" si="0"/>
        <v>7.634475575367727</v>
      </c>
    </row>
    <row r="13" spans="1:12" s="210" customFormat="1" ht="36.75" customHeight="1">
      <c r="A13" s="212" t="s">
        <v>108</v>
      </c>
      <c r="B13" s="103">
        <v>210520</v>
      </c>
      <c r="C13" s="103">
        <v>212372</v>
      </c>
      <c r="D13" s="103">
        <v>218301</v>
      </c>
      <c r="E13" s="103">
        <v>224837</v>
      </c>
      <c r="F13" s="103">
        <v>230391</v>
      </c>
      <c r="G13" s="103">
        <v>241349</v>
      </c>
      <c r="H13" s="127">
        <f t="shared" si="1"/>
        <v>0.8797263917917537</v>
      </c>
      <c r="I13" s="127">
        <f t="shared" si="1"/>
        <v>2.791799295575688</v>
      </c>
      <c r="J13" s="127">
        <f t="shared" si="1"/>
        <v>2.994031177136156</v>
      </c>
      <c r="K13" s="127">
        <f t="shared" si="1"/>
        <v>2.4702339917362357</v>
      </c>
      <c r="L13" s="104">
        <f t="shared" si="0"/>
        <v>4.75626218038031</v>
      </c>
    </row>
    <row r="14" spans="1:12" s="210" customFormat="1" ht="36.75" customHeight="1">
      <c r="A14" s="214" t="s">
        <v>136</v>
      </c>
      <c r="B14" s="114">
        <v>1827955</v>
      </c>
      <c r="C14" s="114">
        <v>2793251</v>
      </c>
      <c r="D14" s="114">
        <v>3735486</v>
      </c>
      <c r="E14" s="114">
        <v>4885261</v>
      </c>
      <c r="F14" s="114">
        <v>5701968</v>
      </c>
      <c r="G14" s="114">
        <v>6513983</v>
      </c>
      <c r="H14" s="64">
        <f t="shared" si="1"/>
        <v>52.80742687867043</v>
      </c>
      <c r="I14" s="165">
        <f t="shared" si="1"/>
        <v>33.73255751094334</v>
      </c>
      <c r="J14" s="165">
        <f t="shared" si="1"/>
        <v>30.779796792171087</v>
      </c>
      <c r="K14" s="165">
        <f t="shared" si="1"/>
        <v>16.717776184322595</v>
      </c>
      <c r="L14" s="115">
        <f t="shared" si="0"/>
        <v>14.240960314052971</v>
      </c>
    </row>
    <row r="15" spans="1:12" s="210" customFormat="1" ht="36.75" customHeight="1" thickBot="1">
      <c r="A15" s="215" t="s">
        <v>109</v>
      </c>
      <c r="B15" s="117">
        <f aca="true" t="shared" si="2" ref="B15:G15">SUM(B7:B14)</f>
        <v>23669682</v>
      </c>
      <c r="C15" s="117">
        <f t="shared" si="2"/>
        <v>26435150</v>
      </c>
      <c r="D15" s="117">
        <f t="shared" si="2"/>
        <v>28817739</v>
      </c>
      <c r="E15" s="117">
        <f t="shared" si="2"/>
        <v>30599421</v>
      </c>
      <c r="F15" s="117">
        <f t="shared" si="2"/>
        <v>21020178</v>
      </c>
      <c r="G15" s="117">
        <f t="shared" si="2"/>
        <v>22879473</v>
      </c>
      <c r="H15" s="132">
        <f t="shared" si="1"/>
        <v>11.683587468559992</v>
      </c>
      <c r="I15" s="132">
        <f t="shared" si="1"/>
        <v>9.01295812582868</v>
      </c>
      <c r="J15" s="132">
        <f t="shared" si="1"/>
        <v>6.18258774569372</v>
      </c>
      <c r="K15" s="132">
        <f t="shared" si="1"/>
        <v>-31.30530803180884</v>
      </c>
      <c r="L15" s="118">
        <f t="shared" si="0"/>
        <v>8.845286657420314</v>
      </c>
    </row>
    <row r="16" spans="1:12" ht="13.5" customHeight="1">
      <c r="A16" s="216"/>
      <c r="B16" s="217"/>
      <c r="C16" s="217"/>
      <c r="D16" s="217"/>
      <c r="E16" s="217"/>
      <c r="F16" s="217"/>
      <c r="G16" s="217"/>
      <c r="H16" s="218"/>
      <c r="I16" s="218"/>
      <c r="J16" s="218"/>
      <c r="K16" s="218"/>
      <c r="L16" s="218"/>
    </row>
  </sheetData>
  <sheetProtection/>
  <mergeCells count="7">
    <mergeCell ref="B5:B6"/>
    <mergeCell ref="D5:D6"/>
    <mergeCell ref="G5:G6"/>
    <mergeCell ref="H5:L5"/>
    <mergeCell ref="F5:F6"/>
    <mergeCell ref="C5:C6"/>
    <mergeCell ref="E5:E6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L16"/>
  <sheetViews>
    <sheetView showGridLines="0" showZeros="0" zoomScale="80" zoomScaleNormal="80" zoomScalePageLayoutView="0" workbookViewId="0" topLeftCell="A1">
      <selection activeCell="A7" sqref="A7"/>
    </sheetView>
  </sheetViews>
  <sheetFormatPr defaultColWidth="13.54296875" defaultRowHeight="18"/>
  <cols>
    <col min="1" max="1" width="12.8125" style="208" customWidth="1"/>
    <col min="2" max="2" width="15.90625" style="208" hidden="1" customWidth="1"/>
    <col min="3" max="7" width="12.72265625" style="208" customWidth="1"/>
    <col min="8" max="12" width="8.72265625" style="208" customWidth="1"/>
    <col min="13" max="32" width="5.8125" style="208" customWidth="1"/>
    <col min="33" max="16384" width="13.453125" style="208" customWidth="1"/>
  </cols>
  <sheetData>
    <row r="1" s="133" customFormat="1" ht="27.75" customHeight="1">
      <c r="A1" s="66" t="s">
        <v>164</v>
      </c>
    </row>
    <row r="2" s="133" customFormat="1" ht="27.75" customHeight="1">
      <c r="A2" s="68" t="s">
        <v>0</v>
      </c>
    </row>
    <row r="3" ht="4.5" customHeight="1"/>
    <row r="4" spans="1:12" ht="28.5" customHeight="1" thickBot="1">
      <c r="A4" s="203" t="s">
        <v>163</v>
      </c>
      <c r="B4" s="204"/>
      <c r="C4" s="204"/>
      <c r="D4" s="204"/>
      <c r="E4" s="204"/>
      <c r="F4" s="204"/>
      <c r="G4" s="204"/>
      <c r="H4" s="219"/>
      <c r="I4" s="220"/>
      <c r="J4" s="219"/>
      <c r="K4" s="219"/>
      <c r="L4" s="221" t="s">
        <v>462</v>
      </c>
    </row>
    <row r="5" spans="1:12" s="210" customFormat="1" ht="38.25" customHeight="1">
      <c r="A5" s="209" t="s">
        <v>97</v>
      </c>
      <c r="B5" s="1058">
        <v>20</v>
      </c>
      <c r="C5" s="1058">
        <v>21</v>
      </c>
      <c r="D5" s="1058">
        <v>22</v>
      </c>
      <c r="E5" s="1058">
        <v>23</v>
      </c>
      <c r="F5" s="1058">
        <v>24</v>
      </c>
      <c r="G5" s="1058">
        <v>25</v>
      </c>
      <c r="H5" s="1061" t="s">
        <v>162</v>
      </c>
      <c r="I5" s="1050"/>
      <c r="J5" s="1050"/>
      <c r="K5" s="1050"/>
      <c r="L5" s="1051"/>
    </row>
    <row r="6" spans="1:12" s="210" customFormat="1" ht="38.25" customHeight="1">
      <c r="A6" s="211" t="s">
        <v>100</v>
      </c>
      <c r="B6" s="1048"/>
      <c r="C6" s="1048"/>
      <c r="D6" s="1048"/>
      <c r="E6" s="1048"/>
      <c r="F6" s="1048"/>
      <c r="G6" s="1048"/>
      <c r="H6" s="161">
        <v>21</v>
      </c>
      <c r="I6" s="160">
        <v>22</v>
      </c>
      <c r="J6" s="162">
        <v>23</v>
      </c>
      <c r="K6" s="162">
        <v>24</v>
      </c>
      <c r="L6" s="163">
        <v>25</v>
      </c>
    </row>
    <row r="7" spans="1:12" s="210" customFormat="1" ht="36.75" customHeight="1">
      <c r="A7" s="212" t="s">
        <v>102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27">
        <v>0</v>
      </c>
      <c r="I7" s="127">
        <v>0</v>
      </c>
      <c r="J7" s="127">
        <v>0</v>
      </c>
      <c r="K7" s="127">
        <v>0</v>
      </c>
      <c r="L7" s="104">
        <v>0</v>
      </c>
    </row>
    <row r="8" spans="1:12" s="210" customFormat="1" ht="36.75" customHeight="1">
      <c r="A8" s="212" t="s">
        <v>103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27">
        <v>0</v>
      </c>
      <c r="I8" s="127">
        <v>0</v>
      </c>
      <c r="J8" s="127">
        <v>0</v>
      </c>
      <c r="K8" s="127">
        <v>0</v>
      </c>
      <c r="L8" s="104">
        <v>0</v>
      </c>
    </row>
    <row r="9" spans="1:12" s="210" customFormat="1" ht="36.75" customHeight="1">
      <c r="A9" s="212" t="s">
        <v>104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27">
        <v>0</v>
      </c>
      <c r="I9" s="127">
        <v>0</v>
      </c>
      <c r="J9" s="127">
        <v>0</v>
      </c>
      <c r="K9" s="127">
        <v>0</v>
      </c>
      <c r="L9" s="104">
        <v>0</v>
      </c>
    </row>
    <row r="10" spans="1:12" s="210" customFormat="1" ht="36.75" customHeight="1">
      <c r="A10" s="212" t="s">
        <v>105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27">
        <v>0</v>
      </c>
      <c r="I10" s="127">
        <v>0</v>
      </c>
      <c r="J10" s="127">
        <v>0</v>
      </c>
      <c r="K10" s="127">
        <v>0</v>
      </c>
      <c r="L10" s="104">
        <v>0</v>
      </c>
    </row>
    <row r="11" spans="1:12" s="210" customFormat="1" ht="36.75" customHeight="1">
      <c r="A11" s="212" t="s">
        <v>106</v>
      </c>
      <c r="B11" s="103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1462531</v>
      </c>
      <c r="H11" s="127">
        <v>0</v>
      </c>
      <c r="I11" s="127">
        <v>0</v>
      </c>
      <c r="J11" s="127">
        <v>0</v>
      </c>
      <c r="K11" s="127">
        <v>0</v>
      </c>
      <c r="L11" s="172" t="s">
        <v>388</v>
      </c>
    </row>
    <row r="12" spans="1:12" s="210" customFormat="1" ht="36.75" customHeight="1">
      <c r="A12" s="212" t="s">
        <v>107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29">
        <v>0</v>
      </c>
      <c r="I12" s="129">
        <v>0</v>
      </c>
      <c r="J12" s="127">
        <v>0</v>
      </c>
      <c r="K12" s="127">
        <v>0</v>
      </c>
      <c r="L12" s="104">
        <v>0</v>
      </c>
    </row>
    <row r="13" spans="1:12" s="210" customFormat="1" ht="36.75" customHeight="1">
      <c r="A13" s="212" t="s">
        <v>108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29">
        <v>0</v>
      </c>
      <c r="I13" s="129">
        <v>0</v>
      </c>
      <c r="J13" s="127">
        <v>0</v>
      </c>
      <c r="K13" s="127">
        <v>0</v>
      </c>
      <c r="L13" s="104">
        <v>0</v>
      </c>
    </row>
    <row r="14" spans="1:12" s="210" customFormat="1" ht="36.75" customHeight="1">
      <c r="A14" s="214" t="s">
        <v>136</v>
      </c>
      <c r="B14" s="114">
        <v>0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64">
        <v>0</v>
      </c>
      <c r="I14" s="165">
        <v>0</v>
      </c>
      <c r="J14" s="165">
        <v>0</v>
      </c>
      <c r="K14" s="165">
        <v>0</v>
      </c>
      <c r="L14" s="115">
        <v>0</v>
      </c>
    </row>
    <row r="15" spans="1:12" s="210" customFormat="1" ht="36.75" customHeight="1" thickBot="1">
      <c r="A15" s="215" t="s">
        <v>109</v>
      </c>
      <c r="B15" s="117">
        <f aca="true" t="shared" si="0" ref="B15:G15">SUM(B7:B14)</f>
        <v>0</v>
      </c>
      <c r="C15" s="117">
        <f t="shared" si="0"/>
        <v>0</v>
      </c>
      <c r="D15" s="117">
        <f t="shared" si="0"/>
        <v>0</v>
      </c>
      <c r="E15" s="117">
        <f t="shared" si="0"/>
        <v>0</v>
      </c>
      <c r="F15" s="117">
        <f t="shared" si="0"/>
        <v>0</v>
      </c>
      <c r="G15" s="117">
        <f t="shared" si="0"/>
        <v>1462531</v>
      </c>
      <c r="H15" s="65">
        <v>0</v>
      </c>
      <c r="I15" s="65">
        <v>0</v>
      </c>
      <c r="J15" s="132">
        <v>0</v>
      </c>
      <c r="K15" s="132">
        <v>0</v>
      </c>
      <c r="L15" s="118">
        <v>0</v>
      </c>
    </row>
    <row r="16" spans="1:12" ht="36.75" customHeight="1">
      <c r="A16" s="216"/>
      <c r="B16" s="217"/>
      <c r="C16" s="217"/>
      <c r="D16" s="217"/>
      <c r="E16" s="217"/>
      <c r="F16" s="217"/>
      <c r="G16" s="217"/>
      <c r="H16" s="218"/>
      <c r="I16" s="218"/>
      <c r="J16" s="218"/>
      <c r="K16" s="218"/>
      <c r="L16" s="218"/>
    </row>
  </sheetData>
  <sheetProtection/>
  <mergeCells count="7">
    <mergeCell ref="C5:C6"/>
    <mergeCell ref="B5:B6"/>
    <mergeCell ref="E5:E6"/>
    <mergeCell ref="H5:L5"/>
    <mergeCell ref="F5:F6"/>
    <mergeCell ref="D5:D6"/>
    <mergeCell ref="G5:G6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P35"/>
  <sheetViews>
    <sheetView showGridLines="0" showZeros="0" view="pageBreakPreview" zoomScale="80" zoomScaleNormal="75" zoomScaleSheetLayoutView="80" zoomScalePageLayoutView="0" workbookViewId="0" topLeftCell="A1">
      <selection activeCell="A10" sqref="A10:A11"/>
    </sheetView>
  </sheetViews>
  <sheetFormatPr defaultColWidth="13.54296875" defaultRowHeight="18"/>
  <cols>
    <col min="1" max="1" width="12.72265625" style="208" customWidth="1"/>
    <col min="2" max="6" width="10.72265625" style="208" customWidth="1"/>
    <col min="7" max="8" width="11.72265625" style="208" customWidth="1"/>
    <col min="9" max="13" width="10.72265625" style="208" customWidth="1"/>
    <col min="14" max="14" width="5.8125" style="208" customWidth="1"/>
    <col min="15" max="15" width="11.72265625" style="208" hidden="1" customWidth="1"/>
    <col min="16" max="16" width="11.36328125" style="208" hidden="1" customWidth="1"/>
    <col min="17" max="17" width="9.6328125" style="208" bestFit="1" customWidth="1"/>
    <col min="18" max="27" width="5.8125" style="208" customWidth="1"/>
    <col min="28" max="16384" width="13.453125" style="208" customWidth="1"/>
  </cols>
  <sheetData>
    <row r="1" s="133" customFormat="1" ht="27.75" customHeight="1">
      <c r="A1" s="66" t="s">
        <v>164</v>
      </c>
    </row>
    <row r="2" s="133" customFormat="1" ht="27.75" customHeight="1">
      <c r="A2" s="68" t="s">
        <v>0</v>
      </c>
    </row>
    <row r="3" ht="4.5" customHeight="1"/>
    <row r="4" spans="1:13" s="223" customFormat="1" ht="28.5" customHeight="1" thickBot="1">
      <c r="A4" s="222" t="s">
        <v>165</v>
      </c>
      <c r="G4" s="224"/>
      <c r="H4" s="224"/>
      <c r="I4" s="224"/>
      <c r="J4" s="225"/>
      <c r="K4" s="224"/>
      <c r="L4" s="226"/>
      <c r="M4" s="646" t="s">
        <v>465</v>
      </c>
    </row>
    <row r="5" spans="1:13" s="777" customFormat="1" ht="38.25" customHeight="1">
      <c r="A5" s="775" t="s">
        <v>142</v>
      </c>
      <c r="B5" s="1070" t="s">
        <v>472</v>
      </c>
      <c r="C5" s="1071"/>
      <c r="D5" s="1072"/>
      <c r="E5" s="1070" t="s">
        <v>473</v>
      </c>
      <c r="F5" s="1071"/>
      <c r="G5" s="1072"/>
      <c r="H5" s="776"/>
      <c r="I5" s="776"/>
      <c r="J5" s="1067" t="s">
        <v>474</v>
      </c>
      <c r="K5" s="1068"/>
      <c r="L5" s="1067" t="s">
        <v>475</v>
      </c>
      <c r="M5" s="1069"/>
    </row>
    <row r="6" spans="1:13" s="777" customFormat="1" ht="38.25" customHeight="1">
      <c r="A6" s="778"/>
      <c r="B6" s="779" t="s">
        <v>166</v>
      </c>
      <c r="C6" s="779" t="s">
        <v>167</v>
      </c>
      <c r="D6" s="780"/>
      <c r="E6" s="779" t="s">
        <v>166</v>
      </c>
      <c r="F6" s="779" t="s">
        <v>167</v>
      </c>
      <c r="G6" s="780"/>
      <c r="H6" s="781" t="s">
        <v>168</v>
      </c>
      <c r="I6" s="781" t="s">
        <v>169</v>
      </c>
      <c r="J6" s="782" t="s">
        <v>46</v>
      </c>
      <c r="K6" s="782" t="s">
        <v>47</v>
      </c>
      <c r="L6" s="782" t="s">
        <v>46</v>
      </c>
      <c r="M6" s="783" t="s">
        <v>47</v>
      </c>
    </row>
    <row r="7" spans="1:13" s="777" customFormat="1" ht="38.25" customHeight="1">
      <c r="A7" s="778"/>
      <c r="B7" s="779" t="s">
        <v>170</v>
      </c>
      <c r="C7" s="779" t="s">
        <v>170</v>
      </c>
      <c r="D7" s="779" t="s">
        <v>109</v>
      </c>
      <c r="E7" s="779" t="s">
        <v>170</v>
      </c>
      <c r="F7" s="779" t="s">
        <v>170</v>
      </c>
      <c r="G7" s="779" t="s">
        <v>109</v>
      </c>
      <c r="H7" s="784"/>
      <c r="I7" s="784"/>
      <c r="J7" s="781" t="s">
        <v>166</v>
      </c>
      <c r="K7" s="781" t="s">
        <v>167</v>
      </c>
      <c r="L7" s="781" t="s">
        <v>166</v>
      </c>
      <c r="M7" s="785" t="s">
        <v>167</v>
      </c>
    </row>
    <row r="8" spans="1:16" s="777" customFormat="1" ht="38.25" customHeight="1">
      <c r="A8" s="786" t="s">
        <v>100</v>
      </c>
      <c r="B8" s="787" t="s">
        <v>175</v>
      </c>
      <c r="C8" s="787" t="s">
        <v>176</v>
      </c>
      <c r="D8" s="787" t="s">
        <v>177</v>
      </c>
      <c r="E8" s="787" t="s">
        <v>178</v>
      </c>
      <c r="F8" s="787" t="s">
        <v>179</v>
      </c>
      <c r="G8" s="787" t="s">
        <v>180</v>
      </c>
      <c r="H8" s="788" t="s">
        <v>171</v>
      </c>
      <c r="I8" s="788" t="s">
        <v>172</v>
      </c>
      <c r="J8" s="782" t="s">
        <v>170</v>
      </c>
      <c r="K8" s="782" t="s">
        <v>170</v>
      </c>
      <c r="L8" s="782" t="s">
        <v>170</v>
      </c>
      <c r="M8" s="783" t="s">
        <v>170</v>
      </c>
      <c r="O8" s="777" t="s">
        <v>181</v>
      </c>
      <c r="P8" s="777" t="s">
        <v>182</v>
      </c>
    </row>
    <row r="9" spans="1:13" s="777" customFormat="1" ht="8.25" customHeight="1">
      <c r="A9" s="789"/>
      <c r="B9" s="790"/>
      <c r="C9" s="790"/>
      <c r="D9" s="790"/>
      <c r="E9" s="790"/>
      <c r="F9" s="790"/>
      <c r="G9" s="790"/>
      <c r="H9" s="791"/>
      <c r="I9" s="791"/>
      <c r="J9" s="781"/>
      <c r="K9" s="781"/>
      <c r="L9" s="781"/>
      <c r="M9" s="785"/>
    </row>
    <row r="10" spans="1:13" s="777" customFormat="1" ht="24" customHeight="1">
      <c r="A10" s="1062" t="s">
        <v>102</v>
      </c>
      <c r="B10" s="792"/>
      <c r="C10" s="793"/>
      <c r="D10" s="794">
        <f>B10+C10</f>
        <v>0</v>
      </c>
      <c r="E10" s="793"/>
      <c r="F10" s="793"/>
      <c r="G10" s="794">
        <v>0</v>
      </c>
      <c r="H10" s="794">
        <f>D10-G10</f>
        <v>0</v>
      </c>
      <c r="I10" s="795"/>
      <c r="J10" s="781"/>
      <c r="K10" s="781"/>
      <c r="L10" s="781"/>
      <c r="M10" s="785"/>
    </row>
    <row r="11" spans="1:16" s="777" customFormat="1" ht="24" customHeight="1">
      <c r="A11" s="1065"/>
      <c r="B11" s="126">
        <v>1112087</v>
      </c>
      <c r="C11" s="126">
        <v>1366399</v>
      </c>
      <c r="D11" s="126">
        <f>B11+C11</f>
        <v>2478486</v>
      </c>
      <c r="E11" s="126">
        <v>1164996</v>
      </c>
      <c r="F11" s="126">
        <v>1522185</v>
      </c>
      <c r="G11" s="126">
        <v>2687181</v>
      </c>
      <c r="H11" s="126">
        <f>D11-G11</f>
        <v>-208695</v>
      </c>
      <c r="I11" s="250">
        <f>H11/G11*100</f>
        <v>-7.766317192626772</v>
      </c>
      <c r="J11" s="250">
        <f>B11/O11*100</f>
        <v>3.749402275041578</v>
      </c>
      <c r="K11" s="250">
        <f>C11/P11*100</f>
        <v>21.57079857320682</v>
      </c>
      <c r="L11" s="250">
        <v>3.9851487874946487</v>
      </c>
      <c r="M11" s="796">
        <v>17.523230135740178</v>
      </c>
      <c r="O11" s="777">
        <v>29660381</v>
      </c>
      <c r="P11" s="777">
        <v>6334485</v>
      </c>
    </row>
    <row r="12" spans="1:13" s="777" customFormat="1" ht="8.25" customHeight="1">
      <c r="A12" s="797"/>
      <c r="B12" s="126"/>
      <c r="C12" s="126"/>
      <c r="D12" s="126"/>
      <c r="E12" s="126"/>
      <c r="F12" s="126"/>
      <c r="G12" s="126"/>
      <c r="H12" s="126"/>
      <c r="I12" s="250"/>
      <c r="J12" s="250"/>
      <c r="K12" s="250"/>
      <c r="L12" s="250"/>
      <c r="M12" s="796"/>
    </row>
    <row r="13" spans="1:16" s="777" customFormat="1" ht="43.5" customHeight="1">
      <c r="A13" s="797" t="s">
        <v>103</v>
      </c>
      <c r="B13" s="126">
        <v>20545</v>
      </c>
      <c r="C13" s="126">
        <v>2406</v>
      </c>
      <c r="D13" s="126">
        <f>B13+C13</f>
        <v>22951</v>
      </c>
      <c r="E13" s="126">
        <v>14996</v>
      </c>
      <c r="F13" s="126">
        <v>1229</v>
      </c>
      <c r="G13" s="126">
        <v>16225</v>
      </c>
      <c r="H13" s="126">
        <f aca="true" t="shared" si="0" ref="H13:H19">D13-G13</f>
        <v>6726</v>
      </c>
      <c r="I13" s="250">
        <f>H13/G13*100</f>
        <v>41.45454545454545</v>
      </c>
      <c r="J13" s="250">
        <f aca="true" t="shared" si="1" ref="J13:K16">B13/O13*100</f>
        <v>87.91937692571037</v>
      </c>
      <c r="K13" s="250">
        <f t="shared" si="1"/>
        <v>4.626389262777372</v>
      </c>
      <c r="L13" s="250">
        <v>84.09129142600797</v>
      </c>
      <c r="M13" s="796">
        <v>2.7172831590351323</v>
      </c>
      <c r="O13" s="777">
        <v>23368</v>
      </c>
      <c r="P13" s="777">
        <v>52006</v>
      </c>
    </row>
    <row r="14" spans="1:16" s="777" customFormat="1" ht="43.5" customHeight="1">
      <c r="A14" s="797" t="s">
        <v>104</v>
      </c>
      <c r="B14" s="126">
        <v>1116</v>
      </c>
      <c r="C14" s="126">
        <v>0</v>
      </c>
      <c r="D14" s="126">
        <f>B14+C14</f>
        <v>1116</v>
      </c>
      <c r="E14" s="126">
        <v>788</v>
      </c>
      <c r="F14" s="126">
        <v>0</v>
      </c>
      <c r="G14" s="126">
        <v>788</v>
      </c>
      <c r="H14" s="126">
        <f t="shared" si="0"/>
        <v>328</v>
      </c>
      <c r="I14" s="250">
        <f>H14/G14*100</f>
        <v>41.62436548223351</v>
      </c>
      <c r="J14" s="250">
        <f t="shared" si="1"/>
        <v>0.10986511989178875</v>
      </c>
      <c r="K14" s="250">
        <f t="shared" si="1"/>
        <v>0</v>
      </c>
      <c r="L14" s="250">
        <v>0.07593350999759094</v>
      </c>
      <c r="M14" s="796">
        <v>0</v>
      </c>
      <c r="O14" s="777">
        <v>1015791</v>
      </c>
      <c r="P14" s="777">
        <v>15</v>
      </c>
    </row>
    <row r="15" spans="1:16" s="777" customFormat="1" ht="43.5" customHeight="1">
      <c r="A15" s="797" t="s">
        <v>105</v>
      </c>
      <c r="B15" s="126">
        <v>379645</v>
      </c>
      <c r="C15" s="126">
        <v>420</v>
      </c>
      <c r="D15" s="126">
        <f>B15+C15</f>
        <v>380065</v>
      </c>
      <c r="E15" s="126">
        <v>398928</v>
      </c>
      <c r="F15" s="126">
        <v>0</v>
      </c>
      <c r="G15" s="126">
        <v>398928</v>
      </c>
      <c r="H15" s="126">
        <f t="shared" si="0"/>
        <v>-18863</v>
      </c>
      <c r="I15" s="250">
        <f>H15/G15*100</f>
        <v>-4.728422171419404</v>
      </c>
      <c r="J15" s="250">
        <f t="shared" si="1"/>
        <v>27.819383033946472</v>
      </c>
      <c r="K15" s="250">
        <f t="shared" si="1"/>
        <v>0.9476961956767002</v>
      </c>
      <c r="L15" s="250">
        <v>27.87953587220342</v>
      </c>
      <c r="M15" s="796">
        <v>0</v>
      </c>
      <c r="O15" s="777">
        <v>1364678</v>
      </c>
      <c r="P15" s="777">
        <v>44318</v>
      </c>
    </row>
    <row r="16" spans="1:16" s="777" customFormat="1" ht="43.5" customHeight="1">
      <c r="A16" s="797" t="s">
        <v>106</v>
      </c>
      <c r="B16" s="126">
        <v>11762</v>
      </c>
      <c r="C16" s="126">
        <v>22940</v>
      </c>
      <c r="D16" s="126">
        <f>B16+C16</f>
        <v>34702</v>
      </c>
      <c r="E16" s="126">
        <v>12163</v>
      </c>
      <c r="F16" s="126">
        <v>5540</v>
      </c>
      <c r="G16" s="126">
        <v>17703</v>
      </c>
      <c r="H16" s="126">
        <f t="shared" si="0"/>
        <v>16999</v>
      </c>
      <c r="I16" s="250">
        <f>H16/G16*100</f>
        <v>96.0232728916003</v>
      </c>
      <c r="J16" s="250">
        <f t="shared" si="1"/>
        <v>0.8788111766371614</v>
      </c>
      <c r="K16" s="250">
        <f t="shared" si="1"/>
        <v>73.06896002548177</v>
      </c>
      <c r="L16" s="250">
        <v>0.9005647132342216</v>
      </c>
      <c r="M16" s="796">
        <v>6.803055234914164</v>
      </c>
      <c r="O16" s="777">
        <v>1338399</v>
      </c>
      <c r="P16" s="777">
        <v>31395</v>
      </c>
    </row>
    <row r="17" spans="1:13" s="777" customFormat="1" ht="8.25" customHeight="1" hidden="1">
      <c r="A17" s="797"/>
      <c r="B17" s="798"/>
      <c r="C17" s="780"/>
      <c r="D17" s="798">
        <v>0</v>
      </c>
      <c r="E17" s="798"/>
      <c r="F17" s="780"/>
      <c r="G17" s="798">
        <v>0</v>
      </c>
      <c r="H17" s="798">
        <f t="shared" si="0"/>
        <v>0</v>
      </c>
      <c r="I17" s="799"/>
      <c r="J17" s="250"/>
      <c r="K17" s="250"/>
      <c r="L17" s="799"/>
      <c r="M17" s="800"/>
    </row>
    <row r="18" spans="1:13" s="802" customFormat="1" ht="24" customHeight="1">
      <c r="A18" s="1062" t="s">
        <v>107</v>
      </c>
      <c r="B18" s="792"/>
      <c r="C18" s="801"/>
      <c r="D18" s="794">
        <f>B18+C18</f>
        <v>0</v>
      </c>
      <c r="E18" s="792"/>
      <c r="F18" s="801"/>
      <c r="G18" s="794">
        <v>0</v>
      </c>
      <c r="H18" s="794">
        <f t="shared" si="0"/>
        <v>0</v>
      </c>
      <c r="I18" s="795"/>
      <c r="J18" s="250"/>
      <c r="K18" s="250"/>
      <c r="L18" s="799"/>
      <c r="M18" s="800"/>
    </row>
    <row r="19" spans="1:16" s="802" customFormat="1" ht="24" customHeight="1">
      <c r="A19" s="1063"/>
      <c r="B19" s="126">
        <v>3373293</v>
      </c>
      <c r="C19" s="126">
        <v>1267632</v>
      </c>
      <c r="D19" s="126">
        <f>B19+C19</f>
        <v>4640925</v>
      </c>
      <c r="E19" s="126">
        <v>3341146</v>
      </c>
      <c r="F19" s="126">
        <v>1065722</v>
      </c>
      <c r="G19" s="126">
        <v>4406868</v>
      </c>
      <c r="H19" s="803">
        <f t="shared" si="0"/>
        <v>234057</v>
      </c>
      <c r="I19" s="250">
        <f>H19/G19*100</f>
        <v>5.311186992666901</v>
      </c>
      <c r="J19" s="250">
        <f>B19/O19*100</f>
        <v>13.15542693588712</v>
      </c>
      <c r="K19" s="250">
        <f>C19/P19*100</f>
        <v>20.473772719079665</v>
      </c>
      <c r="L19" s="250">
        <v>12.921183259503529</v>
      </c>
      <c r="M19" s="796">
        <v>15.898785737963225</v>
      </c>
      <c r="O19" s="802">
        <v>25641836</v>
      </c>
      <c r="P19" s="802">
        <v>6191492</v>
      </c>
    </row>
    <row r="20" spans="1:13" s="802" customFormat="1" ht="8.25" customHeight="1">
      <c r="A20" s="804"/>
      <c r="B20" s="126"/>
      <c r="C20" s="126"/>
      <c r="D20" s="126"/>
      <c r="E20" s="126"/>
      <c r="F20" s="126"/>
      <c r="G20" s="126"/>
      <c r="H20" s="126"/>
      <c r="I20" s="250"/>
      <c r="J20" s="250"/>
      <c r="K20" s="250"/>
      <c r="L20" s="250"/>
      <c r="M20" s="796"/>
    </row>
    <row r="21" spans="1:16" s="777" customFormat="1" ht="43.5" customHeight="1">
      <c r="A21" s="797" t="s">
        <v>108</v>
      </c>
      <c r="B21" s="126">
        <v>9646</v>
      </c>
      <c r="C21" s="126">
        <v>76045</v>
      </c>
      <c r="D21" s="126">
        <f>B21+C21</f>
        <v>85691</v>
      </c>
      <c r="E21" s="126">
        <v>10116</v>
      </c>
      <c r="F21" s="126">
        <v>74718</v>
      </c>
      <c r="G21" s="126">
        <v>84834</v>
      </c>
      <c r="H21" s="126">
        <f>D21-G21</f>
        <v>857</v>
      </c>
      <c r="I21" s="250">
        <f>H21/G21*100</f>
        <v>1.0102081712520923</v>
      </c>
      <c r="J21" s="250">
        <f>B21/O21*100</f>
        <v>1.4256029180078802</v>
      </c>
      <c r="K21" s="250">
        <f>C21/P21*100</f>
        <v>99.97633540617646</v>
      </c>
      <c r="L21" s="250">
        <v>1.4938310801331984</v>
      </c>
      <c r="M21" s="796">
        <v>99.97591522157995</v>
      </c>
      <c r="O21" s="777">
        <v>676626</v>
      </c>
      <c r="P21" s="777">
        <v>76063</v>
      </c>
    </row>
    <row r="22" spans="1:13" s="777" customFormat="1" ht="8.25" customHeight="1" hidden="1">
      <c r="A22" s="797"/>
      <c r="B22" s="126"/>
      <c r="C22" s="126"/>
      <c r="D22" s="126"/>
      <c r="E22" s="126"/>
      <c r="F22" s="126"/>
      <c r="G22" s="126"/>
      <c r="H22" s="126"/>
      <c r="I22" s="250"/>
      <c r="J22" s="250"/>
      <c r="K22" s="250"/>
      <c r="L22" s="250"/>
      <c r="M22" s="796"/>
    </row>
    <row r="23" spans="1:13" s="777" customFormat="1" ht="24" customHeight="1" hidden="1">
      <c r="A23" s="1066" t="s">
        <v>136</v>
      </c>
      <c r="B23" s="805"/>
      <c r="C23" s="805"/>
      <c r="D23" s="805"/>
      <c r="E23" s="805"/>
      <c r="F23" s="805"/>
      <c r="G23" s="794"/>
      <c r="H23" s="794">
        <f>D23-G23</f>
        <v>0</v>
      </c>
      <c r="I23" s="806"/>
      <c r="J23" s="250"/>
      <c r="K23" s="250"/>
      <c r="L23" s="250"/>
      <c r="M23" s="796"/>
    </row>
    <row r="24" spans="1:16" s="802" customFormat="1" ht="24" customHeight="1">
      <c r="A24" s="1065"/>
      <c r="B24" s="803">
        <v>9409432</v>
      </c>
      <c r="C24" s="803">
        <v>2405833</v>
      </c>
      <c r="D24" s="803">
        <f>B24+C24</f>
        <v>11815265</v>
      </c>
      <c r="E24" s="803">
        <v>9573988</v>
      </c>
      <c r="F24" s="803">
        <v>2406676</v>
      </c>
      <c r="G24" s="803">
        <v>11980664</v>
      </c>
      <c r="H24" s="126">
        <f>D24-G24</f>
        <v>-165399</v>
      </c>
      <c r="I24" s="250">
        <f>H24/G24*100</f>
        <v>-1.3805495254687052</v>
      </c>
      <c r="J24" s="250">
        <f>B24/O24*100</f>
        <v>45.10226249193587</v>
      </c>
      <c r="K24" s="250">
        <f>C24/P24*100</f>
        <v>14.207073913210365</v>
      </c>
      <c r="L24" s="250">
        <v>45.80821091439648</v>
      </c>
      <c r="M24" s="796">
        <v>14.187118684592747</v>
      </c>
      <c r="O24" s="802">
        <v>20862439</v>
      </c>
      <c r="P24" s="802">
        <v>16934050</v>
      </c>
    </row>
    <row r="25" spans="1:13" s="802" customFormat="1" ht="8.25" customHeight="1">
      <c r="A25" s="807"/>
      <c r="B25" s="803"/>
      <c r="C25" s="803"/>
      <c r="D25" s="803"/>
      <c r="E25" s="803"/>
      <c r="F25" s="803"/>
      <c r="G25" s="803"/>
      <c r="H25" s="126"/>
      <c r="I25" s="250"/>
      <c r="J25" s="250"/>
      <c r="K25" s="250"/>
      <c r="L25" s="250"/>
      <c r="M25" s="796"/>
    </row>
    <row r="26" spans="1:13" s="777" customFormat="1" ht="8.25" customHeight="1">
      <c r="A26" s="808"/>
      <c r="B26" s="809"/>
      <c r="C26" s="809"/>
      <c r="D26" s="809"/>
      <c r="E26" s="809"/>
      <c r="F26" s="809"/>
      <c r="G26" s="809">
        <v>0</v>
      </c>
      <c r="H26" s="810">
        <v>0</v>
      </c>
      <c r="I26" s="811"/>
      <c r="J26" s="812"/>
      <c r="K26" s="812"/>
      <c r="L26" s="812"/>
      <c r="M26" s="813"/>
    </row>
    <row r="27" spans="1:13" s="802" customFormat="1" ht="27" customHeight="1" hidden="1">
      <c r="A27" s="1064" t="s">
        <v>109</v>
      </c>
      <c r="B27" s="814">
        <f>B10+B18+B23</f>
        <v>0</v>
      </c>
      <c r="C27" s="814">
        <v>0</v>
      </c>
      <c r="D27" s="814">
        <f>B27+C27</f>
        <v>0</v>
      </c>
      <c r="E27" s="814">
        <f>SUM(E10,E18,E23)</f>
        <v>0</v>
      </c>
      <c r="F27" s="814">
        <v>0</v>
      </c>
      <c r="G27" s="815">
        <f>E27+F27</f>
        <v>0</v>
      </c>
      <c r="H27" s="794">
        <f>D27-G27</f>
        <v>0</v>
      </c>
      <c r="I27" s="795"/>
      <c r="J27" s="799"/>
      <c r="K27" s="799"/>
      <c r="L27" s="799"/>
      <c r="M27" s="800"/>
    </row>
    <row r="28" spans="1:16" s="802" customFormat="1" ht="27" customHeight="1">
      <c r="A28" s="1064"/>
      <c r="B28" s="803">
        <f>SUM(B11,B13,B14,B15,B16,B19,B21,B24)</f>
        <v>14317526</v>
      </c>
      <c r="C28" s="803">
        <f>SUM(C11,C13,C14,C15,C16,C19,C21,C24)</f>
        <v>5141675</v>
      </c>
      <c r="D28" s="803">
        <f>B28+C28</f>
        <v>19459201</v>
      </c>
      <c r="E28" s="803">
        <f>SUM(E11,E13,E14,E15,E16,E19,E21,E24)</f>
        <v>14517121</v>
      </c>
      <c r="F28" s="803">
        <f>SUM(F11,F13,F14,F15,F16,F19,F21,F24)</f>
        <v>5076070</v>
      </c>
      <c r="G28" s="803">
        <f>E28+F28</f>
        <v>19593191</v>
      </c>
      <c r="H28" s="803">
        <f>D28-G28</f>
        <v>-133990</v>
      </c>
      <c r="I28" s="250">
        <f>H28/G28*100</f>
        <v>-0.6838600205551</v>
      </c>
      <c r="J28" s="250">
        <f>B28/O28*100</f>
        <v>17.767313161979352</v>
      </c>
      <c r="K28" s="250">
        <f>C28/P28*100</f>
        <v>17.333149630337612</v>
      </c>
      <c r="L28" s="250">
        <v>15.098678448016118</v>
      </c>
      <c r="M28" s="796">
        <v>19.21807854346366</v>
      </c>
      <c r="O28" s="802">
        <f>SUM(O10:O24)</f>
        <v>80583518</v>
      </c>
      <c r="P28" s="802">
        <f>SUM(P10:P24)</f>
        <v>29663824</v>
      </c>
    </row>
    <row r="29" spans="1:13" s="802" customFormat="1" ht="8.25" customHeight="1" thickBot="1">
      <c r="A29" s="816"/>
      <c r="B29" s="817"/>
      <c r="C29" s="817"/>
      <c r="D29" s="817"/>
      <c r="E29" s="817"/>
      <c r="F29" s="817"/>
      <c r="G29" s="817"/>
      <c r="H29" s="817"/>
      <c r="I29" s="818"/>
      <c r="J29" s="818"/>
      <c r="K29" s="818"/>
      <c r="L29" s="818"/>
      <c r="M29" s="819"/>
    </row>
    <row r="30" spans="1:13" s="223" customFormat="1" ht="22.5" customHeight="1">
      <c r="A30" s="216" t="s">
        <v>318</v>
      </c>
      <c r="B30" s="217"/>
      <c r="C30" s="217"/>
      <c r="D30" s="217"/>
      <c r="E30" s="217"/>
      <c r="F30" s="217"/>
      <c r="G30" s="217"/>
      <c r="H30" s="217"/>
      <c r="I30" s="218"/>
      <c r="J30" s="218"/>
      <c r="K30" s="218"/>
      <c r="L30" s="218"/>
      <c r="M30" s="218"/>
    </row>
    <row r="31" spans="1:16" s="223" customFormat="1" ht="22.5" customHeight="1">
      <c r="A31" s="228" t="s">
        <v>319</v>
      </c>
      <c r="O31" s="647" t="s">
        <v>320</v>
      </c>
      <c r="P31" s="647" t="s">
        <v>320</v>
      </c>
    </row>
    <row r="32" s="223" customFormat="1" ht="22.5" customHeight="1">
      <c r="A32" s="228" t="s">
        <v>173</v>
      </c>
    </row>
    <row r="33" s="223" customFormat="1" ht="22.5" customHeight="1">
      <c r="A33" s="228" t="s">
        <v>174</v>
      </c>
    </row>
    <row r="34" spans="2:13" s="647" customFormat="1" ht="24.75" customHeight="1" hidden="1">
      <c r="B34" s="647" t="s">
        <v>311</v>
      </c>
      <c r="C34" s="647" t="s">
        <v>311</v>
      </c>
      <c r="D34" s="647" t="s">
        <v>311</v>
      </c>
      <c r="E34" s="647" t="s">
        <v>311</v>
      </c>
      <c r="F34" s="647" t="s">
        <v>311</v>
      </c>
      <c r="G34" s="647" t="s">
        <v>311</v>
      </c>
      <c r="H34" s="647" t="s">
        <v>311</v>
      </c>
      <c r="I34" s="647" t="s">
        <v>311</v>
      </c>
      <c r="J34" s="647" t="s">
        <v>311</v>
      </c>
      <c r="K34" s="647" t="s">
        <v>311</v>
      </c>
      <c r="L34" s="647" t="s">
        <v>311</v>
      </c>
      <c r="M34" s="647" t="s">
        <v>311</v>
      </c>
    </row>
    <row r="35" spans="1:3" ht="30" customHeight="1" hidden="1">
      <c r="A35" s="695" t="s">
        <v>392</v>
      </c>
      <c r="C35" s="694"/>
    </row>
  </sheetData>
  <sheetProtection/>
  <mergeCells count="8">
    <mergeCell ref="A18:A19"/>
    <mergeCell ref="A27:A28"/>
    <mergeCell ref="A10:A11"/>
    <mergeCell ref="A23:A24"/>
    <mergeCell ref="J5:K5"/>
    <mergeCell ref="L5:M5"/>
    <mergeCell ref="B5:D5"/>
    <mergeCell ref="E5:G5"/>
  </mergeCells>
  <printOptions/>
  <pageMargins left="0.7874015748031497" right="0.3937007874015748" top="0.7874015748031497" bottom="0.7874015748031497" header="0.5118110236220472" footer="0.2362204724409449"/>
  <pageSetup fitToHeight="1" fitToWidth="1" horizontalDpi="400" verticalDpi="400" orientation="landscape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AI16"/>
  <sheetViews>
    <sheetView showGridLines="0" view="pageBreakPreview" zoomScale="85" zoomScaleSheetLayoutView="85" zoomScalePageLayoutView="0" workbookViewId="0" topLeftCell="A1">
      <selection activeCell="O2" sqref="O2"/>
    </sheetView>
  </sheetViews>
  <sheetFormatPr defaultColWidth="13.54296875" defaultRowHeight="18"/>
  <cols>
    <col min="1" max="1" width="12.72265625" style="208" customWidth="1"/>
    <col min="2" max="34" width="6.453125" style="208" customWidth="1"/>
    <col min="35" max="35" width="6.6328125" style="208" customWidth="1"/>
    <col min="36" max="16384" width="13.453125" style="208" customWidth="1"/>
  </cols>
  <sheetData>
    <row r="1" s="133" customFormat="1" ht="27.75" customHeight="1">
      <c r="B1" s="66" t="s">
        <v>57</v>
      </c>
    </row>
    <row r="2" s="133" customFormat="1" ht="27.75" customHeight="1">
      <c r="B2" s="68" t="s">
        <v>0</v>
      </c>
    </row>
    <row r="3" ht="4.5" customHeight="1"/>
    <row r="4" spans="2:14" ht="34.5" customHeight="1" thickBot="1">
      <c r="B4" s="648" t="s">
        <v>321</v>
      </c>
      <c r="C4" s="204"/>
      <c r="D4" s="204"/>
      <c r="J4" s="204"/>
      <c r="K4" s="204"/>
      <c r="L4" s="204"/>
      <c r="M4" s="204"/>
      <c r="N4" s="204"/>
    </row>
    <row r="5" spans="1:35" ht="34.5" customHeight="1">
      <c r="A5" s="209" t="s">
        <v>97</v>
      </c>
      <c r="B5" s="1073">
        <v>55</v>
      </c>
      <c r="C5" s="1073">
        <v>56</v>
      </c>
      <c r="D5" s="1073">
        <v>57</v>
      </c>
      <c r="E5" s="1073">
        <v>58</v>
      </c>
      <c r="F5" s="1073">
        <v>59</v>
      </c>
      <c r="G5" s="1073">
        <v>60</v>
      </c>
      <c r="H5" s="1073">
        <v>61</v>
      </c>
      <c r="I5" s="1073">
        <v>62</v>
      </c>
      <c r="J5" s="1073">
        <v>63</v>
      </c>
      <c r="K5" s="1073" t="s">
        <v>183</v>
      </c>
      <c r="L5" s="1073">
        <v>2</v>
      </c>
      <c r="M5" s="1073">
        <v>3</v>
      </c>
      <c r="N5" s="1073">
        <v>4</v>
      </c>
      <c r="O5" s="1075">
        <v>5</v>
      </c>
      <c r="P5" s="1075">
        <v>6</v>
      </c>
      <c r="Q5" s="1075">
        <v>7</v>
      </c>
      <c r="R5" s="1075">
        <v>8</v>
      </c>
      <c r="S5" s="1073">
        <v>9</v>
      </c>
      <c r="T5" s="1073">
        <v>10</v>
      </c>
      <c r="U5" s="1073">
        <v>11</v>
      </c>
      <c r="V5" s="1073">
        <v>12</v>
      </c>
      <c r="W5" s="1073">
        <v>13</v>
      </c>
      <c r="X5" s="1073">
        <v>14</v>
      </c>
      <c r="Y5" s="1073">
        <v>15</v>
      </c>
      <c r="Z5" s="1073">
        <v>16</v>
      </c>
      <c r="AA5" s="1075">
        <v>17</v>
      </c>
      <c r="AB5" s="1078">
        <v>18</v>
      </c>
      <c r="AC5" s="1075">
        <v>19</v>
      </c>
      <c r="AD5" s="1075">
        <v>20</v>
      </c>
      <c r="AE5" s="1073">
        <v>21</v>
      </c>
      <c r="AF5" s="1075">
        <v>22</v>
      </c>
      <c r="AG5" s="1075">
        <v>23</v>
      </c>
      <c r="AH5" s="1075">
        <v>24</v>
      </c>
      <c r="AI5" s="1076">
        <v>25</v>
      </c>
    </row>
    <row r="6" spans="1:35" ht="34.5" customHeight="1">
      <c r="A6" s="211" t="s">
        <v>100</v>
      </c>
      <c r="B6" s="1074"/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48"/>
      <c r="P6" s="1048"/>
      <c r="Q6" s="1048"/>
      <c r="R6" s="1048"/>
      <c r="S6" s="1074"/>
      <c r="T6" s="1074"/>
      <c r="U6" s="1074"/>
      <c r="V6" s="1074"/>
      <c r="W6" s="1074"/>
      <c r="X6" s="1074"/>
      <c r="Y6" s="1074"/>
      <c r="Z6" s="1074"/>
      <c r="AA6" s="1048"/>
      <c r="AB6" s="1079"/>
      <c r="AC6" s="1048"/>
      <c r="AD6" s="1048"/>
      <c r="AE6" s="1074"/>
      <c r="AF6" s="1048"/>
      <c r="AG6" s="1048"/>
      <c r="AH6" s="1048"/>
      <c r="AI6" s="1077"/>
    </row>
    <row r="7" spans="1:35" s="210" customFormat="1" ht="36.75" customHeight="1">
      <c r="A7" s="212" t="s">
        <v>102</v>
      </c>
      <c r="B7" s="229">
        <v>91.3</v>
      </c>
      <c r="C7" s="229">
        <v>106</v>
      </c>
      <c r="D7" s="229">
        <v>107.3</v>
      </c>
      <c r="E7" s="229">
        <v>105.1</v>
      </c>
      <c r="F7" s="229">
        <v>102.6</v>
      </c>
      <c r="G7" s="229">
        <v>99.8</v>
      </c>
      <c r="H7" s="229">
        <v>99.5</v>
      </c>
      <c r="I7" s="229">
        <v>100.1</v>
      </c>
      <c r="J7" s="229">
        <v>104.2</v>
      </c>
      <c r="K7" s="229">
        <v>105.9</v>
      </c>
      <c r="L7" s="229">
        <v>107.3</v>
      </c>
      <c r="M7" s="229">
        <v>102.2</v>
      </c>
      <c r="N7" s="229">
        <v>100.5</v>
      </c>
      <c r="O7" s="229">
        <v>97.6</v>
      </c>
      <c r="P7" s="229">
        <v>99.2</v>
      </c>
      <c r="Q7" s="229">
        <v>98.4</v>
      </c>
      <c r="R7" s="699">
        <v>103.9</v>
      </c>
      <c r="S7" s="229">
        <v>102.7</v>
      </c>
      <c r="T7" s="229">
        <v>105.1</v>
      </c>
      <c r="U7" s="229">
        <v>104.9</v>
      </c>
      <c r="V7" s="229">
        <v>104.3</v>
      </c>
      <c r="W7" s="229">
        <v>102.2</v>
      </c>
      <c r="X7" s="230">
        <v>103.4</v>
      </c>
      <c r="Y7" s="230">
        <v>104.3</v>
      </c>
      <c r="Z7" s="230">
        <v>104.99396133368725</v>
      </c>
      <c r="AA7" s="229">
        <v>106.205393446131</v>
      </c>
      <c r="AB7" s="231">
        <v>106.5</v>
      </c>
      <c r="AC7" s="229">
        <v>105</v>
      </c>
      <c r="AD7" s="229">
        <v>105.8</v>
      </c>
      <c r="AE7" s="230">
        <v>106.1</v>
      </c>
      <c r="AF7" s="229">
        <v>108.2</v>
      </c>
      <c r="AG7" s="229">
        <v>110.9</v>
      </c>
      <c r="AH7" s="229">
        <v>110.8</v>
      </c>
      <c r="AI7" s="696">
        <v>112.2</v>
      </c>
    </row>
    <row r="8" spans="1:35" s="210" customFormat="1" ht="36.75" customHeight="1">
      <c r="A8" s="212" t="s">
        <v>103</v>
      </c>
      <c r="B8" s="127">
        <v>120.7</v>
      </c>
      <c r="C8" s="127">
        <v>89</v>
      </c>
      <c r="D8" s="127">
        <v>160</v>
      </c>
      <c r="E8" s="127">
        <v>113.7</v>
      </c>
      <c r="F8" s="127">
        <v>72.6</v>
      </c>
      <c r="G8" s="127">
        <v>91.3</v>
      </c>
      <c r="H8" s="127">
        <v>98.2</v>
      </c>
      <c r="I8" s="127">
        <v>97.6</v>
      </c>
      <c r="J8" s="127">
        <v>96.9</v>
      </c>
      <c r="K8" s="127">
        <v>98.3</v>
      </c>
      <c r="L8" s="127">
        <v>98.9</v>
      </c>
      <c r="M8" s="127">
        <v>97.7</v>
      </c>
      <c r="N8" s="127">
        <v>98</v>
      </c>
      <c r="O8" s="127">
        <v>99.5</v>
      </c>
      <c r="P8" s="127">
        <v>97.3</v>
      </c>
      <c r="Q8" s="127">
        <v>96.7</v>
      </c>
      <c r="R8" s="700">
        <v>97.2</v>
      </c>
      <c r="S8" s="127">
        <v>96.5</v>
      </c>
      <c r="T8" s="127">
        <v>98.6</v>
      </c>
      <c r="U8" s="127">
        <v>97.8</v>
      </c>
      <c r="V8" s="127">
        <v>98.2</v>
      </c>
      <c r="W8" s="127">
        <v>99.8</v>
      </c>
      <c r="X8" s="148">
        <v>104.9</v>
      </c>
      <c r="Y8" s="148">
        <v>105.3</v>
      </c>
      <c r="Z8" s="148">
        <v>101.51872836008813</v>
      </c>
      <c r="AA8" s="127">
        <v>107.313310951819</v>
      </c>
      <c r="AB8" s="233">
        <v>104.7</v>
      </c>
      <c r="AC8" s="127">
        <v>105.5</v>
      </c>
      <c r="AD8" s="127">
        <v>108.3</v>
      </c>
      <c r="AE8" s="148">
        <v>105.2</v>
      </c>
      <c r="AF8" s="127">
        <v>106.2</v>
      </c>
      <c r="AG8" s="127">
        <v>108.5</v>
      </c>
      <c r="AH8" s="127">
        <v>105.6</v>
      </c>
      <c r="AI8" s="697">
        <v>106.9</v>
      </c>
    </row>
    <row r="9" spans="1:35" s="210" customFormat="1" ht="36.75" customHeight="1">
      <c r="A9" s="212" t="s">
        <v>104</v>
      </c>
      <c r="B9" s="127">
        <v>101.4</v>
      </c>
      <c r="C9" s="127">
        <v>102.9</v>
      </c>
      <c r="D9" s="127">
        <v>106.9</v>
      </c>
      <c r="E9" s="127">
        <v>106.5</v>
      </c>
      <c r="F9" s="127">
        <v>103.9</v>
      </c>
      <c r="G9" s="127">
        <v>106.5</v>
      </c>
      <c r="H9" s="127">
        <v>109.2</v>
      </c>
      <c r="I9" s="127">
        <v>106.6</v>
      </c>
      <c r="J9" s="127">
        <v>107.8</v>
      </c>
      <c r="K9" s="127">
        <v>109.7</v>
      </c>
      <c r="L9" s="127">
        <v>105.5</v>
      </c>
      <c r="M9" s="127">
        <v>107.8</v>
      </c>
      <c r="N9" s="127">
        <v>105.6</v>
      </c>
      <c r="O9" s="127">
        <v>102.7</v>
      </c>
      <c r="P9" s="127">
        <v>103.8</v>
      </c>
      <c r="Q9" s="127">
        <v>104.4</v>
      </c>
      <c r="R9" s="700">
        <v>109.3</v>
      </c>
      <c r="S9" s="127">
        <v>107.6</v>
      </c>
      <c r="T9" s="127">
        <v>108.4</v>
      </c>
      <c r="U9" s="127">
        <v>110.7</v>
      </c>
      <c r="V9" s="127">
        <v>111.7</v>
      </c>
      <c r="W9" s="127">
        <v>111.2</v>
      </c>
      <c r="X9" s="148">
        <v>107.6</v>
      </c>
      <c r="Y9" s="148">
        <v>93</v>
      </c>
      <c r="Z9" s="148">
        <v>103.21404537056738</v>
      </c>
      <c r="AA9" s="127">
        <v>112.659009413474</v>
      </c>
      <c r="AB9" s="233">
        <v>116.5</v>
      </c>
      <c r="AC9" s="127">
        <v>108.3</v>
      </c>
      <c r="AD9" s="127">
        <v>107.5</v>
      </c>
      <c r="AE9" s="148">
        <v>107.8</v>
      </c>
      <c r="AF9" s="127">
        <v>111.3</v>
      </c>
      <c r="AG9" s="127">
        <v>111.4</v>
      </c>
      <c r="AH9" s="127">
        <v>110.1</v>
      </c>
      <c r="AI9" s="697">
        <v>110.8</v>
      </c>
    </row>
    <row r="10" spans="1:35" s="210" customFormat="1" ht="36.75" customHeight="1">
      <c r="A10" s="212" t="s">
        <v>105</v>
      </c>
      <c r="B10" s="127">
        <v>87.7</v>
      </c>
      <c r="C10" s="127">
        <v>83</v>
      </c>
      <c r="D10" s="127">
        <v>86.3</v>
      </c>
      <c r="E10" s="127">
        <v>86.4</v>
      </c>
      <c r="F10" s="127">
        <v>88.4</v>
      </c>
      <c r="G10" s="127">
        <v>86.6</v>
      </c>
      <c r="H10" s="127">
        <v>75.8</v>
      </c>
      <c r="I10" s="127">
        <v>100.3</v>
      </c>
      <c r="J10" s="127">
        <v>105.1</v>
      </c>
      <c r="K10" s="127">
        <v>105.6</v>
      </c>
      <c r="L10" s="127">
        <v>100.1</v>
      </c>
      <c r="M10" s="127">
        <v>95.4</v>
      </c>
      <c r="N10" s="127">
        <v>98.7</v>
      </c>
      <c r="O10" s="127">
        <v>90.6</v>
      </c>
      <c r="P10" s="127">
        <v>92</v>
      </c>
      <c r="Q10" s="127">
        <v>96</v>
      </c>
      <c r="R10" s="700">
        <v>90.9</v>
      </c>
      <c r="S10" s="127">
        <v>93.1</v>
      </c>
      <c r="T10" s="127">
        <v>78.7</v>
      </c>
      <c r="U10" s="127">
        <v>98.1</v>
      </c>
      <c r="V10" s="127">
        <v>96.2</v>
      </c>
      <c r="W10" s="127">
        <v>97.7</v>
      </c>
      <c r="X10" s="148">
        <v>95.9</v>
      </c>
      <c r="Y10" s="148">
        <v>95.1</v>
      </c>
      <c r="Z10" s="148">
        <v>91.45013479151068</v>
      </c>
      <c r="AA10" s="127">
        <v>93.8612242153157</v>
      </c>
      <c r="AB10" s="233">
        <v>97</v>
      </c>
      <c r="AC10" s="127">
        <v>96.8</v>
      </c>
      <c r="AD10" s="127">
        <v>95.9</v>
      </c>
      <c r="AE10" s="148">
        <v>95.4</v>
      </c>
      <c r="AF10" s="127">
        <v>95.7</v>
      </c>
      <c r="AG10" s="127">
        <v>96.4</v>
      </c>
      <c r="AH10" s="127">
        <v>92</v>
      </c>
      <c r="AI10" s="697">
        <v>91.8</v>
      </c>
    </row>
    <row r="11" spans="1:35" s="210" customFormat="1" ht="36.75" customHeight="1">
      <c r="A11" s="212" t="s">
        <v>106</v>
      </c>
      <c r="B11" s="127">
        <v>108.2</v>
      </c>
      <c r="C11" s="127">
        <v>110</v>
      </c>
      <c r="D11" s="127">
        <v>104.4</v>
      </c>
      <c r="E11" s="127">
        <v>107.3</v>
      </c>
      <c r="F11" s="127">
        <v>103</v>
      </c>
      <c r="G11" s="127">
        <v>106.4</v>
      </c>
      <c r="H11" s="127">
        <v>112.2</v>
      </c>
      <c r="I11" s="127">
        <v>105.7</v>
      </c>
      <c r="J11" s="127">
        <v>110</v>
      </c>
      <c r="K11" s="127">
        <v>108.8</v>
      </c>
      <c r="L11" s="127">
        <v>105.7</v>
      </c>
      <c r="M11" s="127">
        <v>105</v>
      </c>
      <c r="N11" s="127">
        <v>103.6</v>
      </c>
      <c r="O11" s="127">
        <v>104.8</v>
      </c>
      <c r="P11" s="127">
        <v>99.1</v>
      </c>
      <c r="Q11" s="127">
        <v>101.2</v>
      </c>
      <c r="R11" s="700">
        <v>97.2</v>
      </c>
      <c r="S11" s="127">
        <v>101.6</v>
      </c>
      <c r="T11" s="127">
        <v>103.5</v>
      </c>
      <c r="U11" s="127">
        <v>102.9</v>
      </c>
      <c r="V11" s="127">
        <v>100.5</v>
      </c>
      <c r="W11" s="127">
        <v>104.4</v>
      </c>
      <c r="X11" s="148">
        <v>101.3</v>
      </c>
      <c r="Y11" s="148">
        <v>103.4</v>
      </c>
      <c r="Z11" s="148">
        <v>99.57442238242915</v>
      </c>
      <c r="AA11" s="127">
        <v>84.1505094228698</v>
      </c>
      <c r="AB11" s="233">
        <v>99.5</v>
      </c>
      <c r="AC11" s="127">
        <v>83.5</v>
      </c>
      <c r="AD11" s="127">
        <v>83.9</v>
      </c>
      <c r="AE11" s="148">
        <v>85.7</v>
      </c>
      <c r="AF11" s="127">
        <v>91.2</v>
      </c>
      <c r="AG11" s="127">
        <v>91.2</v>
      </c>
      <c r="AH11" s="127">
        <v>106.8</v>
      </c>
      <c r="AI11" s="697">
        <v>99.1</v>
      </c>
    </row>
    <row r="12" spans="1:35" s="210" customFormat="1" ht="36.75" customHeight="1">
      <c r="A12" s="212" t="s">
        <v>107</v>
      </c>
      <c r="B12" s="127">
        <v>101.8</v>
      </c>
      <c r="C12" s="127">
        <v>99</v>
      </c>
      <c r="D12" s="127">
        <v>100.2</v>
      </c>
      <c r="E12" s="127">
        <v>102.1</v>
      </c>
      <c r="F12" s="127">
        <v>101.7</v>
      </c>
      <c r="G12" s="127">
        <v>103.7</v>
      </c>
      <c r="H12" s="127">
        <v>102.6</v>
      </c>
      <c r="I12" s="127">
        <v>103.4</v>
      </c>
      <c r="J12" s="127">
        <v>98.4</v>
      </c>
      <c r="K12" s="127">
        <v>99.2</v>
      </c>
      <c r="L12" s="127">
        <v>99.2</v>
      </c>
      <c r="M12" s="127">
        <v>97.6</v>
      </c>
      <c r="N12" s="127">
        <v>97.7</v>
      </c>
      <c r="O12" s="127">
        <v>96.8</v>
      </c>
      <c r="P12" s="127">
        <v>97.7</v>
      </c>
      <c r="Q12" s="127">
        <v>98.9</v>
      </c>
      <c r="R12" s="700">
        <v>100</v>
      </c>
      <c r="S12" s="127">
        <v>99.1</v>
      </c>
      <c r="T12" s="127">
        <v>97.5</v>
      </c>
      <c r="U12" s="127">
        <v>96.1</v>
      </c>
      <c r="V12" s="127">
        <v>94.5</v>
      </c>
      <c r="W12" s="127">
        <v>97</v>
      </c>
      <c r="X12" s="148">
        <v>96.2</v>
      </c>
      <c r="Y12" s="148">
        <v>98.1</v>
      </c>
      <c r="Z12" s="148">
        <v>97.11853688233221</v>
      </c>
      <c r="AA12" s="127">
        <v>97.4586120185481</v>
      </c>
      <c r="AB12" s="233">
        <v>95.8</v>
      </c>
      <c r="AC12" s="127">
        <v>95.7</v>
      </c>
      <c r="AD12" s="127">
        <v>95</v>
      </c>
      <c r="AE12" s="148">
        <v>95.6</v>
      </c>
      <c r="AF12" s="127">
        <v>96.2</v>
      </c>
      <c r="AG12" s="127">
        <v>97.2</v>
      </c>
      <c r="AH12" s="127">
        <v>98.6</v>
      </c>
      <c r="AI12" s="697">
        <v>95.2</v>
      </c>
    </row>
    <row r="13" spans="1:35" s="210" customFormat="1" ht="36.75" customHeight="1">
      <c r="A13" s="212" t="s">
        <v>184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700">
        <v>0</v>
      </c>
      <c r="S13" s="127">
        <v>0</v>
      </c>
      <c r="T13" s="127">
        <v>0</v>
      </c>
      <c r="U13" s="127">
        <v>74</v>
      </c>
      <c r="V13" s="127">
        <v>100.1</v>
      </c>
      <c r="W13" s="127">
        <v>104.5</v>
      </c>
      <c r="X13" s="148">
        <v>100.1</v>
      </c>
      <c r="Y13" s="148">
        <v>106.5</v>
      </c>
      <c r="Z13" s="148">
        <v>89.84022794839936</v>
      </c>
      <c r="AA13" s="127">
        <v>94.8154192177554</v>
      </c>
      <c r="AB13" s="233">
        <v>97.1</v>
      </c>
      <c r="AC13" s="127">
        <v>97.5</v>
      </c>
      <c r="AD13" s="127">
        <v>96</v>
      </c>
      <c r="AE13" s="148">
        <v>103.5</v>
      </c>
      <c r="AF13" s="127">
        <v>101.2</v>
      </c>
      <c r="AG13" s="127">
        <v>99.3</v>
      </c>
      <c r="AH13" s="127">
        <v>98.1</v>
      </c>
      <c r="AI13" s="697">
        <v>95.4</v>
      </c>
    </row>
    <row r="14" spans="1:35" s="210" customFormat="1" ht="36.75" customHeight="1">
      <c r="A14" s="212" t="s">
        <v>136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700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48">
        <v>0</v>
      </c>
      <c r="AC14" s="127">
        <v>87.2</v>
      </c>
      <c r="AD14" s="127">
        <v>87.9</v>
      </c>
      <c r="AE14" s="148">
        <v>94.6</v>
      </c>
      <c r="AF14" s="127">
        <v>98.9</v>
      </c>
      <c r="AG14" s="127">
        <v>98.2</v>
      </c>
      <c r="AH14" s="127">
        <v>100.8</v>
      </c>
      <c r="AI14" s="697">
        <v>100.6</v>
      </c>
    </row>
    <row r="15" spans="1:35" s="210" customFormat="1" ht="36.75" customHeight="1" thickBot="1">
      <c r="A15" s="234" t="s">
        <v>109</v>
      </c>
      <c r="B15" s="235">
        <v>95.4</v>
      </c>
      <c r="C15" s="235">
        <v>100.5</v>
      </c>
      <c r="D15" s="235">
        <v>102.2</v>
      </c>
      <c r="E15" s="235">
        <v>102</v>
      </c>
      <c r="F15" s="235">
        <v>100.7</v>
      </c>
      <c r="G15" s="235">
        <v>100.3</v>
      </c>
      <c r="H15" s="235">
        <v>98.7</v>
      </c>
      <c r="I15" s="235">
        <v>101.8</v>
      </c>
      <c r="J15" s="235">
        <v>102</v>
      </c>
      <c r="K15" s="235">
        <v>103.1</v>
      </c>
      <c r="L15" s="235">
        <v>103</v>
      </c>
      <c r="M15" s="235">
        <v>99.8</v>
      </c>
      <c r="N15" s="235">
        <v>99.3</v>
      </c>
      <c r="O15" s="235">
        <v>97</v>
      </c>
      <c r="P15" s="235">
        <v>98.2</v>
      </c>
      <c r="Q15" s="235">
        <v>98.7</v>
      </c>
      <c r="R15" s="701">
        <v>101.4</v>
      </c>
      <c r="S15" s="235">
        <v>100.6</v>
      </c>
      <c r="T15" s="235">
        <v>100.2</v>
      </c>
      <c r="U15" s="235">
        <v>100.3</v>
      </c>
      <c r="V15" s="235">
        <v>99</v>
      </c>
      <c r="W15" s="235">
        <v>99.5</v>
      </c>
      <c r="X15" s="236">
        <v>99.4</v>
      </c>
      <c r="Y15" s="236">
        <v>100.6</v>
      </c>
      <c r="Z15" s="236">
        <v>100.19193641182451</v>
      </c>
      <c r="AA15" s="235">
        <v>100.652362454165</v>
      </c>
      <c r="AB15" s="237">
        <v>100.4</v>
      </c>
      <c r="AC15" s="235">
        <v>98.2</v>
      </c>
      <c r="AD15" s="235">
        <v>98.1</v>
      </c>
      <c r="AE15" s="236">
        <v>99</v>
      </c>
      <c r="AF15" s="235">
        <v>100.6</v>
      </c>
      <c r="AG15" s="235">
        <v>101.74</v>
      </c>
      <c r="AH15" s="235">
        <v>103.5</v>
      </c>
      <c r="AI15" s="698">
        <v>102.5</v>
      </c>
    </row>
    <row r="16" spans="1:30" ht="33" customHeight="1">
      <c r="A16" s="206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</row>
  </sheetData>
  <sheetProtection/>
  <mergeCells count="34">
    <mergeCell ref="B5:B6"/>
    <mergeCell ref="C5:C6"/>
    <mergeCell ref="D5:D6"/>
    <mergeCell ref="E5:E6"/>
    <mergeCell ref="G5:G6"/>
    <mergeCell ref="P5:P6"/>
    <mergeCell ref="N5:N6"/>
    <mergeCell ref="F5:F6"/>
    <mergeCell ref="H5:H6"/>
    <mergeCell ref="K5:K6"/>
    <mergeCell ref="AI5:AI6"/>
    <mergeCell ref="AF5:AF6"/>
    <mergeCell ref="Z5:Z6"/>
    <mergeCell ref="AC5:AC6"/>
    <mergeCell ref="AA5:AA6"/>
    <mergeCell ref="I5:I6"/>
    <mergeCell ref="S5:S6"/>
    <mergeCell ref="AE5:AE6"/>
    <mergeCell ref="AD5:AD6"/>
    <mergeCell ref="AB5:AB6"/>
    <mergeCell ref="Y5:Y6"/>
    <mergeCell ref="V5:V6"/>
    <mergeCell ref="T5:T6"/>
    <mergeCell ref="U5:U6"/>
    <mergeCell ref="AH5:AH6"/>
    <mergeCell ref="R5:R6"/>
    <mergeCell ref="X5:X6"/>
    <mergeCell ref="AG5:AG6"/>
    <mergeCell ref="J5:J6"/>
    <mergeCell ref="M5:M6"/>
    <mergeCell ref="Q5:Q6"/>
    <mergeCell ref="L5:L6"/>
    <mergeCell ref="O5:O6"/>
    <mergeCell ref="W5:W6"/>
  </mergeCells>
  <printOptions/>
  <pageMargins left="0.7874015748031497" right="0.3937007874015748" top="0.7874015748031497" bottom="0.7874015748031497" header="0.5118110236220472" footer="0.5118110236220472"/>
  <pageSetup fitToWidth="2" horizontalDpi="400" verticalDpi="4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F16"/>
  <sheetViews>
    <sheetView showGridLines="0" view="pageBreakPreview" zoomScale="80" zoomScaleNormal="75" zoomScaleSheetLayoutView="80" zoomScalePageLayoutView="0" workbookViewId="0" topLeftCell="A7">
      <selection activeCell="I6" sqref="I6"/>
    </sheetView>
  </sheetViews>
  <sheetFormatPr defaultColWidth="13.54296875" defaultRowHeight="18"/>
  <cols>
    <col min="1" max="1" width="17.0859375" style="208" customWidth="1"/>
    <col min="2" max="5" width="10.72265625" style="208" customWidth="1"/>
    <col min="6" max="6" width="6.72265625" style="208" customWidth="1"/>
    <col min="7" max="16384" width="13.453125" style="208" customWidth="1"/>
  </cols>
  <sheetData>
    <row r="1" s="133" customFormat="1" ht="27.75" customHeight="1">
      <c r="A1" s="66" t="s">
        <v>57</v>
      </c>
    </row>
    <row r="2" s="133" customFormat="1" ht="27.75" customHeight="1">
      <c r="A2" s="68" t="s">
        <v>0</v>
      </c>
    </row>
    <row r="3" ht="4.5" customHeight="1"/>
    <row r="4" spans="1:6" s="240" customFormat="1" ht="34.5" customHeight="1" thickBot="1">
      <c r="A4" s="652" t="s">
        <v>185</v>
      </c>
      <c r="B4" s="239"/>
      <c r="C4" s="239"/>
      <c r="D4" s="239"/>
      <c r="E4" s="239"/>
      <c r="F4" s="239"/>
    </row>
    <row r="5" spans="1:5" s="227" customFormat="1" ht="34.5" customHeight="1">
      <c r="A5" s="649" t="s">
        <v>142</v>
      </c>
      <c r="B5" s="1080" t="s">
        <v>476</v>
      </c>
      <c r="C5" s="1081"/>
      <c r="D5" s="1082" t="s">
        <v>393</v>
      </c>
      <c r="E5" s="1083"/>
    </row>
    <row r="6" spans="1:5" s="227" customFormat="1" ht="34.5" customHeight="1">
      <c r="A6" s="650" t="s">
        <v>100</v>
      </c>
      <c r="B6" s="243" t="s">
        <v>186</v>
      </c>
      <c r="C6" s="1017" t="s">
        <v>187</v>
      </c>
      <c r="D6" s="820" t="s">
        <v>186</v>
      </c>
      <c r="E6" s="821" t="s">
        <v>187</v>
      </c>
    </row>
    <row r="7" spans="1:5" s="227" customFormat="1" ht="36.75" customHeight="1">
      <c r="A7" s="645" t="s">
        <v>102</v>
      </c>
      <c r="B7" s="244">
        <v>16</v>
      </c>
      <c r="C7" s="1018">
        <v>2</v>
      </c>
      <c r="D7" s="822">
        <v>16</v>
      </c>
      <c r="E7" s="823">
        <v>1</v>
      </c>
    </row>
    <row r="8" spans="1:5" s="227" customFormat="1" ht="36.75" customHeight="1">
      <c r="A8" s="645" t="s">
        <v>103</v>
      </c>
      <c r="B8" s="245">
        <v>1</v>
      </c>
      <c r="C8" s="126">
        <v>0</v>
      </c>
      <c r="D8" s="824">
        <v>1</v>
      </c>
      <c r="E8" s="823">
        <v>0</v>
      </c>
    </row>
    <row r="9" spans="1:5" s="227" customFormat="1" ht="36.75" customHeight="1">
      <c r="A9" s="645" t="s">
        <v>104</v>
      </c>
      <c r="B9" s="245">
        <v>5</v>
      </c>
      <c r="C9" s="126">
        <v>0</v>
      </c>
      <c r="D9" s="824">
        <v>5</v>
      </c>
      <c r="E9" s="823">
        <v>0</v>
      </c>
    </row>
    <row r="10" spans="1:5" s="227" customFormat="1" ht="36.75" customHeight="1">
      <c r="A10" s="645" t="s">
        <v>105</v>
      </c>
      <c r="B10" s="245">
        <v>2</v>
      </c>
      <c r="C10" s="126">
        <v>0</v>
      </c>
      <c r="D10" s="824">
        <v>2</v>
      </c>
      <c r="E10" s="823">
        <v>0</v>
      </c>
    </row>
    <row r="11" spans="1:5" s="227" customFormat="1" ht="36.75" customHeight="1">
      <c r="A11" s="645" t="s">
        <v>106</v>
      </c>
      <c r="B11" s="245">
        <v>1</v>
      </c>
      <c r="C11" s="126">
        <v>0</v>
      </c>
      <c r="D11" s="824">
        <v>1</v>
      </c>
      <c r="E11" s="823">
        <v>1</v>
      </c>
    </row>
    <row r="12" spans="1:5" s="227" customFormat="1" ht="36.75" customHeight="1">
      <c r="A12" s="645" t="s">
        <v>107</v>
      </c>
      <c r="B12" s="245">
        <v>8</v>
      </c>
      <c r="C12" s="126">
        <v>0</v>
      </c>
      <c r="D12" s="824">
        <v>8</v>
      </c>
      <c r="E12" s="823">
        <v>0</v>
      </c>
    </row>
    <row r="13" spans="1:5" s="227" customFormat="1" ht="36.75" customHeight="1">
      <c r="A13" s="645" t="s">
        <v>184</v>
      </c>
      <c r="B13" s="245">
        <v>2</v>
      </c>
      <c r="C13" s="126">
        <v>0</v>
      </c>
      <c r="D13" s="824">
        <v>2</v>
      </c>
      <c r="E13" s="823">
        <v>0</v>
      </c>
    </row>
    <row r="14" spans="1:5" s="227" customFormat="1" ht="36.75" customHeight="1">
      <c r="A14" s="1015" t="s">
        <v>114</v>
      </c>
      <c r="B14" s="246">
        <v>13</v>
      </c>
      <c r="C14" s="1019">
        <v>4</v>
      </c>
      <c r="D14" s="825">
        <v>13</v>
      </c>
      <c r="E14" s="826">
        <v>0</v>
      </c>
    </row>
    <row r="15" spans="1:5" s="227" customFormat="1" ht="36.75" customHeight="1" thickBot="1">
      <c r="A15" s="1016" t="s">
        <v>109</v>
      </c>
      <c r="B15" s="247">
        <f>SUM(B7:B14)</f>
        <v>48</v>
      </c>
      <c r="C15" s="1020">
        <f>SUM(C7:C14)</f>
        <v>6</v>
      </c>
      <c r="D15" s="827">
        <v>48</v>
      </c>
      <c r="E15" s="828">
        <v>2</v>
      </c>
    </row>
    <row r="16" s="241" customFormat="1" ht="21.75" customHeight="1">
      <c r="A16" s="651" t="s">
        <v>188</v>
      </c>
    </row>
    <row r="17" s="223" customFormat="1" ht="33" customHeight="1"/>
    <row r="18" ht="33" customHeight="1"/>
  </sheetData>
  <sheetProtection/>
  <mergeCells count="2">
    <mergeCell ref="B5:C5"/>
    <mergeCell ref="D5:E5"/>
  </mergeCells>
  <printOptions/>
  <pageMargins left="0.7874015748031497" right="0.7874015748031497" top="0.7874015748031497" bottom="0.7874015748031497" header="0.5118110236220472" footer="0.2362204724409449"/>
  <pageSetup horizontalDpi="400" verticalDpi="4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K15"/>
  <sheetViews>
    <sheetView showGridLines="0" view="pageBreakPreview" zoomScale="80" zoomScaleSheetLayoutView="80" zoomScalePageLayoutView="0" workbookViewId="0" topLeftCell="A1">
      <selection activeCell="A7" sqref="A7:B7"/>
    </sheetView>
  </sheetViews>
  <sheetFormatPr defaultColWidth="10.72265625" defaultRowHeight="18"/>
  <cols>
    <col min="1" max="1" width="5.2734375" style="208" customWidth="1"/>
    <col min="2" max="2" width="13.72265625" style="208" customWidth="1"/>
    <col min="3" max="7" width="13.99609375" style="208" customWidth="1"/>
    <col min="8" max="8" width="12.72265625" style="208" customWidth="1"/>
    <col min="9" max="11" width="12.72265625" style="208" hidden="1" customWidth="1"/>
    <col min="12" max="16384" width="10.72265625" style="208" customWidth="1"/>
  </cols>
  <sheetData>
    <row r="1" s="133" customFormat="1" ht="27.75" customHeight="1">
      <c r="A1" s="66" t="s">
        <v>196</v>
      </c>
    </row>
    <row r="2" s="133" customFormat="1" ht="27.75" customHeight="1">
      <c r="A2" s="68" t="s">
        <v>0</v>
      </c>
    </row>
    <row r="3" ht="4.5" customHeight="1"/>
    <row r="4" spans="1:9" s="240" customFormat="1" ht="34.5" customHeight="1" thickBot="1">
      <c r="A4" s="652" t="s">
        <v>189</v>
      </c>
      <c r="B4" s="239"/>
      <c r="C4" s="239"/>
      <c r="D4" s="239"/>
      <c r="E4" s="239"/>
      <c r="F4" s="239"/>
      <c r="G4" s="242" t="s">
        <v>466</v>
      </c>
      <c r="H4" s="239"/>
      <c r="I4" s="239"/>
    </row>
    <row r="5" spans="1:11" s="227" customFormat="1" ht="34.5" customHeight="1">
      <c r="A5" s="209"/>
      <c r="B5" s="248" t="s">
        <v>97</v>
      </c>
      <c r="C5" s="1088">
        <v>21</v>
      </c>
      <c r="D5" s="1088">
        <v>22</v>
      </c>
      <c r="E5" s="1088">
        <v>23</v>
      </c>
      <c r="F5" s="1095">
        <v>24</v>
      </c>
      <c r="G5" s="1091">
        <v>25</v>
      </c>
      <c r="I5" s="1090" t="s">
        <v>477</v>
      </c>
      <c r="J5" s="1090"/>
      <c r="K5" s="1090"/>
    </row>
    <row r="6" spans="1:11" s="227" customFormat="1" ht="34.5" customHeight="1">
      <c r="A6" s="211" t="s">
        <v>100</v>
      </c>
      <c r="B6" s="249"/>
      <c r="C6" s="1089"/>
      <c r="D6" s="1089"/>
      <c r="E6" s="1089"/>
      <c r="F6" s="1096"/>
      <c r="G6" s="1092"/>
      <c r="I6" s="704" t="s">
        <v>395</v>
      </c>
      <c r="J6" s="702" t="s">
        <v>394</v>
      </c>
      <c r="K6" s="705" t="s">
        <v>396</v>
      </c>
    </row>
    <row r="7" spans="1:11" s="227" customFormat="1" ht="36.75" customHeight="1">
      <c r="A7" s="1093" t="s">
        <v>190</v>
      </c>
      <c r="B7" s="1094"/>
      <c r="C7" s="231">
        <v>22.8</v>
      </c>
      <c r="D7" s="230">
        <v>22</v>
      </c>
      <c r="E7" s="229">
        <v>21</v>
      </c>
      <c r="F7" s="231">
        <v>20.38525691729253</v>
      </c>
      <c r="G7" s="232">
        <f>(J7+K7)/I7*100</f>
        <v>20.06122096758883</v>
      </c>
      <c r="I7" s="703">
        <v>26241663</v>
      </c>
      <c r="J7" s="703">
        <v>5263980</v>
      </c>
      <c r="K7" s="703">
        <v>418</v>
      </c>
    </row>
    <row r="8" spans="1:11" s="227" customFormat="1" ht="36.75" customHeight="1">
      <c r="A8" s="1086" t="s">
        <v>191</v>
      </c>
      <c r="B8" s="1087"/>
      <c r="C8" s="233">
        <v>0</v>
      </c>
      <c r="D8" s="148">
        <v>0</v>
      </c>
      <c r="E8" s="127">
        <v>0</v>
      </c>
      <c r="F8" s="233">
        <v>0</v>
      </c>
      <c r="G8" s="104">
        <f aca="true" t="shared" si="0" ref="G8:G15">(J8+K8)/I8*100</f>
        <v>0</v>
      </c>
      <c r="I8" s="703">
        <v>2789</v>
      </c>
      <c r="J8" s="703">
        <v>0</v>
      </c>
      <c r="K8" s="703">
        <v>0</v>
      </c>
    </row>
    <row r="9" spans="1:11" s="227" customFormat="1" ht="36.75" customHeight="1">
      <c r="A9" s="1086" t="s">
        <v>192</v>
      </c>
      <c r="B9" s="1087"/>
      <c r="C9" s="233">
        <v>38.1</v>
      </c>
      <c r="D9" s="148">
        <v>38.3</v>
      </c>
      <c r="E9" s="250">
        <v>37.1</v>
      </c>
      <c r="F9" s="233">
        <v>36.0328721022105</v>
      </c>
      <c r="G9" s="104">
        <f t="shared" si="0"/>
        <v>35.82342472211869</v>
      </c>
      <c r="I9" s="703">
        <v>810238</v>
      </c>
      <c r="J9" s="703">
        <v>290255</v>
      </c>
      <c r="K9" s="703">
        <v>0</v>
      </c>
    </row>
    <row r="10" spans="1:11" s="227" customFormat="1" ht="36.75" customHeight="1">
      <c r="A10" s="1086" t="s">
        <v>193</v>
      </c>
      <c r="B10" s="1087"/>
      <c r="C10" s="233">
        <v>98.2</v>
      </c>
      <c r="D10" s="148">
        <v>98.7</v>
      </c>
      <c r="E10" s="127">
        <v>99.1</v>
      </c>
      <c r="F10" s="233">
        <v>116.71497174038359</v>
      </c>
      <c r="G10" s="104">
        <f t="shared" si="0"/>
        <v>121.5110741451243</v>
      </c>
      <c r="I10" s="703">
        <v>819973</v>
      </c>
      <c r="J10" s="703">
        <v>996358</v>
      </c>
      <c r="K10" s="703">
        <v>0</v>
      </c>
    </row>
    <row r="11" spans="1:11" s="227" customFormat="1" ht="36.75" customHeight="1">
      <c r="A11" s="1086" t="s">
        <v>194</v>
      </c>
      <c r="B11" s="1087"/>
      <c r="C11" s="233">
        <v>34.9</v>
      </c>
      <c r="D11" s="148">
        <v>28.2</v>
      </c>
      <c r="E11" s="127">
        <v>27.7</v>
      </c>
      <c r="F11" s="233">
        <v>26.69480867257455</v>
      </c>
      <c r="G11" s="104">
        <f t="shared" si="0"/>
        <v>30.065458254215784</v>
      </c>
      <c r="I11" s="703">
        <v>1184419</v>
      </c>
      <c r="J11" s="703">
        <v>356101</v>
      </c>
      <c r="K11" s="703">
        <v>0</v>
      </c>
    </row>
    <row r="12" spans="1:11" s="227" customFormat="1" ht="36.75" customHeight="1">
      <c r="A12" s="1086" t="s">
        <v>195</v>
      </c>
      <c r="B12" s="1087"/>
      <c r="C12" s="251">
        <v>52</v>
      </c>
      <c r="D12" s="252">
        <v>51.1</v>
      </c>
      <c r="E12" s="127">
        <v>58.1</v>
      </c>
      <c r="F12" s="233">
        <v>56.448867017402314</v>
      </c>
      <c r="G12" s="104">
        <f t="shared" si="0"/>
        <v>57.76145886285759</v>
      </c>
      <c r="I12" s="703">
        <v>19915676</v>
      </c>
      <c r="J12" s="703">
        <v>11503585</v>
      </c>
      <c r="K12" s="703">
        <v>0</v>
      </c>
    </row>
    <row r="13" spans="1:11" s="227" customFormat="1" ht="36.75" customHeight="1">
      <c r="A13" s="1086" t="s">
        <v>197</v>
      </c>
      <c r="B13" s="1087"/>
      <c r="C13" s="233">
        <v>34.7</v>
      </c>
      <c r="D13" s="148">
        <v>36.1</v>
      </c>
      <c r="E13" s="127">
        <v>36.5</v>
      </c>
      <c r="F13" s="233">
        <v>33.4858803886947</v>
      </c>
      <c r="G13" s="104">
        <f t="shared" si="0"/>
        <v>35.21876924463403</v>
      </c>
      <c r="I13" s="703">
        <v>665770</v>
      </c>
      <c r="J13" s="703">
        <v>234476</v>
      </c>
      <c r="K13" s="703">
        <v>0</v>
      </c>
    </row>
    <row r="14" spans="1:11" s="227" customFormat="1" ht="36.75" customHeight="1">
      <c r="A14" s="1084" t="s">
        <v>198</v>
      </c>
      <c r="B14" s="1085"/>
      <c r="C14" s="253">
        <v>13.6</v>
      </c>
      <c r="D14" s="254">
        <v>17.1</v>
      </c>
      <c r="E14" s="165">
        <v>14.8</v>
      </c>
      <c r="F14" s="253">
        <v>14.851307288371252</v>
      </c>
      <c r="G14" s="115">
        <f t="shared" si="0"/>
        <v>13.883224550228789</v>
      </c>
      <c r="I14" s="703">
        <v>11150169</v>
      </c>
      <c r="J14" s="703">
        <v>1548003</v>
      </c>
      <c r="K14" s="703">
        <v>0</v>
      </c>
    </row>
    <row r="15" spans="1:11" s="227" customFormat="1" ht="37.5" customHeight="1" thickBot="1">
      <c r="A15" s="255" t="s">
        <v>109</v>
      </c>
      <c r="B15" s="256"/>
      <c r="C15" s="257">
        <v>37.5</v>
      </c>
      <c r="D15" s="151">
        <v>36.1</v>
      </c>
      <c r="E15" s="132">
        <v>36.2</v>
      </c>
      <c r="F15" s="257">
        <v>33.12463450717251</v>
      </c>
      <c r="G15" s="118">
        <f t="shared" si="0"/>
        <v>33.21754313822064</v>
      </c>
      <c r="I15" s="703">
        <f>SUM(I7:I14)</f>
        <v>60790697</v>
      </c>
      <c r="J15" s="703">
        <f>SUM(J7:J14)</f>
        <v>20192758</v>
      </c>
      <c r="K15" s="703">
        <f>SUM(K7:K14)</f>
        <v>418</v>
      </c>
    </row>
    <row r="16" s="241" customFormat="1" ht="26.25" customHeight="1"/>
    <row r="17" s="241" customFormat="1" ht="26.25" customHeight="1"/>
    <row r="18" s="241" customFormat="1" ht="26.25" customHeight="1"/>
    <row r="19" s="223" customFormat="1" ht="33" customHeight="1"/>
    <row r="20" ht="33" customHeight="1"/>
  </sheetData>
  <sheetProtection/>
  <mergeCells count="14">
    <mergeCell ref="A9:B9"/>
    <mergeCell ref="A8:B8"/>
    <mergeCell ref="A7:B7"/>
    <mergeCell ref="F5:F6"/>
    <mergeCell ref="A14:B14"/>
    <mergeCell ref="A13:B13"/>
    <mergeCell ref="D5:D6"/>
    <mergeCell ref="C5:C6"/>
    <mergeCell ref="E5:E6"/>
    <mergeCell ref="I5:K5"/>
    <mergeCell ref="G5:G6"/>
    <mergeCell ref="A12:B12"/>
    <mergeCell ref="A11:B11"/>
    <mergeCell ref="A10:B10"/>
  </mergeCells>
  <printOptions/>
  <pageMargins left="0.7874015748031497" right="0.7874015748031497" top="0.7874015748031497" bottom="0.7874015748031497" header="0.5118110236220472" footer="0.2362204724409449"/>
  <pageSetup horizontalDpi="400" verticalDpi="400" orientation="landscape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K19"/>
  <sheetViews>
    <sheetView showGridLines="0" showZeros="0" view="pageBreakPreview" zoomScale="80" zoomScaleSheetLayoutView="80" zoomScalePageLayoutView="0" workbookViewId="0" topLeftCell="A1">
      <selection activeCell="B9" sqref="B9"/>
    </sheetView>
  </sheetViews>
  <sheetFormatPr defaultColWidth="11.0859375" defaultRowHeight="18"/>
  <cols>
    <col min="1" max="1" width="4.2734375" style="283" customWidth="1"/>
    <col min="2" max="2" width="13.453125" style="283" customWidth="1"/>
    <col min="3" max="5" width="9.72265625" style="283" customWidth="1"/>
    <col min="6" max="6" width="10.36328125" style="283" customWidth="1"/>
    <col min="7" max="9" width="9.72265625" style="283" customWidth="1"/>
    <col min="10" max="10" width="8.8125" style="283" customWidth="1"/>
    <col min="11" max="16384" width="11.0859375" style="283" customWidth="1"/>
  </cols>
  <sheetData>
    <row r="1" s="259" customFormat="1" ht="27.75" customHeight="1">
      <c r="A1" s="258" t="s">
        <v>216</v>
      </c>
    </row>
    <row r="2" s="259" customFormat="1" ht="27.75" customHeight="1">
      <c r="A2" s="260" t="s">
        <v>0</v>
      </c>
    </row>
    <row r="3" s="208" customFormat="1" ht="4.5" customHeight="1"/>
    <row r="4" spans="1:10" s="262" customFormat="1" ht="27.75" customHeight="1">
      <c r="A4" s="261" t="s">
        <v>199</v>
      </c>
      <c r="J4" s="263"/>
    </row>
    <row r="5" spans="1:10" s="262" customFormat="1" ht="27.75" customHeight="1" thickBot="1">
      <c r="A5" s="264" t="s">
        <v>200</v>
      </c>
      <c r="B5" s="265"/>
      <c r="C5" s="266"/>
      <c r="D5" s="266"/>
      <c r="E5" s="266"/>
      <c r="F5" s="266"/>
      <c r="G5" s="266"/>
      <c r="H5" s="266"/>
      <c r="I5" s="266"/>
      <c r="J5" s="263"/>
    </row>
    <row r="6" spans="1:11" s="262" customFormat="1" ht="18.75" customHeight="1">
      <c r="A6" s="267"/>
      <c r="B6" s="268" t="s">
        <v>201</v>
      </c>
      <c r="C6" s="269" t="s">
        <v>202</v>
      </c>
      <c r="D6" s="269" t="s">
        <v>203</v>
      </c>
      <c r="E6" s="269" t="s">
        <v>204</v>
      </c>
      <c r="F6" s="269" t="s">
        <v>205</v>
      </c>
      <c r="G6" s="269" t="s">
        <v>206</v>
      </c>
      <c r="H6" s="269" t="s">
        <v>207</v>
      </c>
      <c r="I6" s="270"/>
      <c r="J6" s="263"/>
      <c r="K6" s="706"/>
    </row>
    <row r="7" spans="1:10" s="262" customFormat="1" ht="18.75" customHeight="1">
      <c r="A7" s="271"/>
      <c r="B7" s="272"/>
      <c r="C7" s="273"/>
      <c r="D7" s="274" t="s">
        <v>208</v>
      </c>
      <c r="E7" s="274" t="s">
        <v>209</v>
      </c>
      <c r="F7" s="274" t="s">
        <v>210</v>
      </c>
      <c r="G7" s="274" t="s">
        <v>211</v>
      </c>
      <c r="H7" s="274" t="s">
        <v>212</v>
      </c>
      <c r="I7" s="275" t="s">
        <v>109</v>
      </c>
      <c r="J7" s="263"/>
    </row>
    <row r="8" spans="1:10" s="262" customFormat="1" ht="18.75" customHeight="1">
      <c r="A8" s="276" t="s">
        <v>213</v>
      </c>
      <c r="B8" s="266"/>
      <c r="C8" s="277" t="s">
        <v>214</v>
      </c>
      <c r="D8" s="277" t="s">
        <v>214</v>
      </c>
      <c r="E8" s="277" t="s">
        <v>214</v>
      </c>
      <c r="F8" s="277" t="s">
        <v>214</v>
      </c>
      <c r="G8" s="277" t="s">
        <v>214</v>
      </c>
      <c r="H8" s="278" t="s">
        <v>215</v>
      </c>
      <c r="I8" s="279"/>
      <c r="J8" s="263"/>
    </row>
    <row r="9" spans="1:10" s="284" customFormat="1" ht="23.25" customHeight="1">
      <c r="A9" s="1099">
        <v>21</v>
      </c>
      <c r="B9" s="280" t="s">
        <v>25</v>
      </c>
      <c r="C9" s="281">
        <v>3</v>
      </c>
      <c r="D9" s="281">
        <v>3</v>
      </c>
      <c r="E9" s="281">
        <v>3</v>
      </c>
      <c r="F9" s="281">
        <v>2</v>
      </c>
      <c r="G9" s="281">
        <v>3</v>
      </c>
      <c r="H9" s="281">
        <v>0</v>
      </c>
      <c r="I9" s="282">
        <v>14</v>
      </c>
      <c r="J9" s="283"/>
    </row>
    <row r="10" spans="1:10" s="284" customFormat="1" ht="23.25" customHeight="1">
      <c r="A10" s="1100"/>
      <c r="B10" s="285" t="s">
        <v>101</v>
      </c>
      <c r="C10" s="286">
        <v>21.428571428571427</v>
      </c>
      <c r="D10" s="286">
        <v>21.428571428571427</v>
      </c>
      <c r="E10" s="286">
        <v>21.428571428571427</v>
      </c>
      <c r="F10" s="286">
        <v>14.285714285714285</v>
      </c>
      <c r="G10" s="286">
        <v>21.428571428571427</v>
      </c>
      <c r="H10" s="286">
        <v>0</v>
      </c>
      <c r="I10" s="287">
        <v>100</v>
      </c>
      <c r="J10" s="283"/>
    </row>
    <row r="11" spans="1:10" s="284" customFormat="1" ht="23.25" customHeight="1">
      <c r="A11" s="1099">
        <v>22</v>
      </c>
      <c r="B11" s="288" t="s">
        <v>25</v>
      </c>
      <c r="C11" s="289">
        <v>3</v>
      </c>
      <c r="D11" s="289">
        <v>3</v>
      </c>
      <c r="E11" s="289">
        <v>2</v>
      </c>
      <c r="F11" s="289">
        <v>3</v>
      </c>
      <c r="G11" s="289">
        <v>3</v>
      </c>
      <c r="H11" s="289">
        <v>0</v>
      </c>
      <c r="I11" s="290">
        <v>14</v>
      </c>
      <c r="J11" s="283"/>
    </row>
    <row r="12" spans="1:10" s="284" customFormat="1" ht="23.25" customHeight="1">
      <c r="A12" s="1100"/>
      <c r="B12" s="280" t="s">
        <v>101</v>
      </c>
      <c r="C12" s="291">
        <v>21.428571428571427</v>
      </c>
      <c r="D12" s="291">
        <v>21.428571428571427</v>
      </c>
      <c r="E12" s="291">
        <v>14.285714285714285</v>
      </c>
      <c r="F12" s="291">
        <v>21.428571428571427</v>
      </c>
      <c r="G12" s="291">
        <v>21.428571428571427</v>
      </c>
      <c r="H12" s="291">
        <v>0</v>
      </c>
      <c r="I12" s="292">
        <v>100</v>
      </c>
      <c r="J12" s="283"/>
    </row>
    <row r="13" spans="1:10" s="284" customFormat="1" ht="23.25" customHeight="1">
      <c r="A13" s="1099">
        <v>23</v>
      </c>
      <c r="B13" s="280" t="s">
        <v>25</v>
      </c>
      <c r="C13" s="281">
        <v>3</v>
      </c>
      <c r="D13" s="281">
        <v>3</v>
      </c>
      <c r="E13" s="281">
        <v>3</v>
      </c>
      <c r="F13" s="281">
        <v>2</v>
      </c>
      <c r="G13" s="281">
        <v>3</v>
      </c>
      <c r="H13" s="281">
        <v>0</v>
      </c>
      <c r="I13" s="282">
        <v>14</v>
      </c>
      <c r="J13" s="283"/>
    </row>
    <row r="14" spans="1:10" s="284" customFormat="1" ht="23.25" customHeight="1">
      <c r="A14" s="1100"/>
      <c r="B14" s="285" t="s">
        <v>101</v>
      </c>
      <c r="C14" s="286">
        <v>21.428571428571427</v>
      </c>
      <c r="D14" s="286">
        <v>21.428571428571427</v>
      </c>
      <c r="E14" s="286">
        <v>21.428571428571427</v>
      </c>
      <c r="F14" s="286">
        <v>14.285714285714285</v>
      </c>
      <c r="G14" s="286">
        <v>21.428571428571427</v>
      </c>
      <c r="H14" s="286">
        <v>0</v>
      </c>
      <c r="I14" s="287">
        <v>100</v>
      </c>
      <c r="J14" s="283"/>
    </row>
    <row r="15" spans="1:10" s="284" customFormat="1" ht="23.25" customHeight="1">
      <c r="A15" s="1099">
        <v>24</v>
      </c>
      <c r="B15" s="288" t="s">
        <v>25</v>
      </c>
      <c r="C15" s="289">
        <v>3</v>
      </c>
      <c r="D15" s="289">
        <v>3</v>
      </c>
      <c r="E15" s="289">
        <v>2</v>
      </c>
      <c r="F15" s="289">
        <v>3</v>
      </c>
      <c r="G15" s="289">
        <v>3</v>
      </c>
      <c r="H15" s="289">
        <v>0</v>
      </c>
      <c r="I15" s="290">
        <v>14</v>
      </c>
      <c r="J15" s="283"/>
    </row>
    <row r="16" spans="1:10" s="284" customFormat="1" ht="23.25" customHeight="1">
      <c r="A16" s="1100"/>
      <c r="B16" s="280" t="s">
        <v>101</v>
      </c>
      <c r="C16" s="291">
        <v>21.428571428571427</v>
      </c>
      <c r="D16" s="291">
        <v>21.428571428571427</v>
      </c>
      <c r="E16" s="291">
        <v>14.285714285714285</v>
      </c>
      <c r="F16" s="291">
        <v>21.428571428571427</v>
      </c>
      <c r="G16" s="291">
        <v>21.428571428571427</v>
      </c>
      <c r="H16" s="291">
        <v>0</v>
      </c>
      <c r="I16" s="292">
        <v>100</v>
      </c>
      <c r="J16" s="283"/>
    </row>
    <row r="17" spans="1:10" s="284" customFormat="1" ht="23.25" customHeight="1">
      <c r="A17" s="1097">
        <v>25</v>
      </c>
      <c r="B17" s="280" t="s">
        <v>25</v>
      </c>
      <c r="C17" s="281">
        <v>3</v>
      </c>
      <c r="D17" s="281">
        <v>3</v>
      </c>
      <c r="E17" s="281">
        <v>2</v>
      </c>
      <c r="F17" s="281">
        <v>3</v>
      </c>
      <c r="G17" s="281">
        <v>3</v>
      </c>
      <c r="H17" s="281">
        <v>0</v>
      </c>
      <c r="I17" s="282">
        <v>14</v>
      </c>
      <c r="J17" s="283"/>
    </row>
    <row r="18" spans="1:10" s="284" customFormat="1" ht="23.25" customHeight="1" thickBot="1">
      <c r="A18" s="1098"/>
      <c r="B18" s="293" t="s">
        <v>101</v>
      </c>
      <c r="C18" s="294">
        <f aca="true" t="shared" si="0" ref="C18:I18">C17/$I$17*100</f>
        <v>21.428571428571427</v>
      </c>
      <c r="D18" s="294">
        <f t="shared" si="0"/>
        <v>21.428571428571427</v>
      </c>
      <c r="E18" s="294">
        <f t="shared" si="0"/>
        <v>14.285714285714285</v>
      </c>
      <c r="F18" s="294">
        <f t="shared" si="0"/>
        <v>21.428571428571427</v>
      </c>
      <c r="G18" s="294">
        <f t="shared" si="0"/>
        <v>21.428571428571427</v>
      </c>
      <c r="H18" s="294">
        <f t="shared" si="0"/>
        <v>0</v>
      </c>
      <c r="I18" s="295">
        <f t="shared" si="0"/>
        <v>100</v>
      </c>
      <c r="J18" s="283"/>
    </row>
    <row r="19" spans="1:10" s="284" customFormat="1" ht="18" customHeight="1">
      <c r="A19" s="296" t="s">
        <v>217</v>
      </c>
      <c r="B19" s="296"/>
      <c r="J19" s="283"/>
    </row>
  </sheetData>
  <sheetProtection/>
  <mergeCells count="5">
    <mergeCell ref="A17:A18"/>
    <mergeCell ref="A9:A10"/>
    <mergeCell ref="A15:A16"/>
    <mergeCell ref="A11:A12"/>
    <mergeCell ref="A13:A14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J14"/>
  <sheetViews>
    <sheetView showGridLines="0" showZeros="0" view="pageBreakPreview" zoomScale="80" zoomScaleNormal="80" zoomScaleSheetLayoutView="80" zoomScalePageLayoutView="0" workbookViewId="0" topLeftCell="A1">
      <selection activeCell="J13" sqref="J13"/>
    </sheetView>
  </sheetViews>
  <sheetFormatPr defaultColWidth="11.0859375" defaultRowHeight="18"/>
  <cols>
    <col min="1" max="1" width="4.2734375" style="305" customWidth="1"/>
    <col min="2" max="2" width="13.453125" style="305" customWidth="1"/>
    <col min="3" max="6" width="11.8125" style="305" customWidth="1"/>
    <col min="7" max="9" width="9.72265625" style="305" customWidth="1"/>
    <col min="10" max="10" width="8.8125" style="305" customWidth="1"/>
    <col min="11" max="16384" width="11.0859375" style="305" customWidth="1"/>
  </cols>
  <sheetData>
    <row r="1" s="298" customFormat="1" ht="27.75" customHeight="1">
      <c r="A1" s="297" t="s">
        <v>57</v>
      </c>
    </row>
    <row r="2" s="298" customFormat="1" ht="27.75" customHeight="1">
      <c r="A2" s="299" t="s">
        <v>0</v>
      </c>
    </row>
    <row r="3" s="208" customFormat="1" ht="4.5" customHeight="1"/>
    <row r="4" spans="1:10" s="301" customFormat="1" ht="27.75" customHeight="1">
      <c r="A4" s="300" t="s">
        <v>199</v>
      </c>
      <c r="J4" s="302"/>
    </row>
    <row r="5" spans="1:10" s="301" customFormat="1" ht="27.75" customHeight="1" thickBot="1">
      <c r="A5" s="306" t="s">
        <v>218</v>
      </c>
      <c r="B5" s="307"/>
      <c r="J5" s="302"/>
    </row>
    <row r="6" spans="1:10" s="301" customFormat="1" ht="18.75" customHeight="1">
      <c r="A6" s="308"/>
      <c r="B6" s="309" t="s">
        <v>219</v>
      </c>
      <c r="C6" s="310"/>
      <c r="D6" s="310"/>
      <c r="E6" s="310"/>
      <c r="F6" s="311"/>
      <c r="J6" s="302"/>
    </row>
    <row r="7" spans="1:10" s="301" customFormat="1" ht="18.75" customHeight="1">
      <c r="A7" s="312"/>
      <c r="B7" s="313"/>
      <c r="C7" s="314" t="s">
        <v>322</v>
      </c>
      <c r="D7" s="314" t="s">
        <v>323</v>
      </c>
      <c r="E7" s="314" t="s">
        <v>220</v>
      </c>
      <c r="F7" s="315" t="s">
        <v>109</v>
      </c>
      <c r="J7" s="302"/>
    </row>
    <row r="8" spans="1:10" s="301" customFormat="1" ht="18.75" customHeight="1">
      <c r="A8" s="316" t="s">
        <v>221</v>
      </c>
      <c r="B8" s="317"/>
      <c r="C8" s="318"/>
      <c r="D8" s="318"/>
      <c r="E8" s="318"/>
      <c r="F8" s="319"/>
      <c r="J8" s="302"/>
    </row>
    <row r="9" spans="1:10" s="301" customFormat="1" ht="36.75" customHeight="1">
      <c r="A9" s="320" t="s">
        <v>224</v>
      </c>
      <c r="B9" s="321"/>
      <c r="C9" s="322">
        <v>13</v>
      </c>
      <c r="D9" s="322">
        <v>0</v>
      </c>
      <c r="E9" s="322">
        <v>3</v>
      </c>
      <c r="F9" s="323">
        <f>SUM(C9:E9)</f>
        <v>16</v>
      </c>
      <c r="J9" s="302"/>
    </row>
    <row r="10" spans="1:10" s="301" customFormat="1" ht="32.25" customHeight="1">
      <c r="A10" s="1101" t="s">
        <v>222</v>
      </c>
      <c r="B10" s="1102"/>
      <c r="C10" s="324">
        <v>5</v>
      </c>
      <c r="D10" s="324">
        <v>0</v>
      </c>
      <c r="E10" s="325"/>
      <c r="F10" s="326">
        <v>5</v>
      </c>
      <c r="J10" s="302"/>
    </row>
    <row r="11" spans="1:10" s="301" customFormat="1" ht="32.25" customHeight="1">
      <c r="A11" s="1103"/>
      <c r="B11" s="1104"/>
      <c r="C11" s="327">
        <v>1</v>
      </c>
      <c r="D11" s="327">
        <v>0</v>
      </c>
      <c r="E11" s="327">
        <v>0</v>
      </c>
      <c r="F11" s="328">
        <f>SUM(C11:E11)</f>
        <v>1</v>
      </c>
      <c r="J11" s="302"/>
    </row>
    <row r="12" spans="1:10" s="301" customFormat="1" ht="36.75" customHeight="1">
      <c r="A12" s="320" t="s">
        <v>223</v>
      </c>
      <c r="B12" s="321"/>
      <c r="C12" s="1022">
        <v>6</v>
      </c>
      <c r="D12" s="1022">
        <v>5</v>
      </c>
      <c r="E12" s="1022">
        <v>0</v>
      </c>
      <c r="F12" s="1023">
        <f>SUM(C12:E12)</f>
        <v>11</v>
      </c>
      <c r="J12" s="302"/>
    </row>
    <row r="13" spans="1:10" s="301" customFormat="1" ht="36.75" customHeight="1" thickBot="1">
      <c r="A13" s="329" t="s">
        <v>109</v>
      </c>
      <c r="B13" s="330"/>
      <c r="C13" s="331">
        <f>SUM(C9,C11,C12)</f>
        <v>20</v>
      </c>
      <c r="D13" s="331">
        <v>5</v>
      </c>
      <c r="E13" s="331">
        <v>3</v>
      </c>
      <c r="F13" s="332">
        <f>SUM(F9,F11,F12)</f>
        <v>28</v>
      </c>
      <c r="J13" s="302"/>
    </row>
    <row r="14" spans="1:10" s="304" customFormat="1" ht="18" customHeight="1">
      <c r="A14" s="333" t="s">
        <v>225</v>
      </c>
      <c r="B14" s="303"/>
      <c r="J14" s="305"/>
    </row>
    <row r="15" ht="18" customHeight="1"/>
  </sheetData>
  <sheetProtection/>
  <mergeCells count="1">
    <mergeCell ref="A10:B11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J40"/>
  <sheetViews>
    <sheetView showGridLines="0" showZeros="0" view="pageBreakPreview" zoomScale="80" zoomScaleNormal="80" zoomScaleSheetLayoutView="80" zoomScalePageLayoutView="0" workbookViewId="0" topLeftCell="A10">
      <selection activeCell="K23" sqref="K23"/>
    </sheetView>
  </sheetViews>
  <sheetFormatPr defaultColWidth="11.0859375" defaultRowHeight="18"/>
  <cols>
    <col min="1" max="1" width="4.2734375" style="380" customWidth="1"/>
    <col min="2" max="2" width="13.453125" style="380" customWidth="1"/>
    <col min="3" max="3" width="12.2734375" style="380" customWidth="1"/>
    <col min="4" max="4" width="12.36328125" style="380" customWidth="1"/>
    <col min="5" max="5" width="9.72265625" style="380" customWidth="1"/>
    <col min="6" max="6" width="12.6328125" style="380" customWidth="1"/>
    <col min="7" max="8" width="11.0859375" style="380" customWidth="1"/>
    <col min="9" max="9" width="9.72265625" style="380" customWidth="1"/>
    <col min="10" max="10" width="8.8125" style="380" customWidth="1"/>
    <col min="11" max="16384" width="11.0859375" style="380" customWidth="1"/>
  </cols>
  <sheetData>
    <row r="1" s="335" customFormat="1" ht="27.75" customHeight="1">
      <c r="A1" s="334" t="s">
        <v>196</v>
      </c>
    </row>
    <row r="2" s="335" customFormat="1" ht="25.5" customHeight="1">
      <c r="A2" s="336" t="s">
        <v>0</v>
      </c>
    </row>
    <row r="3" s="208" customFormat="1" ht="4.5" customHeight="1"/>
    <row r="4" spans="1:10" s="338" customFormat="1" ht="28.5" customHeight="1">
      <c r="A4" s="337" t="s">
        <v>199</v>
      </c>
      <c r="J4" s="339"/>
    </row>
    <row r="5" spans="1:8" s="339" customFormat="1" ht="28.5" customHeight="1" thickBot="1">
      <c r="A5" s="340" t="s">
        <v>326</v>
      </c>
      <c r="B5" s="341"/>
      <c r="C5" s="342"/>
      <c r="D5" s="342"/>
      <c r="E5" s="342"/>
      <c r="F5" s="342"/>
      <c r="G5" s="342"/>
      <c r="H5" s="342"/>
    </row>
    <row r="6" spans="1:8" s="339" customFormat="1" ht="20.25" customHeight="1">
      <c r="A6" s="343"/>
      <c r="B6" s="344" t="s">
        <v>325</v>
      </c>
      <c r="C6" s="345"/>
      <c r="D6" s="345"/>
      <c r="E6" s="345"/>
      <c r="F6" s="345"/>
      <c r="G6" s="346" t="s">
        <v>226</v>
      </c>
      <c r="H6" s="347" t="s">
        <v>227</v>
      </c>
    </row>
    <row r="7" spans="1:8" s="339" customFormat="1" ht="20.25" customHeight="1">
      <c r="A7" s="348"/>
      <c r="B7" s="349"/>
      <c r="C7" s="350" t="s">
        <v>228</v>
      </c>
      <c r="D7" s="350" t="s">
        <v>201</v>
      </c>
      <c r="E7" s="350" t="s">
        <v>233</v>
      </c>
      <c r="F7" s="350" t="s">
        <v>234</v>
      </c>
      <c r="G7" s="350" t="s">
        <v>229</v>
      </c>
      <c r="H7" s="351" t="s">
        <v>230</v>
      </c>
    </row>
    <row r="8" spans="1:8" s="339" customFormat="1" ht="27.75" customHeight="1">
      <c r="A8" s="654" t="s">
        <v>324</v>
      </c>
      <c r="B8" s="352" t="s">
        <v>340</v>
      </c>
      <c r="C8" s="353" t="s">
        <v>231</v>
      </c>
      <c r="D8" s="353" t="s">
        <v>231</v>
      </c>
      <c r="E8" s="354" t="s">
        <v>232</v>
      </c>
      <c r="F8" s="355" t="s">
        <v>235</v>
      </c>
      <c r="G8" s="355" t="s">
        <v>236</v>
      </c>
      <c r="H8" s="356" t="s">
        <v>237</v>
      </c>
    </row>
    <row r="9" spans="1:8" s="339" customFormat="1" ht="20.25" customHeight="1">
      <c r="A9" s="366"/>
      <c r="B9" s="367" t="s">
        <v>238</v>
      </c>
      <c r="C9" s="362"/>
      <c r="D9" s="358">
        <v>1271178</v>
      </c>
      <c r="E9" s="363"/>
      <c r="F9" s="360">
        <v>157246.76</v>
      </c>
      <c r="G9" s="364">
        <f>F9*1000/D9</f>
        <v>123.7016059119966</v>
      </c>
      <c r="H9" s="1223">
        <f>G9/365*1000</f>
        <v>338.9085093479359</v>
      </c>
    </row>
    <row r="10" spans="1:8" s="339" customFormat="1" ht="20.25" customHeight="1">
      <c r="A10" s="1105">
        <v>21</v>
      </c>
      <c r="B10" s="370" t="s">
        <v>222</v>
      </c>
      <c r="C10" s="362">
        <v>1478705</v>
      </c>
      <c r="D10" s="358">
        <v>359</v>
      </c>
      <c r="E10" s="363">
        <f>D12/C10*100</f>
        <v>91.5897356132562</v>
      </c>
      <c r="F10" s="360">
        <v>33.41</v>
      </c>
      <c r="G10" s="358">
        <f aca="true" t="shared" si="0" ref="G10:G24">F10*1000/D10</f>
        <v>93.06406685236769</v>
      </c>
      <c r="H10" s="1223">
        <f>G10/365*1000</f>
        <v>254.97004617087038</v>
      </c>
    </row>
    <row r="11" spans="1:8" s="339" customFormat="1" ht="20.25" customHeight="1">
      <c r="A11" s="1106"/>
      <c r="B11" s="370" t="s">
        <v>223</v>
      </c>
      <c r="C11" s="362"/>
      <c r="D11" s="358">
        <v>82805</v>
      </c>
      <c r="E11" s="363"/>
      <c r="F11" s="360">
        <v>8848.517</v>
      </c>
      <c r="G11" s="358">
        <f t="shared" si="0"/>
        <v>106.85969446289475</v>
      </c>
      <c r="H11" s="1223">
        <f>G11/365*1000</f>
        <v>292.7662861997116</v>
      </c>
    </row>
    <row r="12" spans="1:8" s="339" customFormat="1" ht="20.25" customHeight="1">
      <c r="A12" s="371"/>
      <c r="B12" s="370" t="s">
        <v>109</v>
      </c>
      <c r="C12" s="364"/>
      <c r="D12" s="358">
        <f>SUM(D9:D11)</f>
        <v>1354342</v>
      </c>
      <c r="E12" s="365"/>
      <c r="F12" s="360">
        <f>SUM(F9:F11)</f>
        <v>166128.687</v>
      </c>
      <c r="G12" s="358">
        <f t="shared" si="0"/>
        <v>122.66376365792392</v>
      </c>
      <c r="H12" s="1223">
        <f>G12/365*1000</f>
        <v>336.0651059121204</v>
      </c>
    </row>
    <row r="13" spans="1:8" s="339" customFormat="1" ht="20.25" customHeight="1">
      <c r="A13" s="372"/>
      <c r="B13" s="370" t="s">
        <v>238</v>
      </c>
      <c r="C13" s="357"/>
      <c r="D13" s="364">
        <v>1264239</v>
      </c>
      <c r="E13" s="359"/>
      <c r="F13" s="368">
        <v>158663.31</v>
      </c>
      <c r="G13" s="358">
        <f t="shared" si="0"/>
        <v>125.5010405469219</v>
      </c>
      <c r="H13" s="361">
        <f aca="true" t="shared" si="1" ref="H13:H24">G13/365*1000</f>
        <v>343.8384672518408</v>
      </c>
    </row>
    <row r="14" spans="1:8" s="339" customFormat="1" ht="20.25" customHeight="1">
      <c r="A14" s="1105">
        <v>22</v>
      </c>
      <c r="B14" s="370" t="s">
        <v>222</v>
      </c>
      <c r="C14" s="362">
        <v>1469398</v>
      </c>
      <c r="D14" s="358">
        <v>346</v>
      </c>
      <c r="E14" s="363">
        <f>D16/C14*100</f>
        <v>91.53558123803082</v>
      </c>
      <c r="F14" s="360">
        <v>35.74</v>
      </c>
      <c r="G14" s="358">
        <f t="shared" si="0"/>
        <v>103.29479768786128</v>
      </c>
      <c r="H14" s="361">
        <f t="shared" si="1"/>
        <v>282.9994457201679</v>
      </c>
    </row>
    <row r="15" spans="1:8" s="339" customFormat="1" ht="20.25" customHeight="1">
      <c r="A15" s="1106"/>
      <c r="B15" s="370" t="s">
        <v>223</v>
      </c>
      <c r="C15" s="362"/>
      <c r="D15" s="358">
        <v>80437</v>
      </c>
      <c r="E15" s="363"/>
      <c r="F15" s="360">
        <v>8798.92</v>
      </c>
      <c r="G15" s="358">
        <f t="shared" si="0"/>
        <v>109.3889627907555</v>
      </c>
      <c r="H15" s="361">
        <f t="shared" si="1"/>
        <v>299.6957884678233</v>
      </c>
    </row>
    <row r="16" spans="1:8" s="339" customFormat="1" ht="20.25" customHeight="1">
      <c r="A16" s="371"/>
      <c r="B16" s="370" t="s">
        <v>109</v>
      </c>
      <c r="C16" s="364"/>
      <c r="D16" s="358">
        <f>SUM(D13:D15)</f>
        <v>1345022</v>
      </c>
      <c r="E16" s="365"/>
      <c r="F16" s="360">
        <f>SUM(F13:F15)</f>
        <v>167497.97</v>
      </c>
      <c r="G16" s="358">
        <f t="shared" si="0"/>
        <v>124.5317697405693</v>
      </c>
      <c r="H16" s="361">
        <f t="shared" si="1"/>
        <v>341.1829307960803</v>
      </c>
    </row>
    <row r="17" spans="1:9" s="339" customFormat="1" ht="20.25" customHeight="1">
      <c r="A17" s="372"/>
      <c r="B17" s="370" t="s">
        <v>238</v>
      </c>
      <c r="C17" s="362"/>
      <c r="D17" s="364">
        <v>1270122</v>
      </c>
      <c r="E17" s="363"/>
      <c r="F17" s="368">
        <v>157610.17</v>
      </c>
      <c r="G17" s="364">
        <f t="shared" si="0"/>
        <v>124.09057555101006</v>
      </c>
      <c r="H17" s="1223">
        <f>G17/366*1000</f>
        <v>339.0452883907379</v>
      </c>
      <c r="I17" s="1024" t="s">
        <v>485</v>
      </c>
    </row>
    <row r="18" spans="1:9" s="339" customFormat="1" ht="20.25" customHeight="1">
      <c r="A18" s="1105">
        <v>23</v>
      </c>
      <c r="B18" s="370" t="s">
        <v>222</v>
      </c>
      <c r="C18" s="362">
        <v>1459198</v>
      </c>
      <c r="D18" s="358">
        <v>363</v>
      </c>
      <c r="E18" s="363">
        <f>D20/C18*100</f>
        <v>91.74861807650504</v>
      </c>
      <c r="F18" s="360">
        <v>35.69</v>
      </c>
      <c r="G18" s="358">
        <f t="shared" si="0"/>
        <v>98.31955922865014</v>
      </c>
      <c r="H18" s="1223">
        <f>G18/366*1000</f>
        <v>268.6326754881151</v>
      </c>
      <c r="I18" s="1024" t="s">
        <v>485</v>
      </c>
    </row>
    <row r="19" spans="1:9" s="339" customFormat="1" ht="20.25" customHeight="1">
      <c r="A19" s="1106"/>
      <c r="B19" s="370" t="s">
        <v>223</v>
      </c>
      <c r="C19" s="362"/>
      <c r="D19" s="358">
        <v>68309</v>
      </c>
      <c r="E19" s="363"/>
      <c r="F19" s="360">
        <v>7405.8</v>
      </c>
      <c r="G19" s="358">
        <f t="shared" si="0"/>
        <v>108.41616770850108</v>
      </c>
      <c r="H19" s="1223">
        <f>G19/366*1000</f>
        <v>296.21903745492097</v>
      </c>
      <c r="I19" s="1024" t="s">
        <v>485</v>
      </c>
    </row>
    <row r="20" spans="1:9" s="339" customFormat="1" ht="20.25" customHeight="1">
      <c r="A20" s="371"/>
      <c r="B20" s="370" t="s">
        <v>109</v>
      </c>
      <c r="C20" s="364"/>
      <c r="D20" s="358">
        <f>SUM(D17:D19)</f>
        <v>1338794</v>
      </c>
      <c r="E20" s="365"/>
      <c r="F20" s="360">
        <f>SUM(F17:F19)</f>
        <v>165051.66</v>
      </c>
      <c r="G20" s="358">
        <f t="shared" si="0"/>
        <v>123.28383604945944</v>
      </c>
      <c r="H20" s="1223">
        <f>G20/366*1000</f>
        <v>336.8410821023482</v>
      </c>
      <c r="I20" s="1024" t="s">
        <v>485</v>
      </c>
    </row>
    <row r="21" spans="1:8" s="339" customFormat="1" ht="20.25" customHeight="1">
      <c r="A21" s="372"/>
      <c r="B21" s="370" t="s">
        <v>238</v>
      </c>
      <c r="C21" s="362"/>
      <c r="D21" s="358">
        <v>1264864</v>
      </c>
      <c r="E21" s="363"/>
      <c r="F21" s="360">
        <v>156198.94</v>
      </c>
      <c r="G21" s="364">
        <f t="shared" si="0"/>
        <v>123.49069939535002</v>
      </c>
      <c r="H21" s="369">
        <f t="shared" si="1"/>
        <v>338.3306832749315</v>
      </c>
    </row>
    <row r="22" spans="1:8" s="339" customFormat="1" ht="20.25" customHeight="1">
      <c r="A22" s="1105">
        <v>24</v>
      </c>
      <c r="B22" s="370" t="s">
        <v>222</v>
      </c>
      <c r="C22" s="362">
        <v>1447499</v>
      </c>
      <c r="D22" s="358">
        <v>358</v>
      </c>
      <c r="E22" s="363">
        <f>D24/C22*100</f>
        <v>91.89698922071794</v>
      </c>
      <c r="F22" s="360">
        <v>36.53</v>
      </c>
      <c r="G22" s="358">
        <f t="shared" si="0"/>
        <v>102.0391061452514</v>
      </c>
      <c r="H22" s="361">
        <f t="shared" si="1"/>
        <v>279.5591949184969</v>
      </c>
    </row>
    <row r="23" spans="1:8" s="339" customFormat="1" ht="20.25" customHeight="1">
      <c r="A23" s="1106"/>
      <c r="B23" s="370" t="s">
        <v>223</v>
      </c>
      <c r="C23" s="362"/>
      <c r="D23" s="358">
        <v>64986</v>
      </c>
      <c r="E23" s="363"/>
      <c r="F23" s="360">
        <v>6598.735</v>
      </c>
      <c r="G23" s="358">
        <f t="shared" si="0"/>
        <v>101.54087034130428</v>
      </c>
      <c r="H23" s="361">
        <f t="shared" si="1"/>
        <v>278.19416531864186</v>
      </c>
    </row>
    <row r="24" spans="1:8" s="339" customFormat="1" ht="20.25" customHeight="1">
      <c r="A24" s="372"/>
      <c r="B24" s="657" t="s">
        <v>109</v>
      </c>
      <c r="C24" s="362"/>
      <c r="D24" s="357">
        <f>SUM(D21:D23)</f>
        <v>1330208</v>
      </c>
      <c r="E24" s="363"/>
      <c r="F24" s="658">
        <f>SUM(F21:F23)</f>
        <v>162834.205</v>
      </c>
      <c r="G24" s="357">
        <f t="shared" si="0"/>
        <v>122.41258885828381</v>
      </c>
      <c r="H24" s="659">
        <f t="shared" si="1"/>
        <v>335.37695577612004</v>
      </c>
    </row>
    <row r="25" spans="1:8" s="339" customFormat="1" ht="20.25" customHeight="1">
      <c r="A25" s="366"/>
      <c r="B25" s="367" t="s">
        <v>238</v>
      </c>
      <c r="C25" s="357"/>
      <c r="D25" s="358">
        <v>1261557</v>
      </c>
      <c r="E25" s="359"/>
      <c r="F25" s="360">
        <v>155376.68</v>
      </c>
      <c r="G25" s="358">
        <f>F25*1000/D25</f>
        <v>123.16263157352383</v>
      </c>
      <c r="H25" s="1224">
        <f>G25/365*1000</f>
        <v>337.4318673247228</v>
      </c>
    </row>
    <row r="26" spans="1:8" s="339" customFormat="1" ht="20.25" customHeight="1">
      <c r="A26" s="1105">
        <v>25</v>
      </c>
      <c r="B26" s="370" t="s">
        <v>222</v>
      </c>
      <c r="C26" s="362">
        <v>1423031</v>
      </c>
      <c r="D26" s="358">
        <v>349</v>
      </c>
      <c r="E26" s="363">
        <f>D28/C26*100</f>
        <v>92.93395576062645</v>
      </c>
      <c r="F26" s="360">
        <v>36.07</v>
      </c>
      <c r="G26" s="358">
        <f>F26*1000/D26</f>
        <v>103.35243553008596</v>
      </c>
      <c r="H26" s="1224">
        <f>G26/365*1000</f>
        <v>283.1573576166739</v>
      </c>
    </row>
    <row r="27" spans="1:8" s="339" customFormat="1" ht="20.25" customHeight="1">
      <c r="A27" s="1106"/>
      <c r="B27" s="370" t="s">
        <v>223</v>
      </c>
      <c r="C27" s="362"/>
      <c r="D27" s="358">
        <v>60573</v>
      </c>
      <c r="E27" s="363"/>
      <c r="F27" s="360">
        <v>5948.68</v>
      </c>
      <c r="G27" s="358">
        <f>F27*1000/D27</f>
        <v>98.2067918049296</v>
      </c>
      <c r="H27" s="1224">
        <f>G27/365*1000</f>
        <v>269.05970357514957</v>
      </c>
    </row>
    <row r="28" spans="1:8" s="339" customFormat="1" ht="20.25" customHeight="1" thickBot="1">
      <c r="A28" s="373"/>
      <c r="B28" s="374" t="s">
        <v>109</v>
      </c>
      <c r="C28" s="375"/>
      <c r="D28" s="376">
        <f>SUM(D25:D27)</f>
        <v>1322479</v>
      </c>
      <c r="E28" s="377"/>
      <c r="F28" s="378">
        <f>SUM(F25:F27)</f>
        <v>161361.43</v>
      </c>
      <c r="G28" s="376">
        <f>F28*1000/D28</f>
        <v>122.01436090856642</v>
      </c>
      <c r="H28" s="1225">
        <f>G28/365*1000</f>
        <v>334.28592029744226</v>
      </c>
    </row>
    <row r="29" spans="1:8" ht="18" customHeight="1">
      <c r="A29" s="656" t="s">
        <v>239</v>
      </c>
      <c r="B29" s="656" t="s">
        <v>240</v>
      </c>
      <c r="C29" s="379"/>
      <c r="D29" s="379"/>
      <c r="E29" s="379"/>
      <c r="F29" s="379"/>
      <c r="G29" s="379"/>
      <c r="H29" s="379"/>
    </row>
    <row r="30" spans="1:8" ht="18" customHeight="1">
      <c r="A30" s="381"/>
      <c r="B30" s="656" t="s">
        <v>241</v>
      </c>
      <c r="C30" s="379"/>
      <c r="D30" s="379"/>
      <c r="E30" s="379"/>
      <c r="F30" s="379"/>
      <c r="G30" s="379"/>
      <c r="H30" s="379"/>
    </row>
    <row r="31" ht="19.5" customHeight="1">
      <c r="B31" s="655" t="s">
        <v>242</v>
      </c>
    </row>
    <row r="32" ht="15.75">
      <c r="B32" s="382" t="s">
        <v>486</v>
      </c>
    </row>
    <row r="33" s="660" customFormat="1" ht="19.5" customHeight="1"/>
    <row r="35" ht="15" customHeight="1" hidden="1">
      <c r="B35" s="707" t="s">
        <v>397</v>
      </c>
    </row>
    <row r="36" ht="31.5" customHeight="1" hidden="1">
      <c r="B36" s="707" t="s">
        <v>398</v>
      </c>
    </row>
    <row r="37" ht="17.25" customHeight="1" hidden="1">
      <c r="B37" s="707" t="s">
        <v>399</v>
      </c>
    </row>
    <row r="38" ht="35.25" customHeight="1" hidden="1">
      <c r="B38" s="707" t="s">
        <v>400</v>
      </c>
    </row>
    <row r="39" ht="15.75" hidden="1">
      <c r="B39" s="707" t="s">
        <v>401</v>
      </c>
    </row>
    <row r="40" ht="15.75" hidden="1">
      <c r="B40" s="707" t="s">
        <v>402</v>
      </c>
    </row>
  </sheetData>
  <sheetProtection/>
  <mergeCells count="5">
    <mergeCell ref="A22:A23"/>
    <mergeCell ref="A10:A11"/>
    <mergeCell ref="A18:A19"/>
    <mergeCell ref="A14:A15"/>
    <mergeCell ref="A26:A27"/>
  </mergeCells>
  <printOptions/>
  <pageMargins left="0.7874015748031497" right="0.7874015748031497" top="0.7874015748031497" bottom="0.7874015748031497" header="0.5118110236220472" footer="0.2362204724409449"/>
  <pageSetup horizontalDpi="400" verticalDpi="400" orientation="landscape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N19"/>
  <sheetViews>
    <sheetView showGridLines="0" showZeros="0" view="pageBreakPreview" zoomScale="80" zoomScaleSheetLayoutView="80" zoomScalePageLayoutView="0" workbookViewId="0" topLeftCell="A1">
      <selection activeCell="I22" sqref="I22"/>
    </sheetView>
  </sheetViews>
  <sheetFormatPr defaultColWidth="12.18359375" defaultRowHeight="18"/>
  <cols>
    <col min="1" max="1" width="6.6328125" style="421" customWidth="1"/>
    <col min="2" max="2" width="0.99609375" style="421" customWidth="1"/>
    <col min="3" max="3" width="12.99609375" style="421" customWidth="1"/>
    <col min="4" max="7" width="12.0859375" style="421" customWidth="1"/>
    <col min="8" max="9" width="9.2734375" style="421" customWidth="1"/>
    <col min="10" max="10" width="9.18359375" style="421" customWidth="1"/>
    <col min="11" max="11" width="9.72265625" style="421" customWidth="1"/>
    <col min="12" max="12" width="12.72265625" style="421" customWidth="1"/>
    <col min="13" max="13" width="8.2734375" style="421" customWidth="1"/>
    <col min="14" max="14" width="9.6328125" style="421" customWidth="1"/>
    <col min="15" max="16384" width="12.18359375" style="421" customWidth="1"/>
  </cols>
  <sheetData>
    <row r="1" s="384" customFormat="1" ht="27.75" customHeight="1">
      <c r="A1" s="383" t="s">
        <v>57</v>
      </c>
    </row>
    <row r="2" s="384" customFormat="1" ht="27.75" customHeight="1">
      <c r="A2" s="385" t="s">
        <v>0</v>
      </c>
    </row>
    <row r="3" s="208" customFormat="1" ht="4.5" customHeight="1"/>
    <row r="4" spans="1:11" s="387" customFormat="1" ht="28.5" customHeight="1">
      <c r="A4" s="386" t="s">
        <v>199</v>
      </c>
      <c r="J4" s="388"/>
      <c r="K4" s="388"/>
    </row>
    <row r="5" spans="1:14" s="390" customFormat="1" ht="27.75" customHeight="1" thickBot="1">
      <c r="A5" s="389" t="s">
        <v>327</v>
      </c>
      <c r="M5" s="391"/>
      <c r="N5" s="391"/>
    </row>
    <row r="6" spans="1:14" s="390" customFormat="1" ht="21.75" customHeight="1">
      <c r="A6" s="394"/>
      <c r="B6" s="395" t="s">
        <v>243</v>
      </c>
      <c r="C6" s="1114" t="s">
        <v>244</v>
      </c>
      <c r="D6" s="1107" t="s">
        <v>328</v>
      </c>
      <c r="E6" s="1108"/>
      <c r="F6" s="1108"/>
      <c r="G6" s="1109"/>
      <c r="H6" s="396"/>
      <c r="M6" s="393"/>
      <c r="N6" s="393"/>
    </row>
    <row r="7" spans="1:8" s="390" customFormat="1" ht="21.75" customHeight="1">
      <c r="A7" s="397" t="s">
        <v>97</v>
      </c>
      <c r="B7" s="392"/>
      <c r="C7" s="1115"/>
      <c r="D7" s="398" t="s">
        <v>330</v>
      </c>
      <c r="E7" s="398" t="s">
        <v>246</v>
      </c>
      <c r="F7" s="398" t="s">
        <v>247</v>
      </c>
      <c r="G7" s="399" t="s">
        <v>109</v>
      </c>
      <c r="H7" s="396"/>
    </row>
    <row r="8" spans="1:8" s="390" customFormat="1" ht="24" customHeight="1">
      <c r="A8" s="1116">
        <v>21</v>
      </c>
      <c r="B8" s="1117"/>
      <c r="C8" s="400">
        <v>153.03</v>
      </c>
      <c r="D8" s="400">
        <v>77.1</v>
      </c>
      <c r="E8" s="400">
        <v>36.07</v>
      </c>
      <c r="F8" s="400">
        <v>45.01</v>
      </c>
      <c r="G8" s="401">
        <v>158.18</v>
      </c>
      <c r="H8" s="402"/>
    </row>
    <row r="9" spans="1:8" s="390" customFormat="1" ht="24" customHeight="1">
      <c r="A9" s="1118"/>
      <c r="B9" s="1119"/>
      <c r="C9" s="403"/>
      <c r="D9" s="404">
        <v>48.7419395625237</v>
      </c>
      <c r="E9" s="404">
        <v>22.80313566822607</v>
      </c>
      <c r="F9" s="404">
        <v>28.45492476925023</v>
      </c>
      <c r="G9" s="405">
        <v>100</v>
      </c>
      <c r="H9" s="402"/>
    </row>
    <row r="10" spans="1:11" s="390" customFormat="1" ht="24" customHeight="1">
      <c r="A10" s="1116">
        <v>22</v>
      </c>
      <c r="B10" s="1117"/>
      <c r="C10" s="400">
        <v>152.8</v>
      </c>
      <c r="D10" s="400">
        <v>75.36</v>
      </c>
      <c r="E10" s="400">
        <v>34.85</v>
      </c>
      <c r="F10" s="400">
        <v>44.51999999999999</v>
      </c>
      <c r="G10" s="401">
        <v>154.73</v>
      </c>
      <c r="H10" s="402"/>
      <c r="K10" s="406"/>
    </row>
    <row r="11" spans="1:8" s="390" customFormat="1" ht="24" customHeight="1">
      <c r="A11" s="1118"/>
      <c r="B11" s="1119"/>
      <c r="C11" s="403"/>
      <c r="D11" s="404">
        <v>48.704194403153885</v>
      </c>
      <c r="E11" s="404">
        <v>22.523104763135787</v>
      </c>
      <c r="F11" s="404">
        <v>28.77270083371033</v>
      </c>
      <c r="G11" s="405">
        <v>100</v>
      </c>
      <c r="H11" s="402"/>
    </row>
    <row r="12" spans="1:11" s="390" customFormat="1" ht="24" customHeight="1">
      <c r="A12" s="1120">
        <v>23</v>
      </c>
      <c r="B12" s="1121"/>
      <c r="C12" s="407">
        <v>159.25</v>
      </c>
      <c r="D12" s="407">
        <v>75.27</v>
      </c>
      <c r="E12" s="407">
        <v>34.59</v>
      </c>
      <c r="F12" s="407">
        <v>47.11999999999999</v>
      </c>
      <c r="G12" s="408">
        <v>156.98</v>
      </c>
      <c r="H12" s="402"/>
      <c r="K12" s="406"/>
    </row>
    <row r="13" spans="1:8" s="390" customFormat="1" ht="24" customHeight="1">
      <c r="A13" s="1122"/>
      <c r="B13" s="1121"/>
      <c r="C13" s="409"/>
      <c r="D13" s="410">
        <v>47.94878328449484</v>
      </c>
      <c r="E13" s="410">
        <v>22.034654096063196</v>
      </c>
      <c r="F13" s="410">
        <v>30.01656261944196</v>
      </c>
      <c r="G13" s="405">
        <v>99.99999999999999</v>
      </c>
      <c r="H13" s="402"/>
    </row>
    <row r="14" spans="1:11" s="390" customFormat="1" ht="24" customHeight="1">
      <c r="A14" s="1123">
        <v>24</v>
      </c>
      <c r="B14" s="1124"/>
      <c r="C14" s="411">
        <v>159.71664084276117</v>
      </c>
      <c r="D14" s="411">
        <v>75.41206105495979</v>
      </c>
      <c r="E14" s="411">
        <v>33.75890386964214</v>
      </c>
      <c r="F14" s="411">
        <v>48.506174241643365</v>
      </c>
      <c r="G14" s="412">
        <v>157.6771391662453</v>
      </c>
      <c r="H14" s="402"/>
      <c r="K14" s="406"/>
    </row>
    <row r="15" spans="1:8" s="390" customFormat="1" ht="24" customHeight="1">
      <c r="A15" s="1125"/>
      <c r="B15" s="1126"/>
      <c r="C15" s="413"/>
      <c r="D15" s="414">
        <v>47.826883119340366</v>
      </c>
      <c r="E15" s="414">
        <v>21.41014483656301</v>
      </c>
      <c r="F15" s="414">
        <v>30.76297204409662</v>
      </c>
      <c r="G15" s="405">
        <v>100</v>
      </c>
      <c r="H15" s="402"/>
    </row>
    <row r="16" spans="1:11" s="390" customFormat="1" ht="24" customHeight="1">
      <c r="A16" s="1110">
        <v>25</v>
      </c>
      <c r="B16" s="1111"/>
      <c r="C16" s="415">
        <v>161.28225290950996</v>
      </c>
      <c r="D16" s="411">
        <v>75.06822774176923</v>
      </c>
      <c r="E16" s="411">
        <v>33.52163915460158</v>
      </c>
      <c r="F16" s="415">
        <f>G16-D16-E16</f>
        <v>48.750204985716</v>
      </c>
      <c r="G16" s="416">
        <v>157.34007188208682</v>
      </c>
      <c r="H16" s="402"/>
      <c r="K16" s="406"/>
    </row>
    <row r="17" spans="1:8" s="390" customFormat="1" ht="24" customHeight="1" thickBot="1">
      <c r="A17" s="1112"/>
      <c r="B17" s="1113"/>
      <c r="C17" s="417"/>
      <c r="D17" s="418">
        <f>D16/$G16*100</f>
        <v>47.710813172900146</v>
      </c>
      <c r="E17" s="418">
        <f>E16/$G16*100</f>
        <v>21.305214084129336</v>
      </c>
      <c r="F17" s="418">
        <f>F16/$G16*100</f>
        <v>30.983972742970522</v>
      </c>
      <c r="G17" s="419">
        <f>SUM(D17:F17)</f>
        <v>100</v>
      </c>
      <c r="H17" s="402"/>
    </row>
    <row r="18" spans="1:14" s="434" customFormat="1" ht="30.75" customHeight="1">
      <c r="A18" s="669" t="s">
        <v>331</v>
      </c>
      <c r="B18" s="661"/>
      <c r="C18" s="662"/>
      <c r="D18" s="662"/>
      <c r="E18" s="662"/>
      <c r="F18" s="662"/>
      <c r="G18" s="662"/>
      <c r="H18" s="663"/>
      <c r="M18" s="664"/>
      <c r="N18" s="664"/>
    </row>
    <row r="19" spans="1:14" s="502" customFormat="1" ht="25.5" customHeight="1">
      <c r="A19" s="665" t="s">
        <v>329</v>
      </c>
      <c r="B19" s="666"/>
      <c r="C19" s="667"/>
      <c r="D19" s="667"/>
      <c r="E19" s="667"/>
      <c r="F19" s="667"/>
      <c r="G19" s="667"/>
      <c r="H19" s="512"/>
      <c r="M19" s="668"/>
      <c r="N19" s="668"/>
    </row>
  </sheetData>
  <sheetProtection/>
  <mergeCells count="7">
    <mergeCell ref="D6:G6"/>
    <mergeCell ref="A16:B17"/>
    <mergeCell ref="C6:C7"/>
    <mergeCell ref="A8:B9"/>
    <mergeCell ref="A10:B11"/>
    <mergeCell ref="A12:B13"/>
    <mergeCell ref="A14:B15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AN65"/>
  <sheetViews>
    <sheetView showGridLines="0" view="pageBreakPreview" zoomScale="70" zoomScaleNormal="75" zoomScaleSheetLayoutView="70" zoomScalePageLayoutView="0" workbookViewId="0" topLeftCell="A3">
      <selection activeCell="K61" sqref="K61"/>
    </sheetView>
  </sheetViews>
  <sheetFormatPr defaultColWidth="10.72265625" defaultRowHeight="18"/>
  <cols>
    <col min="1" max="1" width="10.99609375" style="86" customWidth="1"/>
    <col min="2" max="2" width="7.72265625" style="86" customWidth="1"/>
    <col min="3" max="14" width="15.99609375" style="86" customWidth="1"/>
    <col min="15" max="15" width="11.99609375" style="86" customWidth="1"/>
    <col min="16" max="16" width="3.6328125" style="617" customWidth="1"/>
    <col min="17" max="17" width="11.90625" style="86" customWidth="1"/>
    <col min="18" max="18" width="12.18359375" style="86" customWidth="1"/>
    <col min="19" max="19" width="9.8125" style="86" customWidth="1"/>
    <col min="20" max="20" width="10.8125" style="86" customWidth="1"/>
    <col min="21" max="21" width="12.72265625" style="86" customWidth="1"/>
    <col min="22" max="22" width="13.453125" style="86" customWidth="1"/>
    <col min="23" max="23" width="13.6328125" style="86" customWidth="1"/>
    <col min="24" max="24" width="7.72265625" style="86" customWidth="1"/>
    <col min="25" max="25" width="8.8125" style="86" customWidth="1"/>
    <col min="26" max="30" width="7.72265625" style="86" customWidth="1"/>
    <col min="31" max="33" width="10.72265625" style="86" customWidth="1"/>
    <col min="34" max="34" width="2.99609375" style="86" customWidth="1"/>
    <col min="35" max="35" width="6.99609375" style="86" customWidth="1"/>
    <col min="36" max="36" width="13.8125" style="86" customWidth="1"/>
    <col min="37" max="38" width="12.6328125" style="86" customWidth="1"/>
    <col min="39" max="39" width="12.0859375" style="86" customWidth="1"/>
    <col min="40" max="40" width="10.0859375" style="86" customWidth="1"/>
    <col min="41" max="41" width="9.72265625" style="86" customWidth="1"/>
    <col min="42" max="42" width="12.6328125" style="86" customWidth="1"/>
    <col min="43" max="43" width="12.72265625" style="86" customWidth="1"/>
    <col min="44" max="44" width="12.453125" style="86" customWidth="1"/>
    <col min="45" max="45" width="11.0859375" style="86" customWidth="1"/>
    <col min="46" max="46" width="12.2734375" style="86" customWidth="1"/>
    <col min="47" max="47" width="11.90625" style="86" customWidth="1"/>
    <col min="48" max="48" width="10.0859375" style="86" customWidth="1"/>
    <col min="49" max="16384" width="10.72265625" style="86" customWidth="1"/>
  </cols>
  <sheetData>
    <row r="1" spans="1:40" s="11" customFormat="1" ht="23.25" customHeight="1">
      <c r="A1" s="8"/>
      <c r="B1" s="8"/>
      <c r="C1" s="66" t="s">
        <v>92</v>
      </c>
      <c r="D1" s="8"/>
      <c r="E1" s="9"/>
      <c r="F1" s="10"/>
      <c r="G1" s="10"/>
      <c r="P1" s="614"/>
      <c r="V1" s="12"/>
      <c r="AN1" s="67"/>
    </row>
    <row r="2" spans="1:40" s="11" customFormat="1" ht="23.25" customHeight="1">
      <c r="A2" s="13"/>
      <c r="B2" s="13"/>
      <c r="C2" s="68" t="s">
        <v>0</v>
      </c>
      <c r="D2" s="14"/>
      <c r="E2" s="69"/>
      <c r="P2" s="614"/>
      <c r="V2" s="12"/>
      <c r="AN2" s="67"/>
    </row>
    <row r="3" spans="1:16" s="16" customFormat="1" ht="21" customHeight="1">
      <c r="A3" s="15"/>
      <c r="B3" s="15"/>
      <c r="C3" s="3" t="s">
        <v>1</v>
      </c>
      <c r="P3" s="615"/>
    </row>
    <row r="4" spans="2:17" s="16" customFormat="1" ht="21" customHeight="1" thickBot="1">
      <c r="B4" s="17"/>
      <c r="C4" s="5" t="s">
        <v>93</v>
      </c>
      <c r="D4" s="18"/>
      <c r="E4" s="19"/>
      <c r="F4" s="18"/>
      <c r="G4" s="18"/>
      <c r="H4" s="18"/>
      <c r="I4" s="18"/>
      <c r="J4" s="18"/>
      <c r="K4" s="18"/>
      <c r="L4" s="18"/>
      <c r="M4" s="18"/>
      <c r="N4" s="19"/>
      <c r="O4" s="20" t="s">
        <v>459</v>
      </c>
      <c r="P4" s="616"/>
      <c r="Q4" s="70"/>
    </row>
    <row r="5" spans="1:16" s="16" customFormat="1" ht="21.75" customHeight="1">
      <c r="A5" s="1030" t="s">
        <v>60</v>
      </c>
      <c r="B5" s="21"/>
      <c r="C5" s="22"/>
      <c r="D5" s="71"/>
      <c r="E5" s="71"/>
      <c r="F5" s="71"/>
      <c r="G5" s="22"/>
      <c r="H5" s="1036" t="s">
        <v>94</v>
      </c>
      <c r="I5" s="72" t="s">
        <v>75</v>
      </c>
      <c r="J5" s="22"/>
      <c r="K5" s="71"/>
      <c r="L5" s="71"/>
      <c r="M5" s="72" t="s">
        <v>75</v>
      </c>
      <c r="N5" s="21"/>
      <c r="O5" s="73" t="s">
        <v>76</v>
      </c>
      <c r="P5" s="615"/>
    </row>
    <row r="6" spans="1:16" s="16" customFormat="1" ht="21.75" customHeight="1">
      <c r="A6" s="1038"/>
      <c r="B6" s="74" t="s">
        <v>9</v>
      </c>
      <c r="C6" s="23" t="s">
        <v>75</v>
      </c>
      <c r="D6" s="24" t="s">
        <v>13</v>
      </c>
      <c r="E6" s="24" t="s">
        <v>13</v>
      </c>
      <c r="F6" s="24" t="s">
        <v>13</v>
      </c>
      <c r="G6" s="23" t="s">
        <v>77</v>
      </c>
      <c r="H6" s="1037"/>
      <c r="I6" s="6" t="s">
        <v>78</v>
      </c>
      <c r="J6" s="23" t="s">
        <v>79</v>
      </c>
      <c r="K6" s="24" t="s">
        <v>13</v>
      </c>
      <c r="L6" s="24" t="s">
        <v>13</v>
      </c>
      <c r="M6" s="6" t="s">
        <v>80</v>
      </c>
      <c r="N6" s="23" t="s">
        <v>81</v>
      </c>
      <c r="O6" s="26" t="s">
        <v>82</v>
      </c>
      <c r="P6" s="615"/>
    </row>
    <row r="7" spans="1:16" s="16" customFormat="1" ht="21.75" customHeight="1">
      <c r="A7" s="1038"/>
      <c r="B7" s="74"/>
      <c r="C7" s="22"/>
      <c r="D7" s="6" t="s">
        <v>83</v>
      </c>
      <c r="E7" s="6" t="s">
        <v>84</v>
      </c>
      <c r="F7" s="6" t="s">
        <v>33</v>
      </c>
      <c r="G7" s="72" t="s">
        <v>85</v>
      </c>
      <c r="H7" s="1037"/>
      <c r="I7" s="72" t="s">
        <v>86</v>
      </c>
      <c r="J7" s="22"/>
      <c r="K7" s="23" t="s">
        <v>87</v>
      </c>
      <c r="L7" s="6" t="s">
        <v>88</v>
      </c>
      <c r="M7" s="72" t="s">
        <v>89</v>
      </c>
      <c r="N7" s="22"/>
      <c r="O7" s="26" t="s">
        <v>89</v>
      </c>
      <c r="P7" s="615"/>
    </row>
    <row r="8" spans="1:16" s="16" customFormat="1" ht="21.75" customHeight="1" thickBot="1">
      <c r="A8" s="1039"/>
      <c r="B8" s="27"/>
      <c r="C8" s="28" t="s">
        <v>46</v>
      </c>
      <c r="D8" s="27"/>
      <c r="E8" s="29"/>
      <c r="F8" s="29"/>
      <c r="G8" s="28" t="s">
        <v>47</v>
      </c>
      <c r="H8" s="75" t="s">
        <v>95</v>
      </c>
      <c r="I8" s="28" t="s">
        <v>49</v>
      </c>
      <c r="J8" s="28" t="s">
        <v>50</v>
      </c>
      <c r="K8" s="27"/>
      <c r="L8" s="29"/>
      <c r="M8" s="28" t="s">
        <v>51</v>
      </c>
      <c r="N8" s="28" t="s">
        <v>52</v>
      </c>
      <c r="O8" s="76" t="s">
        <v>90</v>
      </c>
      <c r="P8" s="615"/>
    </row>
    <row r="9" spans="1:16" s="16" customFormat="1" ht="27" customHeight="1">
      <c r="A9" s="1042" t="s">
        <v>61</v>
      </c>
      <c r="B9" s="77">
        <v>25</v>
      </c>
      <c r="C9" s="982">
        <v>6334485</v>
      </c>
      <c r="D9" s="982">
        <v>3633000</v>
      </c>
      <c r="E9" s="982">
        <v>280469</v>
      </c>
      <c r="F9" s="982">
        <v>1366399</v>
      </c>
      <c r="G9" s="982">
        <v>5282</v>
      </c>
      <c r="H9" s="982">
        <v>0</v>
      </c>
      <c r="I9" s="982">
        <v>6329203</v>
      </c>
      <c r="J9" s="982">
        <v>17283576</v>
      </c>
      <c r="K9" s="982">
        <v>8319332</v>
      </c>
      <c r="L9" s="982">
        <v>8833950</v>
      </c>
      <c r="M9" s="982">
        <v>10954373</v>
      </c>
      <c r="N9" s="982">
        <v>10954373</v>
      </c>
      <c r="O9" s="983">
        <v>0</v>
      </c>
      <c r="P9" s="615"/>
    </row>
    <row r="10" spans="1:16" s="16" customFormat="1" ht="27" customHeight="1">
      <c r="A10" s="1040"/>
      <c r="B10" s="78">
        <v>24</v>
      </c>
      <c r="C10" s="984">
        <v>8686669</v>
      </c>
      <c r="D10" s="984">
        <v>5445600</v>
      </c>
      <c r="E10" s="984">
        <v>515246</v>
      </c>
      <c r="F10" s="984">
        <v>1522185</v>
      </c>
      <c r="G10" s="984">
        <v>1218</v>
      </c>
      <c r="H10" s="984">
        <v>0</v>
      </c>
      <c r="I10" s="984">
        <v>8685451</v>
      </c>
      <c r="J10" s="984">
        <v>20745108</v>
      </c>
      <c r="K10" s="984">
        <v>9146724</v>
      </c>
      <c r="L10" s="984">
        <v>11369156</v>
      </c>
      <c r="M10" s="984">
        <v>12059657</v>
      </c>
      <c r="N10" s="984">
        <v>12059657</v>
      </c>
      <c r="O10" s="985">
        <v>0</v>
      </c>
      <c r="P10" s="615"/>
    </row>
    <row r="11" spans="1:16" s="16" customFormat="1" ht="27" customHeight="1">
      <c r="A11" s="1040"/>
      <c r="B11" s="79" t="s">
        <v>58</v>
      </c>
      <c r="C11" s="984">
        <v>-2352184</v>
      </c>
      <c r="D11" s="984">
        <v>-1812600</v>
      </c>
      <c r="E11" s="984">
        <v>-234777</v>
      </c>
      <c r="F11" s="984">
        <v>-155786</v>
      </c>
      <c r="G11" s="984">
        <v>4064</v>
      </c>
      <c r="H11" s="984">
        <v>0</v>
      </c>
      <c r="I11" s="984">
        <v>-2356248</v>
      </c>
      <c r="J11" s="984">
        <v>-3461532</v>
      </c>
      <c r="K11" s="984">
        <v>-827392</v>
      </c>
      <c r="L11" s="984">
        <v>-2535206</v>
      </c>
      <c r="M11" s="984">
        <v>-1105284</v>
      </c>
      <c r="N11" s="984">
        <v>-1105284</v>
      </c>
      <c r="O11" s="985">
        <v>0</v>
      </c>
      <c r="P11" s="615"/>
    </row>
    <row r="12" spans="1:16" s="16" customFormat="1" ht="27" customHeight="1" thickBot="1">
      <c r="A12" s="1041"/>
      <c r="B12" s="80" t="s">
        <v>59</v>
      </c>
      <c r="C12" s="986">
        <v>-27.07808942645334</v>
      </c>
      <c r="D12" s="986">
        <v>-33.28558836491847</v>
      </c>
      <c r="E12" s="986">
        <v>-45.56600148278686</v>
      </c>
      <c r="F12" s="986">
        <v>-10.234367044741605</v>
      </c>
      <c r="G12" s="986">
        <v>333.66174055829225</v>
      </c>
      <c r="H12" s="986">
        <v>0</v>
      </c>
      <c r="I12" s="986">
        <v>-27.12867760119768</v>
      </c>
      <c r="J12" s="986">
        <v>-16.686015806714526</v>
      </c>
      <c r="K12" s="986">
        <v>-9.045774202873073</v>
      </c>
      <c r="L12" s="986">
        <v>-22.298981560284687</v>
      </c>
      <c r="M12" s="986">
        <v>-9.165136288702074</v>
      </c>
      <c r="N12" s="986">
        <v>-9.165136288702074</v>
      </c>
      <c r="O12" s="987">
        <v>0</v>
      </c>
      <c r="P12" s="615"/>
    </row>
    <row r="13" spans="1:16" s="16" customFormat="1" ht="27" customHeight="1">
      <c r="A13" s="1042" t="s">
        <v>62</v>
      </c>
      <c r="B13" s="77">
        <v>25</v>
      </c>
      <c r="C13" s="982">
        <v>52006</v>
      </c>
      <c r="D13" s="982">
        <v>49600</v>
      </c>
      <c r="E13" s="982">
        <v>0</v>
      </c>
      <c r="F13" s="982">
        <v>2406</v>
      </c>
      <c r="G13" s="982">
        <v>0</v>
      </c>
      <c r="H13" s="982">
        <v>0</v>
      </c>
      <c r="I13" s="982">
        <v>52006</v>
      </c>
      <c r="J13" s="982">
        <v>64770</v>
      </c>
      <c r="K13" s="982">
        <v>64770</v>
      </c>
      <c r="L13" s="982">
        <v>0</v>
      </c>
      <c r="M13" s="982">
        <v>12764</v>
      </c>
      <c r="N13" s="982">
        <v>12764</v>
      </c>
      <c r="O13" s="988">
        <v>0</v>
      </c>
      <c r="P13" s="615"/>
    </row>
    <row r="14" spans="1:16" s="16" customFormat="1" ht="27" customHeight="1">
      <c r="A14" s="1040"/>
      <c r="B14" s="78">
        <v>24</v>
      </c>
      <c r="C14" s="984">
        <v>45229</v>
      </c>
      <c r="D14" s="984">
        <v>44000</v>
      </c>
      <c r="E14" s="984">
        <v>0</v>
      </c>
      <c r="F14" s="984">
        <v>1229</v>
      </c>
      <c r="G14" s="984">
        <v>0</v>
      </c>
      <c r="H14" s="984">
        <v>0</v>
      </c>
      <c r="I14" s="984">
        <v>45229</v>
      </c>
      <c r="J14" s="984">
        <v>49618</v>
      </c>
      <c r="K14" s="984">
        <v>49618</v>
      </c>
      <c r="L14" s="984">
        <v>0</v>
      </c>
      <c r="M14" s="984">
        <v>4389</v>
      </c>
      <c r="N14" s="984">
        <v>4389</v>
      </c>
      <c r="O14" s="985">
        <v>0</v>
      </c>
      <c r="P14" s="615"/>
    </row>
    <row r="15" spans="1:16" s="16" customFormat="1" ht="27" customHeight="1">
      <c r="A15" s="1040"/>
      <c r="B15" s="79" t="s">
        <v>58</v>
      </c>
      <c r="C15" s="984">
        <v>6777</v>
      </c>
      <c r="D15" s="984">
        <v>5600</v>
      </c>
      <c r="E15" s="984">
        <v>0</v>
      </c>
      <c r="F15" s="984">
        <v>1177</v>
      </c>
      <c r="G15" s="984">
        <v>0</v>
      </c>
      <c r="H15" s="984">
        <v>0</v>
      </c>
      <c r="I15" s="984">
        <v>6777</v>
      </c>
      <c r="J15" s="984">
        <v>15152</v>
      </c>
      <c r="K15" s="984">
        <v>15152</v>
      </c>
      <c r="L15" s="984">
        <v>0</v>
      </c>
      <c r="M15" s="984">
        <v>8375</v>
      </c>
      <c r="N15" s="984">
        <v>8375</v>
      </c>
      <c r="O15" s="985">
        <v>0</v>
      </c>
      <c r="P15" s="615"/>
    </row>
    <row r="16" spans="1:16" s="16" customFormat="1" ht="27" customHeight="1" thickBot="1">
      <c r="A16" s="1040"/>
      <c r="B16" s="80" t="s">
        <v>59</v>
      </c>
      <c r="C16" s="986">
        <v>14.983749364345883</v>
      </c>
      <c r="D16" s="986">
        <v>12.727272727272727</v>
      </c>
      <c r="E16" s="986">
        <v>0</v>
      </c>
      <c r="F16" s="986">
        <v>95.76891781936534</v>
      </c>
      <c r="G16" s="986">
        <v>0</v>
      </c>
      <c r="H16" s="986">
        <v>0</v>
      </c>
      <c r="I16" s="986">
        <v>14.983749364345883</v>
      </c>
      <c r="J16" s="986">
        <v>30.537305010278526</v>
      </c>
      <c r="K16" s="986">
        <v>30.537305010278526</v>
      </c>
      <c r="L16" s="989">
        <v>0</v>
      </c>
      <c r="M16" s="986">
        <v>190.8179539758487</v>
      </c>
      <c r="N16" s="986">
        <v>190.8179539758487</v>
      </c>
      <c r="O16" s="990">
        <v>0</v>
      </c>
      <c r="P16" s="615"/>
    </row>
    <row r="17" spans="1:16" s="16" customFormat="1" ht="27" customHeight="1" thickTop="1">
      <c r="A17" s="1043" t="s">
        <v>313</v>
      </c>
      <c r="B17" s="83">
        <v>25</v>
      </c>
      <c r="C17" s="991">
        <v>6386491</v>
      </c>
      <c r="D17" s="991">
        <v>3682600</v>
      </c>
      <c r="E17" s="991">
        <v>280469</v>
      </c>
      <c r="F17" s="991">
        <v>1368805</v>
      </c>
      <c r="G17" s="991">
        <v>5282</v>
      </c>
      <c r="H17" s="991">
        <v>0</v>
      </c>
      <c r="I17" s="991">
        <v>6381209</v>
      </c>
      <c r="J17" s="991">
        <v>17348346</v>
      </c>
      <c r="K17" s="991">
        <v>8384102</v>
      </c>
      <c r="L17" s="991">
        <v>8833950</v>
      </c>
      <c r="M17" s="991">
        <v>10967137</v>
      </c>
      <c r="N17" s="991">
        <v>10967137</v>
      </c>
      <c r="O17" s="992">
        <v>0</v>
      </c>
      <c r="P17" s="615"/>
    </row>
    <row r="18" spans="1:16" s="16" customFormat="1" ht="27" customHeight="1">
      <c r="A18" s="1040"/>
      <c r="B18" s="78">
        <v>24</v>
      </c>
      <c r="C18" s="984">
        <v>8731898</v>
      </c>
      <c r="D18" s="984">
        <v>5489600</v>
      </c>
      <c r="E18" s="984">
        <v>515246</v>
      </c>
      <c r="F18" s="984">
        <v>1523414</v>
      </c>
      <c r="G18" s="984">
        <v>1218</v>
      </c>
      <c r="H18" s="984">
        <v>0</v>
      </c>
      <c r="I18" s="984">
        <v>8730680</v>
      </c>
      <c r="J18" s="984">
        <v>20794726</v>
      </c>
      <c r="K18" s="984">
        <v>9196342</v>
      </c>
      <c r="L18" s="984">
        <v>11369156</v>
      </c>
      <c r="M18" s="984">
        <v>12064046</v>
      </c>
      <c r="N18" s="984">
        <v>12064046</v>
      </c>
      <c r="O18" s="985">
        <v>0</v>
      </c>
      <c r="P18" s="615"/>
    </row>
    <row r="19" spans="1:16" s="16" customFormat="1" ht="27" customHeight="1">
      <c r="A19" s="1040"/>
      <c r="B19" s="79" t="s">
        <v>58</v>
      </c>
      <c r="C19" s="984">
        <v>-2345407</v>
      </c>
      <c r="D19" s="984">
        <v>-1807000</v>
      </c>
      <c r="E19" s="984">
        <v>-234777</v>
      </c>
      <c r="F19" s="984">
        <v>-154609</v>
      </c>
      <c r="G19" s="984">
        <v>4064</v>
      </c>
      <c r="H19" s="984">
        <v>0</v>
      </c>
      <c r="I19" s="984">
        <v>-2349471</v>
      </c>
      <c r="J19" s="984">
        <v>-3446380</v>
      </c>
      <c r="K19" s="984">
        <v>-812240</v>
      </c>
      <c r="L19" s="984">
        <v>-2535206</v>
      </c>
      <c r="M19" s="984">
        <v>-1096909</v>
      </c>
      <c r="N19" s="984">
        <v>-1096909</v>
      </c>
      <c r="O19" s="985">
        <v>0</v>
      </c>
      <c r="P19" s="615"/>
    </row>
    <row r="20" spans="1:16" s="16" customFormat="1" ht="27" customHeight="1" thickBot="1">
      <c r="A20" s="1044"/>
      <c r="B20" s="84" t="s">
        <v>59</v>
      </c>
      <c r="C20" s="993">
        <v>-26.860219851400004</v>
      </c>
      <c r="D20" s="993">
        <v>-32.9167881084232</v>
      </c>
      <c r="E20" s="993">
        <v>-45.56600148278686</v>
      </c>
      <c r="F20" s="993">
        <v>-10.148849885848495</v>
      </c>
      <c r="G20" s="993">
        <v>333.66174055829225</v>
      </c>
      <c r="H20" s="993">
        <v>0</v>
      </c>
      <c r="I20" s="993">
        <v>-26.910515561216307</v>
      </c>
      <c r="J20" s="993">
        <v>-16.573336912445974</v>
      </c>
      <c r="K20" s="993">
        <v>-8.83220741464378</v>
      </c>
      <c r="L20" s="993">
        <v>-22.298981560284687</v>
      </c>
      <c r="M20" s="993">
        <v>-9.092380781704579</v>
      </c>
      <c r="N20" s="993">
        <v>-9.092380781704579</v>
      </c>
      <c r="O20" s="994">
        <v>0</v>
      </c>
      <c r="P20" s="615"/>
    </row>
    <row r="21" spans="1:16" s="16" customFormat="1" ht="27" customHeight="1" thickTop="1">
      <c r="A21" s="1040" t="s">
        <v>314</v>
      </c>
      <c r="B21" s="82">
        <v>25</v>
      </c>
      <c r="C21" s="995">
        <v>15</v>
      </c>
      <c r="D21" s="995">
        <v>0</v>
      </c>
      <c r="E21" s="995">
        <v>0</v>
      </c>
      <c r="F21" s="995">
        <v>0</v>
      </c>
      <c r="G21" s="995">
        <v>0</v>
      </c>
      <c r="H21" s="995">
        <v>0</v>
      </c>
      <c r="I21" s="995">
        <v>15</v>
      </c>
      <c r="J21" s="995">
        <v>158689</v>
      </c>
      <c r="K21" s="995">
        <v>117834</v>
      </c>
      <c r="L21" s="995">
        <v>39433</v>
      </c>
      <c r="M21" s="995">
        <v>158674</v>
      </c>
      <c r="N21" s="995">
        <v>158674</v>
      </c>
      <c r="O21" s="988">
        <v>0</v>
      </c>
      <c r="P21" s="615"/>
    </row>
    <row r="22" spans="1:16" s="16" customFormat="1" ht="27" customHeight="1">
      <c r="A22" s="1040"/>
      <c r="B22" s="78">
        <v>24</v>
      </c>
      <c r="C22" s="984">
        <v>177375</v>
      </c>
      <c r="D22" s="984">
        <v>0</v>
      </c>
      <c r="E22" s="984">
        <v>0</v>
      </c>
      <c r="F22" s="984">
        <v>0</v>
      </c>
      <c r="G22" s="984">
        <v>0</v>
      </c>
      <c r="H22" s="984">
        <v>0</v>
      </c>
      <c r="I22" s="984">
        <v>177375</v>
      </c>
      <c r="J22" s="984">
        <v>207695</v>
      </c>
      <c r="K22" s="984">
        <v>168048</v>
      </c>
      <c r="L22" s="984">
        <v>38694</v>
      </c>
      <c r="M22" s="984">
        <v>171178</v>
      </c>
      <c r="N22" s="984">
        <v>171178</v>
      </c>
      <c r="O22" s="985">
        <v>0</v>
      </c>
      <c r="P22" s="615"/>
    </row>
    <row r="23" spans="1:16" s="16" customFormat="1" ht="27" customHeight="1">
      <c r="A23" s="1040"/>
      <c r="B23" s="79" t="s">
        <v>58</v>
      </c>
      <c r="C23" s="984">
        <v>-177360</v>
      </c>
      <c r="D23" s="984">
        <v>0</v>
      </c>
      <c r="E23" s="984">
        <v>0</v>
      </c>
      <c r="F23" s="984">
        <v>0</v>
      </c>
      <c r="G23" s="984">
        <v>0</v>
      </c>
      <c r="H23" s="984">
        <v>0</v>
      </c>
      <c r="I23" s="984">
        <v>-177360</v>
      </c>
      <c r="J23" s="984">
        <v>-49006</v>
      </c>
      <c r="K23" s="984">
        <v>-50214</v>
      </c>
      <c r="L23" s="984">
        <v>739</v>
      </c>
      <c r="M23" s="984">
        <v>-12504</v>
      </c>
      <c r="N23" s="984">
        <v>-12504</v>
      </c>
      <c r="O23" s="985">
        <v>0</v>
      </c>
      <c r="P23" s="615"/>
    </row>
    <row r="24" spans="1:16" s="16" customFormat="1" ht="27" customHeight="1" thickBot="1">
      <c r="A24" s="1041"/>
      <c r="B24" s="81" t="s">
        <v>59</v>
      </c>
      <c r="C24" s="987">
        <v>-99.99154334038055</v>
      </c>
      <c r="D24" s="987">
        <v>0</v>
      </c>
      <c r="E24" s="987">
        <v>0</v>
      </c>
      <c r="F24" s="987">
        <v>0</v>
      </c>
      <c r="G24" s="987">
        <v>0</v>
      </c>
      <c r="H24" s="987">
        <v>0</v>
      </c>
      <c r="I24" s="987">
        <v>-99.99154334038055</v>
      </c>
      <c r="J24" s="987">
        <v>-23.59517561809384</v>
      </c>
      <c r="K24" s="987">
        <v>-29.880748357612113</v>
      </c>
      <c r="L24" s="987">
        <v>1.909856825347599</v>
      </c>
      <c r="M24" s="987">
        <v>-7.304677002885884</v>
      </c>
      <c r="N24" s="987">
        <v>-7.304677002885884</v>
      </c>
      <c r="O24" s="996">
        <v>0</v>
      </c>
      <c r="P24" s="615"/>
    </row>
    <row r="25" spans="1:16" s="16" customFormat="1" ht="27" customHeight="1">
      <c r="A25" s="1040" t="s">
        <v>64</v>
      </c>
      <c r="B25" s="82">
        <v>25</v>
      </c>
      <c r="C25" s="995">
        <v>44318</v>
      </c>
      <c r="D25" s="995">
        <v>35000</v>
      </c>
      <c r="E25" s="995">
        <v>0</v>
      </c>
      <c r="F25" s="995">
        <v>420</v>
      </c>
      <c r="G25" s="995">
        <v>0</v>
      </c>
      <c r="H25" s="982">
        <v>0</v>
      </c>
      <c r="I25" s="995">
        <v>44318</v>
      </c>
      <c r="J25" s="995">
        <v>101527</v>
      </c>
      <c r="K25" s="995">
        <v>62259</v>
      </c>
      <c r="L25" s="995">
        <v>39268</v>
      </c>
      <c r="M25" s="995">
        <v>64262</v>
      </c>
      <c r="N25" s="995">
        <v>64262</v>
      </c>
      <c r="O25" s="983">
        <v>0</v>
      </c>
      <c r="P25" s="615"/>
    </row>
    <row r="26" spans="1:16" s="16" customFormat="1" ht="27" customHeight="1">
      <c r="A26" s="1040"/>
      <c r="B26" s="78">
        <v>24</v>
      </c>
      <c r="C26" s="984">
        <v>47261</v>
      </c>
      <c r="D26" s="984">
        <v>35000</v>
      </c>
      <c r="E26" s="984">
        <v>0</v>
      </c>
      <c r="F26" s="984">
        <v>0</v>
      </c>
      <c r="G26" s="984">
        <v>0</v>
      </c>
      <c r="H26" s="984">
        <v>0</v>
      </c>
      <c r="I26" s="984">
        <v>47261</v>
      </c>
      <c r="J26" s="984">
        <v>88047</v>
      </c>
      <c r="K26" s="984">
        <v>57641</v>
      </c>
      <c r="L26" s="984">
        <v>30406</v>
      </c>
      <c r="M26" s="984">
        <v>50803</v>
      </c>
      <c r="N26" s="984">
        <v>50803</v>
      </c>
      <c r="O26" s="985">
        <v>0</v>
      </c>
      <c r="P26" s="615"/>
    </row>
    <row r="27" spans="1:16" s="16" customFormat="1" ht="27" customHeight="1">
      <c r="A27" s="1040"/>
      <c r="B27" s="79" t="s">
        <v>58</v>
      </c>
      <c r="C27" s="984">
        <v>-2943</v>
      </c>
      <c r="D27" s="984">
        <v>0</v>
      </c>
      <c r="E27" s="984">
        <v>0</v>
      </c>
      <c r="F27" s="984">
        <v>420</v>
      </c>
      <c r="G27" s="984">
        <v>0</v>
      </c>
      <c r="H27" s="984">
        <v>0</v>
      </c>
      <c r="I27" s="984">
        <v>-2943</v>
      </c>
      <c r="J27" s="984">
        <v>13480</v>
      </c>
      <c r="K27" s="984">
        <v>4618</v>
      </c>
      <c r="L27" s="984">
        <v>8862</v>
      </c>
      <c r="M27" s="984">
        <v>13459</v>
      </c>
      <c r="N27" s="984">
        <v>13459</v>
      </c>
      <c r="O27" s="985">
        <v>0</v>
      </c>
      <c r="P27" s="615"/>
    </row>
    <row r="28" spans="1:16" s="16" customFormat="1" ht="27" customHeight="1" thickBot="1">
      <c r="A28" s="1041"/>
      <c r="B28" s="80" t="s">
        <v>59</v>
      </c>
      <c r="C28" s="986">
        <v>-6.2271217282748985</v>
      </c>
      <c r="D28" s="986">
        <v>0</v>
      </c>
      <c r="E28" s="986">
        <v>0</v>
      </c>
      <c r="F28" s="986" t="s">
        <v>388</v>
      </c>
      <c r="G28" s="986">
        <v>0</v>
      </c>
      <c r="H28" s="987">
        <v>0</v>
      </c>
      <c r="I28" s="986">
        <v>-6.2271217282748985</v>
      </c>
      <c r="J28" s="986">
        <v>15.31000488375527</v>
      </c>
      <c r="K28" s="986">
        <v>8.01165836817543</v>
      </c>
      <c r="L28" s="986">
        <v>29.14556337564954</v>
      </c>
      <c r="M28" s="986">
        <v>26.492529968702637</v>
      </c>
      <c r="N28" s="986">
        <v>26.492529968702637</v>
      </c>
      <c r="O28" s="990">
        <v>0</v>
      </c>
      <c r="P28" s="615"/>
    </row>
    <row r="29" spans="1:16" s="16" customFormat="1" ht="27" customHeight="1">
      <c r="A29" s="1040" t="s">
        <v>315</v>
      </c>
      <c r="B29" s="77">
        <v>25</v>
      </c>
      <c r="C29" s="982">
        <v>31395</v>
      </c>
      <c r="D29" s="982">
        <v>0</v>
      </c>
      <c r="E29" s="982">
        <v>0</v>
      </c>
      <c r="F29" s="982">
        <v>22940</v>
      </c>
      <c r="G29" s="982">
        <v>0</v>
      </c>
      <c r="H29" s="995">
        <v>0</v>
      </c>
      <c r="I29" s="982">
        <v>31395</v>
      </c>
      <c r="J29" s="982">
        <v>2125822</v>
      </c>
      <c r="K29" s="982">
        <v>161630</v>
      </c>
      <c r="L29" s="982">
        <v>1964192</v>
      </c>
      <c r="M29" s="982">
        <v>2094427</v>
      </c>
      <c r="N29" s="982">
        <v>504875</v>
      </c>
      <c r="O29" s="983">
        <v>1589552</v>
      </c>
      <c r="P29" s="615"/>
    </row>
    <row r="30" spans="1:16" s="16" customFormat="1" ht="27" customHeight="1">
      <c r="A30" s="1040"/>
      <c r="B30" s="78">
        <v>24</v>
      </c>
      <c r="C30" s="984">
        <v>81434</v>
      </c>
      <c r="D30" s="984">
        <v>70000</v>
      </c>
      <c r="E30" s="984">
        <v>0</v>
      </c>
      <c r="F30" s="984">
        <v>5540</v>
      </c>
      <c r="G30" s="984">
        <v>0</v>
      </c>
      <c r="H30" s="984">
        <v>0</v>
      </c>
      <c r="I30" s="984">
        <v>81434</v>
      </c>
      <c r="J30" s="984">
        <v>308303</v>
      </c>
      <c r="K30" s="984">
        <v>162501</v>
      </c>
      <c r="L30" s="984">
        <v>145802</v>
      </c>
      <c r="M30" s="984">
        <v>226869</v>
      </c>
      <c r="N30" s="984">
        <v>226869</v>
      </c>
      <c r="O30" s="985">
        <v>0</v>
      </c>
      <c r="P30" s="615"/>
    </row>
    <row r="31" spans="1:16" s="16" customFormat="1" ht="27" customHeight="1">
      <c r="A31" s="1040"/>
      <c r="B31" s="79" t="s">
        <v>58</v>
      </c>
      <c r="C31" s="984">
        <v>-50039</v>
      </c>
      <c r="D31" s="984">
        <v>-70000</v>
      </c>
      <c r="E31" s="984">
        <v>0</v>
      </c>
      <c r="F31" s="984">
        <v>17400</v>
      </c>
      <c r="G31" s="984">
        <v>0</v>
      </c>
      <c r="H31" s="984">
        <v>0</v>
      </c>
      <c r="I31" s="984">
        <v>-50039</v>
      </c>
      <c r="J31" s="984">
        <v>1817519</v>
      </c>
      <c r="K31" s="984">
        <v>-871</v>
      </c>
      <c r="L31" s="984">
        <v>1818390</v>
      </c>
      <c r="M31" s="984">
        <v>1867558</v>
      </c>
      <c r="N31" s="984">
        <v>278006</v>
      </c>
      <c r="O31" s="985">
        <v>1589552</v>
      </c>
      <c r="P31" s="615"/>
    </row>
    <row r="32" spans="1:16" s="16" customFormat="1" ht="27" customHeight="1" thickBot="1">
      <c r="A32" s="1041"/>
      <c r="B32" s="81" t="s">
        <v>59</v>
      </c>
      <c r="C32" s="987">
        <v>-61.44730702163715</v>
      </c>
      <c r="D32" s="987" t="s">
        <v>471</v>
      </c>
      <c r="E32" s="987">
        <v>0</v>
      </c>
      <c r="F32" s="987">
        <v>314.07942238267145</v>
      </c>
      <c r="G32" s="987">
        <v>0</v>
      </c>
      <c r="H32" s="987">
        <v>0</v>
      </c>
      <c r="I32" s="987">
        <v>-61.44730702163715</v>
      </c>
      <c r="J32" s="987">
        <v>589.5236179991762</v>
      </c>
      <c r="K32" s="987">
        <v>-0.5359967015587597</v>
      </c>
      <c r="L32" s="987">
        <v>1247.163962085568</v>
      </c>
      <c r="M32" s="987">
        <v>823.1878308627446</v>
      </c>
      <c r="N32" s="987">
        <v>122.54032062555925</v>
      </c>
      <c r="O32" s="990" t="s">
        <v>388</v>
      </c>
      <c r="P32" s="615"/>
    </row>
    <row r="33" spans="1:16" s="16" customFormat="1" ht="27" customHeight="1">
      <c r="A33" s="1040" t="s">
        <v>65</v>
      </c>
      <c r="B33" s="82">
        <v>25</v>
      </c>
      <c r="C33" s="995">
        <v>6191492</v>
      </c>
      <c r="D33" s="995">
        <v>3488000</v>
      </c>
      <c r="E33" s="995">
        <v>14111</v>
      </c>
      <c r="F33" s="995">
        <v>1267632</v>
      </c>
      <c r="G33" s="995">
        <v>0</v>
      </c>
      <c r="H33" s="995">
        <v>408900</v>
      </c>
      <c r="I33" s="995">
        <v>5782592</v>
      </c>
      <c r="J33" s="995">
        <v>7640375</v>
      </c>
      <c r="K33" s="995">
        <v>4211248</v>
      </c>
      <c r="L33" s="995">
        <v>3394111</v>
      </c>
      <c r="M33" s="995">
        <v>1857783</v>
      </c>
      <c r="N33" s="995">
        <v>1354583</v>
      </c>
      <c r="O33" s="983">
        <v>503200</v>
      </c>
      <c r="P33" s="615"/>
    </row>
    <row r="34" spans="1:16" s="16" customFormat="1" ht="27" customHeight="1">
      <c r="A34" s="1040"/>
      <c r="B34" s="78">
        <v>24</v>
      </c>
      <c r="C34" s="984">
        <v>6703166</v>
      </c>
      <c r="D34" s="984">
        <v>3878600</v>
      </c>
      <c r="E34" s="984">
        <v>23792</v>
      </c>
      <c r="F34" s="984">
        <v>1065722</v>
      </c>
      <c r="G34" s="984">
        <v>0</v>
      </c>
      <c r="H34" s="984">
        <v>110800</v>
      </c>
      <c r="I34" s="984">
        <v>6592366</v>
      </c>
      <c r="J34" s="984">
        <v>7870811</v>
      </c>
      <c r="K34" s="984">
        <v>3079474</v>
      </c>
      <c r="L34" s="984">
        <v>4750380</v>
      </c>
      <c r="M34" s="984">
        <v>1292518</v>
      </c>
      <c r="N34" s="984">
        <v>1284618</v>
      </c>
      <c r="O34" s="985">
        <v>7900</v>
      </c>
      <c r="P34" s="615"/>
    </row>
    <row r="35" spans="1:16" s="16" customFormat="1" ht="27" customHeight="1">
      <c r="A35" s="1040"/>
      <c r="B35" s="79" t="s">
        <v>309</v>
      </c>
      <c r="C35" s="984">
        <v>-511674</v>
      </c>
      <c r="D35" s="984">
        <v>-390600</v>
      </c>
      <c r="E35" s="984">
        <v>-9681</v>
      </c>
      <c r="F35" s="984">
        <v>201910</v>
      </c>
      <c r="G35" s="984">
        <v>0</v>
      </c>
      <c r="H35" s="984">
        <v>298100</v>
      </c>
      <c r="I35" s="984">
        <v>-809774</v>
      </c>
      <c r="J35" s="984">
        <v>-230436</v>
      </c>
      <c r="K35" s="984">
        <v>1131774</v>
      </c>
      <c r="L35" s="984">
        <v>-1356269</v>
      </c>
      <c r="M35" s="984">
        <v>565265</v>
      </c>
      <c r="N35" s="984">
        <v>69965</v>
      </c>
      <c r="O35" s="985">
        <v>495300</v>
      </c>
      <c r="P35" s="615"/>
    </row>
    <row r="36" spans="1:16" s="16" customFormat="1" ht="27" customHeight="1" thickBot="1">
      <c r="A36" s="1041"/>
      <c r="B36" s="80" t="s">
        <v>169</v>
      </c>
      <c r="C36" s="986">
        <v>-7.63331834539082</v>
      </c>
      <c r="D36" s="986">
        <v>-10.070644046821018</v>
      </c>
      <c r="E36" s="986">
        <v>-40.690147948890385</v>
      </c>
      <c r="F36" s="986">
        <v>18.94584141079944</v>
      </c>
      <c r="G36" s="986">
        <v>0</v>
      </c>
      <c r="H36" s="986">
        <v>269.043321299639</v>
      </c>
      <c r="I36" s="986">
        <v>-12.283510957977759</v>
      </c>
      <c r="J36" s="986">
        <v>-2.9277287944025083</v>
      </c>
      <c r="K36" s="986">
        <v>36.75218560052788</v>
      </c>
      <c r="L36" s="986">
        <v>-28.550747519145837</v>
      </c>
      <c r="M36" s="986">
        <v>43.733626920476155</v>
      </c>
      <c r="N36" s="986">
        <v>5.446366157098842</v>
      </c>
      <c r="O36" s="990">
        <v>6269.620253164557</v>
      </c>
      <c r="P36" s="615"/>
    </row>
    <row r="37" spans="1:16" s="16" customFormat="1" ht="27" customHeight="1">
      <c r="A37" s="1040" t="s">
        <v>66</v>
      </c>
      <c r="B37" s="77">
        <v>25</v>
      </c>
      <c r="C37" s="982">
        <v>76063</v>
      </c>
      <c r="D37" s="982">
        <v>0</v>
      </c>
      <c r="E37" s="982">
        <v>0</v>
      </c>
      <c r="F37" s="982">
        <v>76045</v>
      </c>
      <c r="G37" s="982">
        <v>0</v>
      </c>
      <c r="H37" s="982">
        <v>0</v>
      </c>
      <c r="I37" s="982">
        <v>76063</v>
      </c>
      <c r="J37" s="982">
        <v>104757</v>
      </c>
      <c r="K37" s="982">
        <v>6677</v>
      </c>
      <c r="L37" s="982">
        <v>98062</v>
      </c>
      <c r="M37" s="982">
        <v>28694</v>
      </c>
      <c r="N37" s="982">
        <v>28694</v>
      </c>
      <c r="O37" s="983">
        <v>0</v>
      </c>
      <c r="P37" s="615"/>
    </row>
    <row r="38" spans="1:16" s="16" customFormat="1" ht="27" customHeight="1">
      <c r="A38" s="1040"/>
      <c r="B38" s="78">
        <v>24</v>
      </c>
      <c r="C38" s="984">
        <v>74736</v>
      </c>
      <c r="D38" s="984">
        <v>0</v>
      </c>
      <c r="E38" s="984">
        <v>0</v>
      </c>
      <c r="F38" s="984">
        <v>74718</v>
      </c>
      <c r="G38" s="984">
        <v>0</v>
      </c>
      <c r="H38" s="984">
        <v>0</v>
      </c>
      <c r="I38" s="984">
        <v>74736</v>
      </c>
      <c r="J38" s="984">
        <v>106902</v>
      </c>
      <c r="K38" s="984">
        <v>10574</v>
      </c>
      <c r="L38" s="984">
        <v>96310</v>
      </c>
      <c r="M38" s="984">
        <v>32166</v>
      </c>
      <c r="N38" s="984">
        <v>32166</v>
      </c>
      <c r="O38" s="985">
        <v>0</v>
      </c>
      <c r="P38" s="615"/>
    </row>
    <row r="39" spans="1:16" s="16" customFormat="1" ht="27" customHeight="1">
      <c r="A39" s="1040"/>
      <c r="B39" s="79" t="s">
        <v>309</v>
      </c>
      <c r="C39" s="984">
        <v>1327</v>
      </c>
      <c r="D39" s="984">
        <v>0</v>
      </c>
      <c r="E39" s="984">
        <v>0</v>
      </c>
      <c r="F39" s="984">
        <v>1327</v>
      </c>
      <c r="G39" s="984">
        <v>0</v>
      </c>
      <c r="H39" s="984">
        <v>0</v>
      </c>
      <c r="I39" s="984">
        <v>1327</v>
      </c>
      <c r="J39" s="984">
        <v>-2145</v>
      </c>
      <c r="K39" s="984">
        <v>-3897</v>
      </c>
      <c r="L39" s="984">
        <v>1752</v>
      </c>
      <c r="M39" s="984">
        <v>-3472</v>
      </c>
      <c r="N39" s="984">
        <v>-3472</v>
      </c>
      <c r="O39" s="985">
        <v>0</v>
      </c>
      <c r="P39" s="615"/>
    </row>
    <row r="40" spans="1:16" s="16" customFormat="1" ht="27" customHeight="1" thickBot="1">
      <c r="A40" s="1041"/>
      <c r="B40" s="81" t="s">
        <v>169</v>
      </c>
      <c r="C40" s="987">
        <v>1.7755833868550632</v>
      </c>
      <c r="D40" s="987">
        <v>0</v>
      </c>
      <c r="E40" s="987">
        <v>0</v>
      </c>
      <c r="F40" s="987">
        <v>1.7760111352016918</v>
      </c>
      <c r="G40" s="987">
        <v>0</v>
      </c>
      <c r="H40" s="987">
        <v>0</v>
      </c>
      <c r="I40" s="987">
        <v>1.7755833868550632</v>
      </c>
      <c r="J40" s="987">
        <v>-2.0065106359095246</v>
      </c>
      <c r="K40" s="987">
        <v>-36.85454889351239</v>
      </c>
      <c r="L40" s="987">
        <v>1.8191257397985672</v>
      </c>
      <c r="M40" s="987">
        <v>-10.794006093390536</v>
      </c>
      <c r="N40" s="987">
        <v>-10.794006093390536</v>
      </c>
      <c r="O40" s="996">
        <v>0</v>
      </c>
      <c r="P40" s="615"/>
    </row>
    <row r="41" spans="1:16" s="85" customFormat="1" ht="27" customHeight="1">
      <c r="A41" s="1040" t="s">
        <v>68</v>
      </c>
      <c r="B41" s="82">
        <v>25</v>
      </c>
      <c r="C41" s="995">
        <v>16321514</v>
      </c>
      <c r="D41" s="995">
        <v>7406500</v>
      </c>
      <c r="E41" s="995">
        <v>6315954</v>
      </c>
      <c r="F41" s="995">
        <v>2206083</v>
      </c>
      <c r="G41" s="995">
        <v>1083126</v>
      </c>
      <c r="H41" s="995">
        <v>0</v>
      </c>
      <c r="I41" s="995">
        <v>15238388</v>
      </c>
      <c r="J41" s="995">
        <v>25874947</v>
      </c>
      <c r="K41" s="995">
        <v>14713016</v>
      </c>
      <c r="L41" s="995">
        <v>10940489</v>
      </c>
      <c r="M41" s="995">
        <v>10636559</v>
      </c>
      <c r="N41" s="995">
        <v>10636559</v>
      </c>
      <c r="O41" s="988">
        <v>0</v>
      </c>
      <c r="P41" s="615"/>
    </row>
    <row r="42" spans="1:15" ht="27" customHeight="1">
      <c r="A42" s="1040"/>
      <c r="B42" s="78">
        <v>24</v>
      </c>
      <c r="C42" s="984">
        <v>16260185</v>
      </c>
      <c r="D42" s="984">
        <v>7982600</v>
      </c>
      <c r="E42" s="984">
        <v>5456961</v>
      </c>
      <c r="F42" s="984">
        <v>2217760</v>
      </c>
      <c r="G42" s="984">
        <v>1054044</v>
      </c>
      <c r="H42" s="984">
        <v>0</v>
      </c>
      <c r="I42" s="984">
        <v>15206141</v>
      </c>
      <c r="J42" s="984">
        <v>25859948</v>
      </c>
      <c r="K42" s="984">
        <v>13908737</v>
      </c>
      <c r="L42" s="984">
        <v>11700047</v>
      </c>
      <c r="M42" s="984">
        <v>10653807</v>
      </c>
      <c r="N42" s="984">
        <v>10653807</v>
      </c>
      <c r="O42" s="985">
        <v>0</v>
      </c>
    </row>
    <row r="43" spans="1:15" ht="27" customHeight="1">
      <c r="A43" s="1040"/>
      <c r="B43" s="79" t="s">
        <v>309</v>
      </c>
      <c r="C43" s="984">
        <v>61329</v>
      </c>
      <c r="D43" s="984">
        <v>-576100</v>
      </c>
      <c r="E43" s="984">
        <v>858993</v>
      </c>
      <c r="F43" s="984">
        <v>-11677</v>
      </c>
      <c r="G43" s="984">
        <v>29082</v>
      </c>
      <c r="H43" s="984">
        <v>0</v>
      </c>
      <c r="I43" s="984">
        <v>32247</v>
      </c>
      <c r="J43" s="984">
        <v>14999</v>
      </c>
      <c r="K43" s="984">
        <v>804279</v>
      </c>
      <c r="L43" s="984">
        <v>-759558</v>
      </c>
      <c r="M43" s="984">
        <v>-17248</v>
      </c>
      <c r="N43" s="984">
        <v>-17248</v>
      </c>
      <c r="O43" s="985">
        <v>0</v>
      </c>
    </row>
    <row r="44" spans="1:16" ht="27" customHeight="1" thickBot="1">
      <c r="A44" s="1041"/>
      <c r="B44" s="80" t="s">
        <v>169</v>
      </c>
      <c r="C44" s="987">
        <v>0.37717283044442607</v>
      </c>
      <c r="D44" s="987">
        <v>-7.216946859419236</v>
      </c>
      <c r="E44" s="987">
        <v>15.741233994525524</v>
      </c>
      <c r="F44" s="987">
        <v>-0.5265222566914365</v>
      </c>
      <c r="G44" s="987">
        <v>2.759087855914933</v>
      </c>
      <c r="H44" s="987">
        <v>0</v>
      </c>
      <c r="I44" s="987">
        <v>0.21206563848118992</v>
      </c>
      <c r="J44" s="987">
        <v>0.05800089002499154</v>
      </c>
      <c r="K44" s="987">
        <v>5.782545172865085</v>
      </c>
      <c r="L44" s="987">
        <v>-6.491922639285125</v>
      </c>
      <c r="M44" s="987">
        <v>-0.16189517981694243</v>
      </c>
      <c r="N44" s="987">
        <v>-0.16189517981694243</v>
      </c>
      <c r="O44" s="990">
        <v>0</v>
      </c>
      <c r="P44" s="618"/>
    </row>
    <row r="45" spans="1:15" ht="27" customHeight="1">
      <c r="A45" s="1040" t="s">
        <v>69</v>
      </c>
      <c r="B45" s="77">
        <v>25</v>
      </c>
      <c r="C45" s="982">
        <v>366334</v>
      </c>
      <c r="D45" s="982">
        <v>134700</v>
      </c>
      <c r="E45" s="982">
        <v>120023</v>
      </c>
      <c r="F45" s="982">
        <v>83033</v>
      </c>
      <c r="G45" s="982">
        <v>0</v>
      </c>
      <c r="H45" s="995">
        <v>0</v>
      </c>
      <c r="I45" s="982">
        <v>366334</v>
      </c>
      <c r="J45" s="982">
        <v>576351</v>
      </c>
      <c r="K45" s="982">
        <v>299956</v>
      </c>
      <c r="L45" s="982">
        <v>273851</v>
      </c>
      <c r="M45" s="982">
        <v>210017</v>
      </c>
      <c r="N45" s="982">
        <v>210017</v>
      </c>
      <c r="O45" s="983">
        <v>0</v>
      </c>
    </row>
    <row r="46" spans="1:15" ht="27" customHeight="1">
      <c r="A46" s="1040"/>
      <c r="B46" s="78">
        <v>24</v>
      </c>
      <c r="C46" s="984">
        <v>547856</v>
      </c>
      <c r="D46" s="984">
        <v>226000</v>
      </c>
      <c r="E46" s="984">
        <v>205901</v>
      </c>
      <c r="F46" s="984">
        <v>85006</v>
      </c>
      <c r="G46" s="984">
        <v>0</v>
      </c>
      <c r="H46" s="984">
        <v>0</v>
      </c>
      <c r="I46" s="984">
        <v>547856</v>
      </c>
      <c r="J46" s="984">
        <v>809871</v>
      </c>
      <c r="K46" s="984">
        <v>539116</v>
      </c>
      <c r="L46" s="984">
        <v>267981</v>
      </c>
      <c r="M46" s="984">
        <v>262015</v>
      </c>
      <c r="N46" s="984">
        <v>262015</v>
      </c>
      <c r="O46" s="985">
        <v>0</v>
      </c>
    </row>
    <row r="47" spans="1:15" ht="27" customHeight="1">
      <c r="A47" s="1040"/>
      <c r="B47" s="79" t="s">
        <v>309</v>
      </c>
      <c r="C47" s="984">
        <v>-181522</v>
      </c>
      <c r="D47" s="984">
        <v>-91300</v>
      </c>
      <c r="E47" s="984">
        <v>-85878</v>
      </c>
      <c r="F47" s="984">
        <v>-1973</v>
      </c>
      <c r="G47" s="984">
        <v>0</v>
      </c>
      <c r="H47" s="984">
        <v>0</v>
      </c>
      <c r="I47" s="984">
        <v>-181522</v>
      </c>
      <c r="J47" s="984">
        <v>-233520</v>
      </c>
      <c r="K47" s="984">
        <v>-239160</v>
      </c>
      <c r="L47" s="984">
        <v>5870</v>
      </c>
      <c r="M47" s="984">
        <v>-51998</v>
      </c>
      <c r="N47" s="984">
        <v>-51998</v>
      </c>
      <c r="O47" s="985">
        <v>0</v>
      </c>
    </row>
    <row r="48" spans="1:16" ht="27" customHeight="1" thickBot="1">
      <c r="A48" s="1041"/>
      <c r="B48" s="80" t="s">
        <v>169</v>
      </c>
      <c r="C48" s="986">
        <v>-33.13315907829795</v>
      </c>
      <c r="D48" s="986">
        <v>-40.39823008849557</v>
      </c>
      <c r="E48" s="986">
        <v>-41.70839383975794</v>
      </c>
      <c r="F48" s="986">
        <v>-2.3210126344022775</v>
      </c>
      <c r="G48" s="986">
        <v>0</v>
      </c>
      <c r="H48" s="986">
        <v>0</v>
      </c>
      <c r="I48" s="986">
        <v>-33.13315907829795</v>
      </c>
      <c r="J48" s="986">
        <v>-28.83422174642628</v>
      </c>
      <c r="K48" s="986">
        <v>-44.36151032430868</v>
      </c>
      <c r="L48" s="986">
        <v>2.190453800829163</v>
      </c>
      <c r="M48" s="986">
        <v>-19.845428696830332</v>
      </c>
      <c r="N48" s="986">
        <v>-19.845428696830332</v>
      </c>
      <c r="O48" s="990">
        <v>0</v>
      </c>
      <c r="P48" s="618"/>
    </row>
    <row r="49" spans="1:16" s="85" customFormat="1" ht="27" customHeight="1">
      <c r="A49" s="1040" t="s">
        <v>74</v>
      </c>
      <c r="B49" s="77">
        <v>25</v>
      </c>
      <c r="C49" s="982">
        <v>246109</v>
      </c>
      <c r="D49" s="982">
        <v>68900</v>
      </c>
      <c r="E49" s="982">
        <v>60000</v>
      </c>
      <c r="F49" s="982">
        <v>116624</v>
      </c>
      <c r="G49" s="982">
        <v>14146</v>
      </c>
      <c r="H49" s="982">
        <v>0</v>
      </c>
      <c r="I49" s="982">
        <v>231963</v>
      </c>
      <c r="J49" s="982">
        <v>387666</v>
      </c>
      <c r="K49" s="982">
        <v>117011</v>
      </c>
      <c r="L49" s="982">
        <v>270655</v>
      </c>
      <c r="M49" s="982">
        <v>155703</v>
      </c>
      <c r="N49" s="982">
        <v>155703</v>
      </c>
      <c r="O49" s="983">
        <v>0</v>
      </c>
      <c r="P49" s="615"/>
    </row>
    <row r="50" spans="1:15" ht="27" customHeight="1">
      <c r="A50" s="1040"/>
      <c r="B50" s="78">
        <v>24</v>
      </c>
      <c r="C50" s="984">
        <v>155770</v>
      </c>
      <c r="D50" s="984">
        <v>31000</v>
      </c>
      <c r="E50" s="984">
        <v>20000</v>
      </c>
      <c r="F50" s="984">
        <v>103910</v>
      </c>
      <c r="G50" s="984">
        <v>0</v>
      </c>
      <c r="H50" s="984">
        <v>0</v>
      </c>
      <c r="I50" s="984">
        <v>155770</v>
      </c>
      <c r="J50" s="984">
        <v>315053</v>
      </c>
      <c r="K50" s="984">
        <v>51222</v>
      </c>
      <c r="L50" s="984">
        <v>263831</v>
      </c>
      <c r="M50" s="984">
        <v>159283</v>
      </c>
      <c r="N50" s="984">
        <v>159283</v>
      </c>
      <c r="O50" s="985">
        <v>0</v>
      </c>
    </row>
    <row r="51" spans="1:15" ht="27" customHeight="1">
      <c r="A51" s="1040"/>
      <c r="B51" s="79" t="s">
        <v>309</v>
      </c>
      <c r="C51" s="984">
        <v>90339</v>
      </c>
      <c r="D51" s="984">
        <v>37900</v>
      </c>
      <c r="E51" s="984">
        <v>40000</v>
      </c>
      <c r="F51" s="984">
        <v>12714</v>
      </c>
      <c r="G51" s="984">
        <v>14146</v>
      </c>
      <c r="H51" s="984">
        <v>0</v>
      </c>
      <c r="I51" s="984">
        <v>76193</v>
      </c>
      <c r="J51" s="984">
        <v>72613</v>
      </c>
      <c r="K51" s="984">
        <v>65789</v>
      </c>
      <c r="L51" s="984">
        <v>6824</v>
      </c>
      <c r="M51" s="984">
        <v>-3580</v>
      </c>
      <c r="N51" s="984">
        <v>-3580</v>
      </c>
      <c r="O51" s="985">
        <v>0</v>
      </c>
    </row>
    <row r="52" spans="1:16" ht="27" customHeight="1" thickBot="1">
      <c r="A52" s="1041"/>
      <c r="B52" s="81" t="s">
        <v>169</v>
      </c>
      <c r="C52" s="987">
        <v>57.99512101174808</v>
      </c>
      <c r="D52" s="987">
        <v>122.25806451612904</v>
      </c>
      <c r="E52" s="987">
        <v>200</v>
      </c>
      <c r="F52" s="987">
        <v>12.235588490039458</v>
      </c>
      <c r="G52" s="987" t="s">
        <v>388</v>
      </c>
      <c r="H52" s="987">
        <v>0</v>
      </c>
      <c r="I52" s="987">
        <v>48.91378314181164</v>
      </c>
      <c r="J52" s="987">
        <v>23.047868136472278</v>
      </c>
      <c r="K52" s="987">
        <v>128.438952012807</v>
      </c>
      <c r="L52" s="987">
        <v>2.5865042394563185</v>
      </c>
      <c r="M52" s="987">
        <v>-2.247571931719016</v>
      </c>
      <c r="N52" s="987">
        <v>-2.247571931719016</v>
      </c>
      <c r="O52" s="996">
        <v>0</v>
      </c>
      <c r="P52" s="618"/>
    </row>
    <row r="53" spans="1:15" ht="27" customHeight="1">
      <c r="A53" s="1040" t="s">
        <v>312</v>
      </c>
      <c r="B53" s="77">
        <v>25</v>
      </c>
      <c r="C53" s="997">
        <v>93</v>
      </c>
      <c r="D53" s="997">
        <v>0</v>
      </c>
      <c r="E53" s="997">
        <v>0</v>
      </c>
      <c r="F53" s="997">
        <v>93</v>
      </c>
      <c r="G53" s="997">
        <v>0</v>
      </c>
      <c r="H53" s="997">
        <v>0</v>
      </c>
      <c r="I53" s="997">
        <v>93</v>
      </c>
      <c r="J53" s="997">
        <v>5749</v>
      </c>
      <c r="K53" s="997">
        <v>0</v>
      </c>
      <c r="L53" s="997">
        <v>5749</v>
      </c>
      <c r="M53" s="997">
        <v>5656</v>
      </c>
      <c r="N53" s="997">
        <v>5656</v>
      </c>
      <c r="O53" s="998">
        <v>0</v>
      </c>
    </row>
    <row r="54" spans="1:15" ht="27" customHeight="1">
      <c r="A54" s="1040"/>
      <c r="B54" s="78">
        <v>24</v>
      </c>
      <c r="C54" s="999">
        <v>0</v>
      </c>
      <c r="D54" s="999">
        <v>0</v>
      </c>
      <c r="E54" s="999">
        <v>0</v>
      </c>
      <c r="F54" s="999">
        <v>0</v>
      </c>
      <c r="G54" s="999">
        <v>0</v>
      </c>
      <c r="H54" s="999">
        <v>0</v>
      </c>
      <c r="I54" s="999">
        <v>0</v>
      </c>
      <c r="J54" s="999">
        <v>5594</v>
      </c>
      <c r="K54" s="999">
        <v>0</v>
      </c>
      <c r="L54" s="999">
        <v>5594</v>
      </c>
      <c r="M54" s="999">
        <v>5594</v>
      </c>
      <c r="N54" s="999">
        <v>5594</v>
      </c>
      <c r="O54" s="1000">
        <v>0</v>
      </c>
    </row>
    <row r="55" spans="1:15" ht="27" customHeight="1">
      <c r="A55" s="1040"/>
      <c r="B55" s="612" t="s">
        <v>309</v>
      </c>
      <c r="C55" s="999">
        <v>93</v>
      </c>
      <c r="D55" s="999">
        <v>0</v>
      </c>
      <c r="E55" s="999">
        <v>0</v>
      </c>
      <c r="F55" s="999">
        <v>93</v>
      </c>
      <c r="G55" s="999">
        <v>0</v>
      </c>
      <c r="H55" s="999">
        <v>0</v>
      </c>
      <c r="I55" s="999">
        <v>93</v>
      </c>
      <c r="J55" s="999">
        <v>155</v>
      </c>
      <c r="K55" s="999">
        <v>0</v>
      </c>
      <c r="L55" s="999">
        <v>155</v>
      </c>
      <c r="M55" s="999">
        <v>62</v>
      </c>
      <c r="N55" s="999">
        <v>62</v>
      </c>
      <c r="O55" s="1000">
        <v>0</v>
      </c>
    </row>
    <row r="56" spans="1:16" ht="27" customHeight="1" thickBot="1">
      <c r="A56" s="1041"/>
      <c r="B56" s="613" t="s">
        <v>169</v>
      </c>
      <c r="C56" s="987" t="s">
        <v>388</v>
      </c>
      <c r="D56" s="987">
        <v>0</v>
      </c>
      <c r="E56" s="987">
        <v>0</v>
      </c>
      <c r="F56" s="987" t="s">
        <v>388</v>
      </c>
      <c r="G56" s="987">
        <v>0</v>
      </c>
      <c r="H56" s="987">
        <v>0</v>
      </c>
      <c r="I56" s="987" t="s">
        <v>388</v>
      </c>
      <c r="J56" s="987">
        <v>2.7708258848766536</v>
      </c>
      <c r="K56" s="987">
        <v>0</v>
      </c>
      <c r="L56" s="987">
        <v>2.7708258848766536</v>
      </c>
      <c r="M56" s="987">
        <v>1.1083303539506615</v>
      </c>
      <c r="N56" s="987">
        <v>1.1083303539506615</v>
      </c>
      <c r="O56" s="996">
        <v>0</v>
      </c>
      <c r="P56" s="618"/>
    </row>
    <row r="57" spans="1:15" ht="27" customHeight="1">
      <c r="A57" s="1040" t="s">
        <v>91</v>
      </c>
      <c r="B57" s="82">
        <v>25</v>
      </c>
      <c r="C57" s="995">
        <v>0</v>
      </c>
      <c r="D57" s="995">
        <v>0</v>
      </c>
      <c r="E57" s="995">
        <v>0</v>
      </c>
      <c r="F57" s="995">
        <v>0</v>
      </c>
      <c r="G57" s="995">
        <v>0</v>
      </c>
      <c r="H57" s="995">
        <v>0</v>
      </c>
      <c r="I57" s="995">
        <v>0</v>
      </c>
      <c r="J57" s="995">
        <v>2065</v>
      </c>
      <c r="K57" s="995">
        <v>0</v>
      </c>
      <c r="L57" s="995">
        <v>2065</v>
      </c>
      <c r="M57" s="995">
        <v>2065</v>
      </c>
      <c r="N57" s="995">
        <v>2065</v>
      </c>
      <c r="O57" s="988">
        <v>0</v>
      </c>
    </row>
    <row r="58" spans="1:15" ht="27" customHeight="1">
      <c r="A58" s="1040"/>
      <c r="B58" s="78">
        <v>24</v>
      </c>
      <c r="C58" s="984">
        <v>0</v>
      </c>
      <c r="D58" s="984">
        <v>0</v>
      </c>
      <c r="E58" s="984">
        <v>0</v>
      </c>
      <c r="F58" s="984">
        <v>0</v>
      </c>
      <c r="G58" s="984">
        <v>0</v>
      </c>
      <c r="H58" s="984">
        <v>0</v>
      </c>
      <c r="I58" s="984">
        <v>0</v>
      </c>
      <c r="J58" s="984">
        <v>1337</v>
      </c>
      <c r="K58" s="984">
        <v>0</v>
      </c>
      <c r="L58" s="984">
        <v>1337</v>
      </c>
      <c r="M58" s="984">
        <v>1337</v>
      </c>
      <c r="N58" s="984">
        <v>1337</v>
      </c>
      <c r="O58" s="985">
        <v>0</v>
      </c>
    </row>
    <row r="59" spans="1:15" ht="27" customHeight="1">
      <c r="A59" s="1040"/>
      <c r="B59" s="79" t="s">
        <v>309</v>
      </c>
      <c r="C59" s="984">
        <v>0</v>
      </c>
      <c r="D59" s="984">
        <v>0</v>
      </c>
      <c r="E59" s="984">
        <v>0</v>
      </c>
      <c r="F59" s="984">
        <v>0</v>
      </c>
      <c r="G59" s="984">
        <v>0</v>
      </c>
      <c r="H59" s="984">
        <v>0</v>
      </c>
      <c r="I59" s="984">
        <v>0</v>
      </c>
      <c r="J59" s="984">
        <v>728</v>
      </c>
      <c r="K59" s="984">
        <v>0</v>
      </c>
      <c r="L59" s="984">
        <v>728</v>
      </c>
      <c r="M59" s="984">
        <v>728</v>
      </c>
      <c r="N59" s="984">
        <v>728</v>
      </c>
      <c r="O59" s="985">
        <v>0</v>
      </c>
    </row>
    <row r="60" spans="1:16" ht="27" customHeight="1" thickBot="1">
      <c r="A60" s="1040"/>
      <c r="B60" s="84" t="s">
        <v>169</v>
      </c>
      <c r="C60" s="993">
        <v>0</v>
      </c>
      <c r="D60" s="986">
        <v>0</v>
      </c>
      <c r="E60" s="986">
        <v>0</v>
      </c>
      <c r="F60" s="993">
        <v>0</v>
      </c>
      <c r="G60" s="993">
        <v>0</v>
      </c>
      <c r="H60" s="993">
        <v>0</v>
      </c>
      <c r="I60" s="993">
        <v>0</v>
      </c>
      <c r="J60" s="993">
        <v>54.45026178010471</v>
      </c>
      <c r="K60" s="993">
        <v>0</v>
      </c>
      <c r="L60" s="993">
        <v>54.45026178010471</v>
      </c>
      <c r="M60" s="993">
        <v>54.45026178010471</v>
      </c>
      <c r="N60" s="993">
        <v>54.45026178010471</v>
      </c>
      <c r="O60" s="994">
        <v>0</v>
      </c>
      <c r="P60" s="618"/>
    </row>
    <row r="61" spans="1:15" ht="27" customHeight="1" thickTop="1">
      <c r="A61" s="1043" t="s">
        <v>73</v>
      </c>
      <c r="B61" s="77">
        <v>25</v>
      </c>
      <c r="C61" s="982">
        <v>16934050</v>
      </c>
      <c r="D61" s="991">
        <v>7610100</v>
      </c>
      <c r="E61" s="991">
        <v>6495977</v>
      </c>
      <c r="F61" s="995">
        <v>2405833</v>
      </c>
      <c r="G61" s="995">
        <v>1097272</v>
      </c>
      <c r="H61" s="995">
        <v>0</v>
      </c>
      <c r="I61" s="995">
        <v>15836778</v>
      </c>
      <c r="J61" s="995">
        <v>26844713</v>
      </c>
      <c r="K61" s="995">
        <v>15129983</v>
      </c>
      <c r="L61" s="995">
        <v>11490744</v>
      </c>
      <c r="M61" s="995">
        <v>11007935</v>
      </c>
      <c r="N61" s="995">
        <v>11007935</v>
      </c>
      <c r="O61" s="983">
        <v>0</v>
      </c>
    </row>
    <row r="62" spans="1:15" ht="27" customHeight="1">
      <c r="A62" s="1040"/>
      <c r="B62" s="78">
        <v>24</v>
      </c>
      <c r="C62" s="984">
        <v>16963811</v>
      </c>
      <c r="D62" s="984">
        <v>8239600</v>
      </c>
      <c r="E62" s="984">
        <v>5682862</v>
      </c>
      <c r="F62" s="984">
        <v>2406676</v>
      </c>
      <c r="G62" s="984">
        <v>1054044</v>
      </c>
      <c r="H62" s="984">
        <v>0</v>
      </c>
      <c r="I62" s="984">
        <v>15909767</v>
      </c>
      <c r="J62" s="984">
        <v>26990466</v>
      </c>
      <c r="K62" s="984">
        <v>14499075</v>
      </c>
      <c r="L62" s="984">
        <v>12237453</v>
      </c>
      <c r="M62" s="984">
        <v>11080699</v>
      </c>
      <c r="N62" s="984">
        <v>11080699</v>
      </c>
      <c r="O62" s="985">
        <v>0</v>
      </c>
    </row>
    <row r="63" spans="1:15" ht="27" customHeight="1">
      <c r="A63" s="1040"/>
      <c r="B63" s="79" t="s">
        <v>309</v>
      </c>
      <c r="C63" s="984">
        <v>-29761</v>
      </c>
      <c r="D63" s="984">
        <v>-629500</v>
      </c>
      <c r="E63" s="984">
        <v>813115</v>
      </c>
      <c r="F63" s="984">
        <v>-843</v>
      </c>
      <c r="G63" s="984">
        <v>43228</v>
      </c>
      <c r="H63" s="984">
        <v>0</v>
      </c>
      <c r="I63" s="984">
        <v>-72989</v>
      </c>
      <c r="J63" s="984">
        <v>-145753</v>
      </c>
      <c r="K63" s="984">
        <v>630908</v>
      </c>
      <c r="L63" s="984">
        <v>-746709</v>
      </c>
      <c r="M63" s="984">
        <v>-72764</v>
      </c>
      <c r="N63" s="984">
        <v>-72764</v>
      </c>
      <c r="O63" s="985">
        <v>0</v>
      </c>
    </row>
    <row r="64" spans="1:16" ht="27" customHeight="1" thickBot="1">
      <c r="A64" s="1044"/>
      <c r="B64" s="84" t="s">
        <v>169</v>
      </c>
      <c r="C64" s="993">
        <v>-0.1754381724719758</v>
      </c>
      <c r="D64" s="987">
        <v>-7.6399339773775425</v>
      </c>
      <c r="E64" s="987">
        <v>14.308195412804322</v>
      </c>
      <c r="F64" s="993">
        <v>-0.03502756499005267</v>
      </c>
      <c r="G64" s="987">
        <v>4.1011570674469</v>
      </c>
      <c r="H64" s="993">
        <v>0</v>
      </c>
      <c r="I64" s="993">
        <v>-0.45876850364936206</v>
      </c>
      <c r="J64" s="993">
        <v>-0.5400166117917341</v>
      </c>
      <c r="K64" s="993">
        <v>4.351367242393049</v>
      </c>
      <c r="L64" s="993">
        <v>-6.101833445243876</v>
      </c>
      <c r="M64" s="993">
        <v>-0.6566733741255855</v>
      </c>
      <c r="N64" s="993">
        <v>-0.6566733741255855</v>
      </c>
      <c r="O64" s="994">
        <v>0</v>
      </c>
      <c r="P64" s="618"/>
    </row>
    <row r="65" spans="1:15" ht="30" customHeight="1" thickBot="1" thickTop="1">
      <c r="A65" s="981" t="s">
        <v>70</v>
      </c>
      <c r="B65" s="87">
        <v>25</v>
      </c>
      <c r="C65" s="1001">
        <v>29663824</v>
      </c>
      <c r="D65" s="1001">
        <v>14815700</v>
      </c>
      <c r="E65" s="1001">
        <v>6790557</v>
      </c>
      <c r="F65" s="1001">
        <v>5141675</v>
      </c>
      <c r="G65" s="1001">
        <v>1102554</v>
      </c>
      <c r="H65" s="1001">
        <v>408900</v>
      </c>
      <c r="I65" s="1001">
        <v>28152370</v>
      </c>
      <c r="J65" s="1001">
        <v>54324229</v>
      </c>
      <c r="K65" s="1001">
        <v>28073733</v>
      </c>
      <c r="L65" s="1001">
        <v>25859760</v>
      </c>
      <c r="M65" s="1001">
        <v>26178912</v>
      </c>
      <c r="N65" s="1001">
        <v>24086160</v>
      </c>
      <c r="O65" s="1002">
        <v>2092752</v>
      </c>
    </row>
  </sheetData>
  <sheetProtection/>
  <mergeCells count="16">
    <mergeCell ref="A21:A24"/>
    <mergeCell ref="A25:A28"/>
    <mergeCell ref="A29:A32"/>
    <mergeCell ref="A33:A36"/>
    <mergeCell ref="A61:A64"/>
    <mergeCell ref="A53:A56"/>
    <mergeCell ref="H5:H7"/>
    <mergeCell ref="A5:A8"/>
    <mergeCell ref="A49:A52"/>
    <mergeCell ref="A57:A60"/>
    <mergeCell ref="A41:A44"/>
    <mergeCell ref="A45:A48"/>
    <mergeCell ref="A9:A12"/>
    <mergeCell ref="A13:A16"/>
    <mergeCell ref="A17:A20"/>
    <mergeCell ref="A37:A40"/>
  </mergeCells>
  <printOptions/>
  <pageMargins left="0.7874015748031497" right="0.3937007874015748" top="0.7874015748031497" bottom="0.7874015748031497" header="0.5118110236220472" footer="0.15748031496062992"/>
  <pageSetup horizontalDpi="400" verticalDpi="400" orientation="landscape" paperSize="9" scale="32" r:id="rId1"/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S17"/>
  <sheetViews>
    <sheetView showGridLines="0" showZeros="0" view="pageBreakPreview" zoomScale="80" zoomScaleSheetLayoutView="80" zoomScalePageLayoutView="0" workbookViewId="0" topLeftCell="A1">
      <selection activeCell="A9" sqref="A9:B9"/>
    </sheetView>
  </sheetViews>
  <sheetFormatPr defaultColWidth="12.18359375" defaultRowHeight="18"/>
  <cols>
    <col min="1" max="1" width="7.90625" style="421" customWidth="1"/>
    <col min="2" max="2" width="4.0859375" style="421" customWidth="1"/>
    <col min="3" max="3" width="12.90625" style="421" customWidth="1"/>
    <col min="4" max="6" width="12.453125" style="421" customWidth="1"/>
    <col min="7" max="7" width="9.6328125" style="421" customWidth="1"/>
    <col min="8" max="9" width="9.2734375" style="421" customWidth="1"/>
    <col min="10" max="10" width="9.18359375" style="421" customWidth="1"/>
    <col min="11" max="11" width="9.72265625" style="421" customWidth="1"/>
    <col min="12" max="12" width="12.72265625" style="421" customWidth="1"/>
    <col min="13" max="13" width="8.2734375" style="421" customWidth="1"/>
    <col min="14" max="14" width="9.6328125" style="421" customWidth="1"/>
    <col min="15" max="16384" width="12.18359375" style="421" customWidth="1"/>
  </cols>
  <sheetData>
    <row r="1" s="423" customFormat="1" ht="27.75" customHeight="1">
      <c r="A1" s="422" t="s">
        <v>258</v>
      </c>
    </row>
    <row r="2" s="423" customFormat="1" ht="27.75" customHeight="1">
      <c r="A2" s="424" t="s">
        <v>0</v>
      </c>
    </row>
    <row r="3" s="208" customFormat="1" ht="4.5" customHeight="1"/>
    <row r="4" spans="1:11" s="426" customFormat="1" ht="28.5" customHeight="1">
      <c r="A4" s="425" t="s">
        <v>199</v>
      </c>
      <c r="J4" s="427"/>
      <c r="K4" s="427"/>
    </row>
    <row r="5" spans="1:14" s="434" customFormat="1" ht="28.5" customHeight="1" thickBot="1">
      <c r="A5" s="428" t="s">
        <v>248</v>
      </c>
      <c r="B5" s="429"/>
      <c r="C5" s="429"/>
      <c r="D5" s="429"/>
      <c r="E5" s="429"/>
      <c r="F5" s="430"/>
      <c r="G5" s="430"/>
      <c r="H5" s="430"/>
      <c r="I5" s="431"/>
      <c r="J5" s="432"/>
      <c r="K5" s="433"/>
      <c r="M5" s="435"/>
      <c r="N5" s="435"/>
    </row>
    <row r="6" spans="1:19" s="390" customFormat="1" ht="21.75" customHeight="1">
      <c r="A6" s="436"/>
      <c r="B6" s="437" t="s">
        <v>243</v>
      </c>
      <c r="C6" s="438" t="s">
        <v>249</v>
      </c>
      <c r="D6" s="439" t="s">
        <v>250</v>
      </c>
      <c r="E6" s="440"/>
      <c r="F6" s="441"/>
      <c r="G6" s="438" t="s">
        <v>251</v>
      </c>
      <c r="H6" s="438" t="s">
        <v>252</v>
      </c>
      <c r="I6" s="442" t="s">
        <v>253</v>
      </c>
      <c r="J6" s="443"/>
      <c r="K6" s="426"/>
      <c r="L6" s="444"/>
      <c r="M6" s="444"/>
      <c r="N6" s="444"/>
      <c r="O6" s="444"/>
      <c r="P6" s="444"/>
      <c r="Q6" s="444"/>
      <c r="R6" s="444"/>
      <c r="S6" s="444"/>
    </row>
    <row r="7" spans="1:19" s="450" customFormat="1" ht="21.75" customHeight="1">
      <c r="A7" s="445" t="s">
        <v>97</v>
      </c>
      <c r="B7" s="446"/>
      <c r="C7" s="447" t="s">
        <v>254</v>
      </c>
      <c r="D7" s="448" t="s">
        <v>255</v>
      </c>
      <c r="E7" s="448" t="s">
        <v>256</v>
      </c>
      <c r="F7" s="448" t="s">
        <v>336</v>
      </c>
      <c r="G7" s="447" t="s">
        <v>334</v>
      </c>
      <c r="H7" s="447" t="s">
        <v>335</v>
      </c>
      <c r="I7" s="449" t="s">
        <v>335</v>
      </c>
      <c r="J7" s="443"/>
      <c r="K7" s="426"/>
      <c r="L7" s="444"/>
      <c r="M7" s="444"/>
      <c r="N7" s="444"/>
      <c r="O7" s="444"/>
      <c r="P7" s="444"/>
      <c r="Q7" s="444"/>
      <c r="R7" s="444"/>
      <c r="S7" s="444"/>
    </row>
    <row r="8" spans="1:19" s="450" customFormat="1" ht="19.5">
      <c r="A8" s="829"/>
      <c r="B8" s="830"/>
      <c r="C8" s="672" t="s">
        <v>332</v>
      </c>
      <c r="D8" s="673" t="s">
        <v>332</v>
      </c>
      <c r="E8" s="673" t="s">
        <v>332</v>
      </c>
      <c r="F8" s="673" t="s">
        <v>332</v>
      </c>
      <c r="G8" s="672" t="s">
        <v>333</v>
      </c>
      <c r="H8" s="672" t="s">
        <v>333</v>
      </c>
      <c r="I8" s="674" t="s">
        <v>333</v>
      </c>
      <c r="J8" s="443"/>
      <c r="K8" s="426"/>
      <c r="L8" s="444"/>
      <c r="M8" s="444"/>
      <c r="N8" s="444"/>
      <c r="O8" s="444"/>
      <c r="P8" s="444"/>
      <c r="Q8" s="444"/>
      <c r="R8" s="444"/>
      <c r="S8" s="444"/>
    </row>
    <row r="9" spans="1:19" s="450" customFormat="1" ht="39" customHeight="1">
      <c r="A9" s="1127">
        <v>21</v>
      </c>
      <c r="B9" s="1128"/>
      <c r="C9" s="831">
        <v>25245074</v>
      </c>
      <c r="D9" s="831">
        <v>12253205</v>
      </c>
      <c r="E9" s="831">
        <v>3512644</v>
      </c>
      <c r="F9" s="831">
        <v>15765849</v>
      </c>
      <c r="G9" s="832">
        <v>48.53701359718732</v>
      </c>
      <c r="H9" s="832">
        <v>13.914175890314285</v>
      </c>
      <c r="I9" s="833">
        <v>62.4511894875016</v>
      </c>
      <c r="J9" s="443"/>
      <c r="K9" s="426"/>
      <c r="L9" s="444"/>
      <c r="M9" s="444"/>
      <c r="N9" s="444"/>
      <c r="O9" s="444"/>
      <c r="P9" s="444"/>
      <c r="Q9" s="444"/>
      <c r="R9" s="444"/>
      <c r="S9" s="444"/>
    </row>
    <row r="10" spans="1:19" s="450" customFormat="1" ht="41.25" customHeight="1">
      <c r="A10" s="1129">
        <v>22</v>
      </c>
      <c r="B10" s="1130"/>
      <c r="C10" s="834">
        <v>25426290</v>
      </c>
      <c r="D10" s="834">
        <v>10543517</v>
      </c>
      <c r="E10" s="834">
        <v>3238409</v>
      </c>
      <c r="F10" s="834">
        <v>13781926</v>
      </c>
      <c r="G10" s="832">
        <v>41.46698948214623</v>
      </c>
      <c r="H10" s="832">
        <v>12.73645899578743</v>
      </c>
      <c r="I10" s="833">
        <v>54.20344847793367</v>
      </c>
      <c r="J10" s="451"/>
      <c r="K10" s="427"/>
      <c r="L10" s="444"/>
      <c r="M10" s="444"/>
      <c r="N10" s="444"/>
      <c r="O10" s="444"/>
      <c r="P10" s="444"/>
      <c r="Q10" s="444"/>
      <c r="R10" s="444"/>
      <c r="S10" s="444"/>
    </row>
    <row r="11" spans="1:19" s="450" customFormat="1" ht="41.25" customHeight="1">
      <c r="A11" s="1129">
        <v>23</v>
      </c>
      <c r="B11" s="1130"/>
      <c r="C11" s="834">
        <v>26285186</v>
      </c>
      <c r="D11" s="834">
        <v>10122306</v>
      </c>
      <c r="E11" s="834">
        <v>3020589</v>
      </c>
      <c r="F11" s="834">
        <v>13142895</v>
      </c>
      <c r="G11" s="832">
        <v>38.50954678426091</v>
      </c>
      <c r="H11" s="832">
        <v>11.491602151873682</v>
      </c>
      <c r="I11" s="833">
        <v>50.0011489361346</v>
      </c>
      <c r="J11" s="451"/>
      <c r="K11" s="427"/>
      <c r="L11" s="444"/>
      <c r="M11" s="444"/>
      <c r="N11" s="444"/>
      <c r="O11" s="444"/>
      <c r="P11" s="444"/>
      <c r="Q11" s="444"/>
      <c r="R11" s="444"/>
      <c r="S11" s="444"/>
    </row>
    <row r="12" spans="1:19" s="450" customFormat="1" ht="41.25" customHeight="1">
      <c r="A12" s="1129">
        <v>24</v>
      </c>
      <c r="B12" s="1130"/>
      <c r="C12" s="834">
        <v>26129732</v>
      </c>
      <c r="D12" s="834">
        <v>11369156</v>
      </c>
      <c r="E12" s="835">
        <v>2873497</v>
      </c>
      <c r="F12" s="834">
        <v>14242653</v>
      </c>
      <c r="G12" s="832">
        <v>43.510419471581265</v>
      </c>
      <c r="H12" s="832">
        <v>10.997039694092537</v>
      </c>
      <c r="I12" s="833">
        <v>54.5074591656738</v>
      </c>
      <c r="J12" s="451"/>
      <c r="K12" s="427"/>
      <c r="L12" s="444"/>
      <c r="M12" s="444"/>
      <c r="N12" s="444"/>
      <c r="O12" s="444"/>
      <c r="P12" s="444"/>
      <c r="Q12" s="444"/>
      <c r="R12" s="444"/>
      <c r="S12" s="444"/>
    </row>
    <row r="13" spans="1:19" s="450" customFormat="1" ht="41.25" customHeight="1">
      <c r="A13" s="1129">
        <v>25</v>
      </c>
      <c r="B13" s="1130"/>
      <c r="C13" s="831">
        <v>26241663</v>
      </c>
      <c r="D13" s="831">
        <v>8833950</v>
      </c>
      <c r="E13" s="836">
        <v>2596887</v>
      </c>
      <c r="F13" s="834">
        <f>SUM(D13:E13)</f>
        <v>11430837</v>
      </c>
      <c r="G13" s="832">
        <f>D13/$C13*100</f>
        <v>33.66383449097719</v>
      </c>
      <c r="H13" s="832">
        <f>E13/$C13*100</f>
        <v>9.896045841302055</v>
      </c>
      <c r="I13" s="833">
        <f>F13/$C13*100</f>
        <v>43.55988033227924</v>
      </c>
      <c r="J13" s="451"/>
      <c r="K13" s="427"/>
      <c r="L13" s="444"/>
      <c r="M13" s="444"/>
      <c r="N13" s="444"/>
      <c r="O13" s="444"/>
      <c r="P13" s="444"/>
      <c r="Q13" s="444"/>
      <c r="R13" s="444"/>
      <c r="S13" s="444"/>
    </row>
    <row r="14" spans="1:19" s="450" customFormat="1" ht="23.25" customHeight="1">
      <c r="A14" s="837" t="s">
        <v>123</v>
      </c>
      <c r="B14" s="838">
        <v>24</v>
      </c>
      <c r="C14" s="832">
        <f aca="true" t="shared" si="0" ref="C14:F15">(C12-C11)/C11*100</f>
        <v>-0.5914129730716001</v>
      </c>
      <c r="D14" s="832">
        <f t="shared" si="0"/>
        <v>12.31784536053346</v>
      </c>
      <c r="E14" s="832">
        <f t="shared" si="0"/>
        <v>-4.869646284218078</v>
      </c>
      <c r="F14" s="832">
        <f t="shared" si="0"/>
        <v>8.367699810429894</v>
      </c>
      <c r="G14" s="839">
        <v>0</v>
      </c>
      <c r="H14" s="839">
        <v>0</v>
      </c>
      <c r="I14" s="840">
        <v>0</v>
      </c>
      <c r="J14" s="451"/>
      <c r="K14" s="427"/>
      <c r="L14" s="444"/>
      <c r="M14" s="444"/>
      <c r="N14" s="444"/>
      <c r="O14" s="444"/>
      <c r="P14" s="444"/>
      <c r="Q14" s="444"/>
      <c r="R14" s="444"/>
      <c r="S14" s="444"/>
    </row>
    <row r="15" spans="1:19" s="450" customFormat="1" ht="23.25" customHeight="1" thickBot="1">
      <c r="A15" s="841" t="s">
        <v>124</v>
      </c>
      <c r="B15" s="842">
        <v>25</v>
      </c>
      <c r="C15" s="843">
        <f t="shared" si="0"/>
        <v>0.42836642947581705</v>
      </c>
      <c r="D15" s="843">
        <f t="shared" si="0"/>
        <v>-22.298981560284687</v>
      </c>
      <c r="E15" s="843">
        <f t="shared" si="0"/>
        <v>-9.62624982730102</v>
      </c>
      <c r="F15" s="843">
        <f t="shared" si="0"/>
        <v>-19.74222077867094</v>
      </c>
      <c r="G15" s="843">
        <v>0</v>
      </c>
      <c r="H15" s="843">
        <v>0</v>
      </c>
      <c r="I15" s="844">
        <v>0</v>
      </c>
      <c r="J15" s="451"/>
      <c r="K15" s="427"/>
      <c r="L15" s="444"/>
      <c r="M15" s="444"/>
      <c r="N15" s="444"/>
      <c r="O15" s="444"/>
      <c r="P15" s="444"/>
      <c r="Q15" s="444"/>
      <c r="R15" s="444"/>
      <c r="S15" s="444"/>
    </row>
    <row r="16" spans="1:19" s="434" customFormat="1" ht="20.25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3"/>
      <c r="L16" s="444"/>
      <c r="M16" s="444"/>
      <c r="N16" s="444"/>
      <c r="O16" s="444"/>
      <c r="P16" s="444"/>
      <c r="Q16" s="444"/>
      <c r="R16" s="444"/>
      <c r="S16" s="444"/>
    </row>
    <row r="17" spans="3:5" ht="58.5" customHeight="1" hidden="1">
      <c r="C17" s="712" t="s">
        <v>415</v>
      </c>
      <c r="D17" s="712" t="s">
        <v>416</v>
      </c>
      <c r="E17" s="708" t="s">
        <v>403</v>
      </c>
    </row>
  </sheetData>
  <sheetProtection/>
  <mergeCells count="5">
    <mergeCell ref="A9:B9"/>
    <mergeCell ref="A10:B10"/>
    <mergeCell ref="A11:B11"/>
    <mergeCell ref="A12:B12"/>
    <mergeCell ref="A13:B13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R27"/>
  <sheetViews>
    <sheetView showGridLines="0" showZeros="0" view="pageBreakPreview" zoomScale="80" zoomScaleNormal="75" zoomScaleSheetLayoutView="80" zoomScalePageLayoutView="0" workbookViewId="0" topLeftCell="A1">
      <selection activeCell="A10" sqref="A10"/>
    </sheetView>
  </sheetViews>
  <sheetFormatPr defaultColWidth="12.18359375" defaultRowHeight="18"/>
  <cols>
    <col min="1" max="1" width="7.90625" style="492" customWidth="1"/>
    <col min="2" max="2" width="4.0859375" style="492" customWidth="1"/>
    <col min="3" max="3" width="12.90625" style="492" customWidth="1"/>
    <col min="4" max="10" width="10.90625" style="492" customWidth="1"/>
    <col min="11" max="11" width="9.72265625" style="492" customWidth="1"/>
    <col min="12" max="12" width="12.72265625" style="492" customWidth="1"/>
    <col min="13" max="13" width="8.2734375" style="492" customWidth="1"/>
    <col min="14" max="14" width="9.6328125" style="492" customWidth="1"/>
    <col min="15" max="16384" width="12.18359375" style="492" customWidth="1"/>
  </cols>
  <sheetData>
    <row r="1" s="453" customFormat="1" ht="27.75" customHeight="1">
      <c r="A1" s="452" t="s">
        <v>286</v>
      </c>
    </row>
    <row r="2" s="453" customFormat="1" ht="27.75" customHeight="1">
      <c r="A2" s="454" t="s">
        <v>0</v>
      </c>
    </row>
    <row r="3" s="455" customFormat="1" ht="4.5" customHeight="1">
      <c r="A3" s="675"/>
    </row>
    <row r="4" spans="1:11" s="457" customFormat="1" ht="28.5" customHeight="1">
      <c r="A4" s="456" t="s">
        <v>199</v>
      </c>
      <c r="J4" s="458"/>
      <c r="K4" s="458"/>
    </row>
    <row r="5" s="460" customFormat="1" ht="28.5" customHeight="1" thickBot="1">
      <c r="A5" s="459" t="s">
        <v>287</v>
      </c>
    </row>
    <row r="6" spans="1:11" s="460" customFormat="1" ht="20.25" customHeight="1">
      <c r="A6" s="461"/>
      <c r="B6" s="462"/>
      <c r="C6" s="463" t="s">
        <v>338</v>
      </c>
      <c r="D6" s="464" t="s">
        <v>259</v>
      </c>
      <c r="E6" s="465" t="s">
        <v>260</v>
      </c>
      <c r="F6" s="465" t="s">
        <v>261</v>
      </c>
      <c r="G6" s="465" t="s">
        <v>262</v>
      </c>
      <c r="H6" s="466" t="s">
        <v>288</v>
      </c>
      <c r="I6" s="466" t="s">
        <v>288</v>
      </c>
      <c r="J6" s="467"/>
      <c r="K6" s="468"/>
    </row>
    <row r="7" spans="1:11" s="460" customFormat="1" ht="20.25" customHeight="1">
      <c r="A7" s="469"/>
      <c r="B7" s="470"/>
      <c r="C7" s="471"/>
      <c r="D7" s="472" t="s">
        <v>263</v>
      </c>
      <c r="E7" s="473" t="s">
        <v>264</v>
      </c>
      <c r="F7" s="473" t="s">
        <v>264</v>
      </c>
      <c r="G7" s="473" t="s">
        <v>264</v>
      </c>
      <c r="H7" s="473" t="s">
        <v>264</v>
      </c>
      <c r="I7" s="473" t="s">
        <v>265</v>
      </c>
      <c r="J7" s="1131" t="s">
        <v>109</v>
      </c>
      <c r="K7" s="468"/>
    </row>
    <row r="8" spans="1:18" s="460" customFormat="1" ht="20.25" customHeight="1">
      <c r="A8" s="469"/>
      <c r="B8" s="470"/>
      <c r="C8" s="471"/>
      <c r="D8" s="474" t="s">
        <v>266</v>
      </c>
      <c r="E8" s="473" t="s">
        <v>267</v>
      </c>
      <c r="F8" s="473" t="s">
        <v>268</v>
      </c>
      <c r="G8" s="473" t="s">
        <v>269</v>
      </c>
      <c r="H8" s="473" t="s">
        <v>270</v>
      </c>
      <c r="I8" s="473" t="s">
        <v>271</v>
      </c>
      <c r="J8" s="1131"/>
      <c r="K8" s="475"/>
      <c r="L8" s="476"/>
      <c r="M8" s="476"/>
      <c r="N8" s="476"/>
      <c r="O8" s="476"/>
      <c r="P8" s="476"/>
      <c r="Q8" s="476"/>
      <c r="R8" s="476"/>
    </row>
    <row r="9" spans="1:18" s="460" customFormat="1" ht="20.25" customHeight="1">
      <c r="A9" s="477" t="s">
        <v>337</v>
      </c>
      <c r="B9" s="446"/>
      <c r="C9" s="478"/>
      <c r="D9" s="479"/>
      <c r="E9" s="480" t="s">
        <v>272</v>
      </c>
      <c r="F9" s="480" t="s">
        <v>272</v>
      </c>
      <c r="G9" s="480" t="s">
        <v>272</v>
      </c>
      <c r="H9" s="480" t="s">
        <v>272</v>
      </c>
      <c r="I9" s="481"/>
      <c r="J9" s="482"/>
      <c r="K9" s="468"/>
      <c r="L9" s="476"/>
      <c r="M9" s="476"/>
      <c r="N9" s="476"/>
      <c r="O9" s="476"/>
      <c r="P9" s="476"/>
      <c r="Q9" s="476"/>
      <c r="R9" s="476"/>
    </row>
    <row r="10" spans="1:18" s="460" customFormat="1" ht="24" customHeight="1">
      <c r="A10" s="483" t="s">
        <v>273</v>
      </c>
      <c r="B10" s="446"/>
      <c r="C10" s="478"/>
      <c r="D10" s="484"/>
      <c r="E10" s="484"/>
      <c r="F10" s="484"/>
      <c r="G10" s="484"/>
      <c r="H10" s="484"/>
      <c r="I10" s="484"/>
      <c r="J10" s="485">
        <f aca="true" t="shared" si="0" ref="J10:J22">SUM(D10:I10)</f>
        <v>0</v>
      </c>
      <c r="K10" s="470"/>
      <c r="L10" s="476"/>
      <c r="M10" s="476"/>
      <c r="N10" s="476"/>
      <c r="O10" s="476"/>
      <c r="P10" s="476"/>
      <c r="Q10" s="476"/>
      <c r="R10" s="476"/>
    </row>
    <row r="11" spans="1:18" s="460" customFormat="1" ht="24" customHeight="1">
      <c r="A11" s="483" t="s">
        <v>274</v>
      </c>
      <c r="B11" s="446"/>
      <c r="C11" s="478"/>
      <c r="D11" s="484"/>
      <c r="E11" s="484"/>
      <c r="F11" s="484">
        <v>1</v>
      </c>
      <c r="G11" s="484"/>
      <c r="H11" s="484"/>
      <c r="I11" s="484"/>
      <c r="J11" s="485">
        <f t="shared" si="0"/>
        <v>1</v>
      </c>
      <c r="K11" s="470"/>
      <c r="L11" s="476"/>
      <c r="M11" s="476"/>
      <c r="N11" s="476"/>
      <c r="O11" s="476"/>
      <c r="P11" s="476"/>
      <c r="Q11" s="476"/>
      <c r="R11" s="476"/>
    </row>
    <row r="12" spans="1:18" s="460" customFormat="1" ht="24" customHeight="1">
      <c r="A12" s="483" t="s">
        <v>275</v>
      </c>
      <c r="B12" s="446"/>
      <c r="C12" s="478"/>
      <c r="D12" s="484"/>
      <c r="E12" s="484">
        <v>1</v>
      </c>
      <c r="F12" s="484"/>
      <c r="G12" s="484"/>
      <c r="H12" s="484"/>
      <c r="I12" s="484"/>
      <c r="J12" s="485">
        <f t="shared" si="0"/>
        <v>1</v>
      </c>
      <c r="K12" s="470"/>
      <c r="L12" s="476"/>
      <c r="M12" s="476"/>
      <c r="N12" s="476"/>
      <c r="O12" s="476"/>
      <c r="P12" s="476"/>
      <c r="Q12" s="476"/>
      <c r="R12" s="476"/>
    </row>
    <row r="13" spans="1:18" s="460" customFormat="1" ht="24" customHeight="1">
      <c r="A13" s="483" t="s">
        <v>276</v>
      </c>
      <c r="B13" s="446"/>
      <c r="C13" s="478"/>
      <c r="D13" s="484"/>
      <c r="E13" s="484"/>
      <c r="F13" s="484"/>
      <c r="G13" s="484"/>
      <c r="H13" s="484"/>
      <c r="I13" s="484"/>
      <c r="J13" s="485">
        <f t="shared" si="0"/>
        <v>0</v>
      </c>
      <c r="K13" s="470"/>
      <c r="L13" s="476"/>
      <c r="M13" s="476"/>
      <c r="N13" s="476"/>
      <c r="O13" s="476"/>
      <c r="P13" s="476"/>
      <c r="Q13" s="476"/>
      <c r="R13" s="476"/>
    </row>
    <row r="14" spans="1:18" s="460" customFormat="1" ht="24" customHeight="1">
      <c r="A14" s="483" t="s">
        <v>277</v>
      </c>
      <c r="B14" s="446"/>
      <c r="C14" s="478"/>
      <c r="D14" s="484"/>
      <c r="E14" s="484"/>
      <c r="F14" s="484"/>
      <c r="G14" s="484">
        <v>2</v>
      </c>
      <c r="H14" s="484"/>
      <c r="I14" s="484"/>
      <c r="J14" s="485">
        <f t="shared" si="0"/>
        <v>2</v>
      </c>
      <c r="K14" s="470"/>
      <c r="L14" s="476"/>
      <c r="M14" s="476"/>
      <c r="N14" s="476"/>
      <c r="O14" s="476"/>
      <c r="P14" s="476"/>
      <c r="Q14" s="476"/>
      <c r="R14" s="476"/>
    </row>
    <row r="15" spans="1:18" s="460" customFormat="1" ht="24" customHeight="1">
      <c r="A15" s="483" t="s">
        <v>278</v>
      </c>
      <c r="B15" s="446"/>
      <c r="C15" s="478"/>
      <c r="D15" s="484"/>
      <c r="E15" s="484"/>
      <c r="F15" s="484"/>
      <c r="G15" s="484">
        <v>1</v>
      </c>
      <c r="H15" s="484">
        <v>1</v>
      </c>
      <c r="I15" s="484"/>
      <c r="J15" s="485">
        <f t="shared" si="0"/>
        <v>2</v>
      </c>
      <c r="K15" s="470"/>
      <c r="L15" s="476"/>
      <c r="M15" s="476"/>
      <c r="N15" s="476"/>
      <c r="O15" s="476"/>
      <c r="P15" s="476"/>
      <c r="Q15" s="476"/>
      <c r="R15" s="476"/>
    </row>
    <row r="16" spans="1:18" s="460" customFormat="1" ht="24" customHeight="1">
      <c r="A16" s="483" t="s">
        <v>279</v>
      </c>
      <c r="B16" s="446"/>
      <c r="C16" s="478"/>
      <c r="D16" s="484"/>
      <c r="E16" s="484">
        <v>1</v>
      </c>
      <c r="F16" s="484"/>
      <c r="G16" s="484"/>
      <c r="H16" s="484"/>
      <c r="I16" s="484"/>
      <c r="J16" s="485">
        <f t="shared" si="0"/>
        <v>1</v>
      </c>
      <c r="K16" s="470"/>
      <c r="L16" s="476"/>
      <c r="M16" s="476"/>
      <c r="N16" s="476"/>
      <c r="O16" s="476"/>
      <c r="P16" s="476"/>
      <c r="Q16" s="476"/>
      <c r="R16" s="476"/>
    </row>
    <row r="17" spans="1:18" s="460" customFormat="1" ht="24" customHeight="1">
      <c r="A17" s="483" t="s">
        <v>280</v>
      </c>
      <c r="B17" s="446"/>
      <c r="C17" s="478"/>
      <c r="D17" s="484">
        <v>1</v>
      </c>
      <c r="E17" s="484">
        <v>1</v>
      </c>
      <c r="F17" s="484">
        <v>1</v>
      </c>
      <c r="G17" s="484"/>
      <c r="H17" s="484"/>
      <c r="I17" s="484"/>
      <c r="J17" s="485">
        <f t="shared" si="0"/>
        <v>3</v>
      </c>
      <c r="K17" s="470"/>
      <c r="L17" s="476"/>
      <c r="M17" s="476"/>
      <c r="N17" s="476"/>
      <c r="O17" s="476"/>
      <c r="P17" s="476"/>
      <c r="Q17" s="476"/>
      <c r="R17" s="476"/>
    </row>
    <row r="18" spans="1:18" s="460" customFormat="1" ht="24" customHeight="1">
      <c r="A18" s="483" t="s">
        <v>281</v>
      </c>
      <c r="B18" s="446"/>
      <c r="C18" s="478"/>
      <c r="D18" s="484">
        <v>2</v>
      </c>
      <c r="E18" s="484"/>
      <c r="F18" s="484"/>
      <c r="G18" s="484"/>
      <c r="H18" s="484"/>
      <c r="I18" s="484"/>
      <c r="J18" s="485">
        <f t="shared" si="0"/>
        <v>2</v>
      </c>
      <c r="K18" s="470"/>
      <c r="L18" s="476"/>
      <c r="M18" s="476"/>
      <c r="N18" s="476"/>
      <c r="O18" s="476"/>
      <c r="P18" s="476"/>
      <c r="Q18" s="476"/>
      <c r="R18" s="476"/>
    </row>
    <row r="19" spans="1:18" s="460" customFormat="1" ht="24" customHeight="1">
      <c r="A19" s="483" t="s">
        <v>282</v>
      </c>
      <c r="B19" s="446"/>
      <c r="C19" s="478"/>
      <c r="D19" s="484"/>
      <c r="E19" s="484"/>
      <c r="F19" s="484"/>
      <c r="G19" s="484"/>
      <c r="H19" s="484"/>
      <c r="I19" s="484"/>
      <c r="J19" s="485">
        <f t="shared" si="0"/>
        <v>0</v>
      </c>
      <c r="K19" s="470"/>
      <c r="L19" s="476"/>
      <c r="M19" s="476"/>
      <c r="N19" s="476"/>
      <c r="O19" s="476"/>
      <c r="P19" s="476"/>
      <c r="Q19" s="476"/>
      <c r="R19" s="476"/>
    </row>
    <row r="20" spans="1:18" s="460" customFormat="1" ht="24" customHeight="1">
      <c r="A20" s="483" t="s">
        <v>283</v>
      </c>
      <c r="B20" s="446"/>
      <c r="C20" s="478"/>
      <c r="D20" s="484"/>
      <c r="E20" s="484"/>
      <c r="F20" s="484"/>
      <c r="G20" s="484"/>
      <c r="H20" s="484"/>
      <c r="I20" s="484"/>
      <c r="J20" s="485">
        <f t="shared" si="0"/>
        <v>0</v>
      </c>
      <c r="K20" s="470"/>
      <c r="L20" s="476"/>
      <c r="M20" s="476"/>
      <c r="N20" s="476"/>
      <c r="O20" s="476"/>
      <c r="P20" s="476"/>
      <c r="Q20" s="476"/>
      <c r="R20" s="476"/>
    </row>
    <row r="21" spans="1:18" s="460" customFormat="1" ht="24" customHeight="1">
      <c r="A21" s="483" t="s">
        <v>284</v>
      </c>
      <c r="B21" s="446"/>
      <c r="C21" s="478"/>
      <c r="D21" s="484"/>
      <c r="E21" s="484"/>
      <c r="F21" s="484"/>
      <c r="G21" s="484"/>
      <c r="H21" s="484">
        <v>2</v>
      </c>
      <c r="I21" s="484"/>
      <c r="J21" s="485">
        <f t="shared" si="0"/>
        <v>2</v>
      </c>
      <c r="K21" s="470"/>
      <c r="L21" s="476"/>
      <c r="M21" s="476"/>
      <c r="N21" s="476"/>
      <c r="O21" s="476"/>
      <c r="P21" s="476"/>
      <c r="Q21" s="476"/>
      <c r="R21" s="476"/>
    </row>
    <row r="22" spans="1:18" s="460" customFormat="1" ht="24" customHeight="1" thickBot="1">
      <c r="A22" s="486" t="s">
        <v>109</v>
      </c>
      <c r="B22" s="487"/>
      <c r="C22" s="488"/>
      <c r="D22" s="489">
        <f aca="true" t="shared" si="1" ref="D22:I22">SUM(D10:D21)</f>
        <v>3</v>
      </c>
      <c r="E22" s="489">
        <f t="shared" si="1"/>
        <v>3</v>
      </c>
      <c r="F22" s="489">
        <f t="shared" si="1"/>
        <v>2</v>
      </c>
      <c r="G22" s="489">
        <f t="shared" si="1"/>
        <v>3</v>
      </c>
      <c r="H22" s="489">
        <f t="shared" si="1"/>
        <v>3</v>
      </c>
      <c r="I22" s="489">
        <f t="shared" si="1"/>
        <v>0</v>
      </c>
      <c r="J22" s="490">
        <f t="shared" si="0"/>
        <v>14</v>
      </c>
      <c r="K22" s="470"/>
      <c r="L22" s="476"/>
      <c r="M22" s="476"/>
      <c r="N22" s="476"/>
      <c r="O22" s="476"/>
      <c r="P22" s="476"/>
      <c r="Q22" s="476"/>
      <c r="R22" s="476"/>
    </row>
    <row r="23" spans="1:18" s="491" customFormat="1" ht="24" customHeight="1">
      <c r="A23" s="676" t="s">
        <v>285</v>
      </c>
      <c r="L23" s="476"/>
      <c r="M23" s="476"/>
      <c r="N23" s="476"/>
      <c r="O23" s="476"/>
      <c r="P23" s="476"/>
      <c r="Q23" s="476"/>
      <c r="R23" s="476"/>
    </row>
    <row r="25" spans="4:8" ht="39.75" customHeight="1" hidden="1">
      <c r="D25" s="845" t="s">
        <v>404</v>
      </c>
      <c r="E25" s="845" t="s">
        <v>407</v>
      </c>
      <c r="F25" s="845" t="s">
        <v>409</v>
      </c>
      <c r="G25" s="845" t="s">
        <v>410</v>
      </c>
      <c r="H25" s="845" t="s">
        <v>412</v>
      </c>
    </row>
    <row r="26" spans="4:8" ht="39.75" customHeight="1" hidden="1">
      <c r="D26" s="845" t="s">
        <v>405</v>
      </c>
      <c r="E26" s="845" t="s">
        <v>478</v>
      </c>
      <c r="F26" s="845" t="s">
        <v>480</v>
      </c>
      <c r="G26" s="845" t="s">
        <v>479</v>
      </c>
      <c r="H26" s="845" t="s">
        <v>413</v>
      </c>
    </row>
    <row r="27" spans="4:8" ht="39.75" customHeight="1" hidden="1">
      <c r="D27" s="845" t="s">
        <v>406</v>
      </c>
      <c r="E27" s="845" t="s">
        <v>408</v>
      </c>
      <c r="F27" s="709"/>
      <c r="G27" s="845" t="s">
        <v>411</v>
      </c>
      <c r="H27" s="845" t="s">
        <v>481</v>
      </c>
    </row>
    <row r="30" s="111" customFormat="1" ht="19.5"/>
  </sheetData>
  <sheetProtection/>
  <mergeCells count="1">
    <mergeCell ref="J7:J8"/>
  </mergeCells>
  <printOptions/>
  <pageMargins left="0.7874015748031497" right="0.3937007874015748" top="0.7874015748031497" bottom="0.7874015748031497" header="0.5118110236220472" footer="0.35433070866141736"/>
  <pageSetup horizontalDpi="400" verticalDpi="4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X19"/>
  <sheetViews>
    <sheetView showGridLines="0" showZeros="0" view="pageBreakPreview" zoomScale="80" zoomScaleSheetLayoutView="80" zoomScalePageLayoutView="0" workbookViewId="0" topLeftCell="A1">
      <selection activeCell="A8" sqref="A8:B9"/>
    </sheetView>
  </sheetViews>
  <sheetFormatPr defaultColWidth="12.18359375" defaultRowHeight="18"/>
  <cols>
    <col min="1" max="1" width="6.6328125" style="421" customWidth="1"/>
    <col min="2" max="2" width="0.99609375" style="421" customWidth="1"/>
    <col min="3" max="3" width="12.99609375" style="527" customWidth="1"/>
    <col min="4" max="7" width="12.0859375" style="527" customWidth="1"/>
    <col min="8" max="11" width="9.72265625" style="527" customWidth="1"/>
    <col min="12" max="21" width="4.2734375" style="527" customWidth="1"/>
    <col min="22" max="22" width="4.90625" style="527" customWidth="1"/>
    <col min="23" max="23" width="4.2734375" style="527" customWidth="1"/>
    <col min="24" max="24" width="8.2734375" style="527" customWidth="1"/>
    <col min="25" max="16384" width="12.18359375" style="527" customWidth="1"/>
  </cols>
  <sheetData>
    <row r="1" spans="1:10" s="494" customFormat="1" ht="27.75" customHeight="1">
      <c r="A1" s="493" t="s">
        <v>57</v>
      </c>
      <c r="B1" s="384"/>
      <c r="J1" s="493"/>
    </row>
    <row r="2" spans="1:10" s="494" customFormat="1" ht="27.75" customHeight="1">
      <c r="A2" s="495" t="s">
        <v>0</v>
      </c>
      <c r="B2" s="384"/>
      <c r="J2" s="495"/>
    </row>
    <row r="3" s="496" customFormat="1" ht="4.5" customHeight="1">
      <c r="B3" s="208"/>
    </row>
    <row r="4" spans="1:10" s="420" customFormat="1" ht="27.75" customHeight="1">
      <c r="A4" s="389" t="s">
        <v>289</v>
      </c>
      <c r="B4" s="387"/>
      <c r="J4" s="389"/>
    </row>
    <row r="5" spans="1:10" s="420" customFormat="1" ht="27.75" customHeight="1" thickBot="1">
      <c r="A5" s="677" t="s">
        <v>339</v>
      </c>
      <c r="B5" s="390"/>
      <c r="C5" s="498"/>
      <c r="D5" s="498"/>
      <c r="E5" s="498"/>
      <c r="F5" s="497"/>
      <c r="G5" s="499"/>
      <c r="J5" s="669"/>
    </row>
    <row r="6" spans="1:14" s="502" customFormat="1" ht="18.75" customHeight="1">
      <c r="A6" s="394"/>
      <c r="B6" s="395" t="s">
        <v>243</v>
      </c>
      <c r="C6" s="1135" t="s">
        <v>244</v>
      </c>
      <c r="D6" s="1132" t="s">
        <v>348</v>
      </c>
      <c r="E6" s="1133"/>
      <c r="F6" s="1133"/>
      <c r="G6" s="1134"/>
      <c r="H6" s="500"/>
      <c r="I6" s="501"/>
      <c r="J6" s="678"/>
      <c r="K6" s="501"/>
      <c r="L6" s="501"/>
      <c r="M6" s="501"/>
      <c r="N6" s="501"/>
    </row>
    <row r="7" spans="1:14" s="502" customFormat="1" ht="18.75" customHeight="1">
      <c r="A7" s="397" t="s">
        <v>97</v>
      </c>
      <c r="B7" s="392"/>
      <c r="C7" s="1136"/>
      <c r="D7" s="503" t="s">
        <v>245</v>
      </c>
      <c r="E7" s="503" t="s">
        <v>246</v>
      </c>
      <c r="F7" s="503" t="s">
        <v>247</v>
      </c>
      <c r="G7" s="504" t="s">
        <v>109</v>
      </c>
      <c r="H7" s="500"/>
      <c r="I7" s="501"/>
      <c r="J7" s="501"/>
      <c r="K7" s="501"/>
      <c r="L7" s="501"/>
      <c r="M7" s="501"/>
      <c r="N7" s="501"/>
    </row>
    <row r="8" spans="1:24" s="502" customFormat="1" ht="18.75" customHeight="1">
      <c r="A8" s="1116">
        <v>21</v>
      </c>
      <c r="B8" s="1137"/>
      <c r="C8" s="506">
        <v>26.79</v>
      </c>
      <c r="D8" s="506">
        <v>4.68</v>
      </c>
      <c r="E8" s="506">
        <v>10.22</v>
      </c>
      <c r="F8" s="506">
        <v>15.72</v>
      </c>
      <c r="G8" s="507">
        <v>30.62</v>
      </c>
      <c r="H8" s="508"/>
      <c r="I8" s="501"/>
      <c r="J8" s="501"/>
      <c r="K8" s="501"/>
      <c r="L8" s="501"/>
      <c r="M8" s="501"/>
      <c r="N8" s="501"/>
      <c r="X8" s="513"/>
    </row>
    <row r="9" spans="1:14" s="502" customFormat="1" ht="18.75" customHeight="1">
      <c r="A9" s="1138"/>
      <c r="B9" s="1139"/>
      <c r="C9" s="509"/>
      <c r="D9" s="510">
        <v>15.284128020901369</v>
      </c>
      <c r="E9" s="510">
        <v>33.37687785760941</v>
      </c>
      <c r="F9" s="510">
        <v>51.33899412148922</v>
      </c>
      <c r="G9" s="511">
        <v>100</v>
      </c>
      <c r="H9" s="512"/>
      <c r="I9" s="501"/>
      <c r="J9" s="501"/>
      <c r="K9" s="501"/>
      <c r="L9" s="501"/>
      <c r="M9" s="501"/>
      <c r="N9" s="501"/>
    </row>
    <row r="10" spans="1:24" s="502" customFormat="1" ht="18.75" customHeight="1">
      <c r="A10" s="1120">
        <v>22</v>
      </c>
      <c r="B10" s="1140"/>
      <c r="C10" s="505">
        <v>26.8</v>
      </c>
      <c r="D10" s="505">
        <v>4.8</v>
      </c>
      <c r="E10" s="505">
        <v>10.26</v>
      </c>
      <c r="F10" s="505">
        <v>14.839999999999998</v>
      </c>
      <c r="G10" s="514">
        <v>29.9</v>
      </c>
      <c r="H10" s="508"/>
      <c r="I10" s="501"/>
      <c r="J10" s="501"/>
      <c r="K10" s="501"/>
      <c r="L10" s="501"/>
      <c r="M10" s="501"/>
      <c r="N10" s="501"/>
      <c r="X10" s="513"/>
    </row>
    <row r="11" spans="1:14" s="502" customFormat="1" ht="18.75" customHeight="1">
      <c r="A11" s="1141"/>
      <c r="B11" s="1140"/>
      <c r="C11" s="505"/>
      <c r="D11" s="515">
        <v>16.05351170568562</v>
      </c>
      <c r="E11" s="515">
        <v>34.31438127090301</v>
      </c>
      <c r="F11" s="515">
        <v>49.632107023411365</v>
      </c>
      <c r="G11" s="516">
        <v>100</v>
      </c>
      <c r="H11" s="512"/>
      <c r="I11" s="501"/>
      <c r="J11" s="501"/>
      <c r="K11" s="501"/>
      <c r="L11" s="501"/>
      <c r="M11" s="501"/>
      <c r="N11" s="501"/>
    </row>
    <row r="12" spans="1:24" s="502" customFormat="1" ht="18.75" customHeight="1">
      <c r="A12" s="1123">
        <v>23</v>
      </c>
      <c r="B12" s="1142"/>
      <c r="C12" s="517">
        <v>26.79</v>
      </c>
      <c r="D12" s="517">
        <v>4.63</v>
      </c>
      <c r="E12" s="517">
        <v>9.93</v>
      </c>
      <c r="F12" s="517">
        <v>15.380000000000003</v>
      </c>
      <c r="G12" s="518">
        <v>29.94</v>
      </c>
      <c r="H12" s="508"/>
      <c r="I12" s="501"/>
      <c r="J12" s="501"/>
      <c r="K12" s="501"/>
      <c r="L12" s="501"/>
      <c r="M12" s="501"/>
      <c r="N12" s="501"/>
      <c r="X12" s="513"/>
    </row>
    <row r="13" spans="1:14" s="502" customFormat="1" ht="18.75" customHeight="1">
      <c r="A13" s="1143"/>
      <c r="B13" s="1144"/>
      <c r="C13" s="519"/>
      <c r="D13" s="520">
        <v>15.464261857047426</v>
      </c>
      <c r="E13" s="520">
        <v>33.166332665330664</v>
      </c>
      <c r="F13" s="520">
        <v>51.369405477621925</v>
      </c>
      <c r="G13" s="521">
        <v>100.00000000000001</v>
      </c>
      <c r="H13" s="512"/>
      <c r="I13" s="501"/>
      <c r="J13" s="501"/>
      <c r="K13" s="501"/>
      <c r="L13" s="501"/>
      <c r="M13" s="501"/>
      <c r="N13" s="501"/>
    </row>
    <row r="14" spans="1:24" s="502" customFormat="1" ht="18.75" customHeight="1">
      <c r="A14" s="1123">
        <v>24</v>
      </c>
      <c r="B14" s="1142"/>
      <c r="C14" s="517">
        <v>26.953970191442888</v>
      </c>
      <c r="D14" s="517">
        <v>4.413914942824104</v>
      </c>
      <c r="E14" s="517">
        <v>9.71228960555056</v>
      </c>
      <c r="F14" s="517">
        <v>16.152222793267377</v>
      </c>
      <c r="G14" s="518">
        <v>30.27842734164204</v>
      </c>
      <c r="H14" s="508"/>
      <c r="I14" s="501"/>
      <c r="J14" s="501"/>
      <c r="K14" s="501"/>
      <c r="L14" s="501"/>
      <c r="M14" s="501"/>
      <c r="N14" s="501"/>
      <c r="X14" s="513"/>
    </row>
    <row r="15" spans="1:14" s="502" customFormat="1" ht="18.75" customHeight="1">
      <c r="A15" s="1143"/>
      <c r="B15" s="1144"/>
      <c r="C15" s="519"/>
      <c r="D15" s="520">
        <v>14.577754957416925</v>
      </c>
      <c r="E15" s="520">
        <v>32.07659861578481</v>
      </c>
      <c r="F15" s="520">
        <v>53.34564642679827</v>
      </c>
      <c r="G15" s="521">
        <v>100</v>
      </c>
      <c r="H15" s="512"/>
      <c r="I15" s="501"/>
      <c r="J15" s="501"/>
      <c r="K15" s="501"/>
      <c r="L15" s="501"/>
      <c r="M15" s="501"/>
      <c r="N15" s="501"/>
    </row>
    <row r="16" spans="1:24" s="502" customFormat="1" ht="18.75" customHeight="1">
      <c r="A16" s="1110">
        <v>25</v>
      </c>
      <c r="B16" s="1111"/>
      <c r="C16" s="522">
        <v>27.32</v>
      </c>
      <c r="D16" s="522">
        <v>4.32</v>
      </c>
      <c r="E16" s="522">
        <v>9.79</v>
      </c>
      <c r="F16" s="522">
        <f>G16-D16-E16</f>
        <v>16.810000000000002</v>
      </c>
      <c r="G16" s="523">
        <v>30.92</v>
      </c>
      <c r="H16" s="508"/>
      <c r="I16" s="501"/>
      <c r="J16" s="501"/>
      <c r="K16" s="501"/>
      <c r="L16" s="501"/>
      <c r="M16" s="501"/>
      <c r="N16" s="501"/>
      <c r="X16" s="513"/>
    </row>
    <row r="17" spans="1:14" s="502" customFormat="1" ht="18.75" customHeight="1" thickBot="1">
      <c r="A17" s="1112"/>
      <c r="B17" s="1113"/>
      <c r="C17" s="524"/>
      <c r="D17" s="525">
        <f>D16/$G16*100</f>
        <v>13.971539456662354</v>
      </c>
      <c r="E17" s="525">
        <f>E16/$G16*100</f>
        <v>31.662354463130654</v>
      </c>
      <c r="F17" s="525">
        <f>F16/$G16*100</f>
        <v>54.36610608020699</v>
      </c>
      <c r="G17" s="526">
        <f>SUM(D17:F17)</f>
        <v>100</v>
      </c>
      <c r="H17" s="512"/>
      <c r="I17" s="501"/>
      <c r="J17" s="501"/>
      <c r="K17" s="501"/>
      <c r="L17" s="501"/>
      <c r="M17" s="501"/>
      <c r="N17" s="501"/>
    </row>
    <row r="18" spans="1:14" s="434" customFormat="1" ht="30.75" customHeight="1">
      <c r="A18" s="669" t="s">
        <v>331</v>
      </c>
      <c r="B18" s="661"/>
      <c r="C18" s="662"/>
      <c r="D18" s="662"/>
      <c r="E18" s="662"/>
      <c r="F18" s="662"/>
      <c r="G18" s="662"/>
      <c r="H18" s="663"/>
      <c r="M18" s="664"/>
      <c r="N18" s="664"/>
    </row>
    <row r="19" spans="1:5" ht="16.5" customHeight="1">
      <c r="A19" s="665"/>
      <c r="B19" s="666"/>
      <c r="C19" s="528"/>
      <c r="E19" s="529"/>
    </row>
  </sheetData>
  <sheetProtection/>
  <mergeCells count="7">
    <mergeCell ref="D6:G6"/>
    <mergeCell ref="C6:C7"/>
    <mergeCell ref="A8:B9"/>
    <mergeCell ref="A10:B11"/>
    <mergeCell ref="A16:B17"/>
    <mergeCell ref="A12:B13"/>
    <mergeCell ref="A14:B15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S18"/>
  <sheetViews>
    <sheetView showGridLines="0" showZeros="0" view="pageBreakPreview" zoomScale="80" zoomScaleSheetLayoutView="80" zoomScalePageLayoutView="0" workbookViewId="0" topLeftCell="A1">
      <selection activeCell="A9" sqref="A9:B9"/>
    </sheetView>
  </sheetViews>
  <sheetFormatPr defaultColWidth="12.18359375" defaultRowHeight="18"/>
  <cols>
    <col min="1" max="1" width="7.90625" style="527" customWidth="1"/>
    <col min="2" max="2" width="4.0859375" style="527" customWidth="1"/>
    <col min="3" max="3" width="12.90625" style="527" customWidth="1"/>
    <col min="4" max="6" width="12.453125" style="527" customWidth="1"/>
    <col min="7" max="9" width="9.6328125" style="527" customWidth="1"/>
    <col min="10" max="11" width="9.72265625" style="527" customWidth="1"/>
    <col min="12" max="21" width="4.2734375" style="527" customWidth="1"/>
    <col min="22" max="22" width="4.90625" style="527" customWidth="1"/>
    <col min="23" max="23" width="4.2734375" style="527" customWidth="1"/>
    <col min="24" max="24" width="8.2734375" style="527" customWidth="1"/>
    <col min="25" max="16384" width="12.18359375" style="527" customWidth="1"/>
  </cols>
  <sheetData>
    <row r="1" s="531" customFormat="1" ht="27.75" customHeight="1">
      <c r="A1" s="530" t="s">
        <v>57</v>
      </c>
    </row>
    <row r="2" s="531" customFormat="1" ht="27.75" customHeight="1">
      <c r="A2" s="532" t="s">
        <v>0</v>
      </c>
    </row>
    <row r="3" s="496" customFormat="1" ht="4.5" customHeight="1"/>
    <row r="4" s="420" customFormat="1" ht="27.75" customHeight="1">
      <c r="A4" s="389" t="s">
        <v>289</v>
      </c>
    </row>
    <row r="5" spans="1:11" ht="27.75" customHeight="1" thickBot="1">
      <c r="A5" s="680" t="s">
        <v>290</v>
      </c>
      <c r="B5" s="533"/>
      <c r="C5" s="533"/>
      <c r="D5" s="533"/>
      <c r="E5" s="533"/>
      <c r="F5" s="534"/>
      <c r="G5" s="534"/>
      <c r="H5" s="534"/>
      <c r="I5" s="535"/>
      <c r="J5" s="536"/>
      <c r="K5" s="536"/>
    </row>
    <row r="6" spans="1:11" s="545" customFormat="1" ht="18.75" customHeight="1">
      <c r="A6" s="537"/>
      <c r="B6" s="538" t="s">
        <v>342</v>
      </c>
      <c r="C6" s="539" t="s">
        <v>249</v>
      </c>
      <c r="D6" s="540" t="s">
        <v>250</v>
      </c>
      <c r="E6" s="541"/>
      <c r="F6" s="542"/>
      <c r="G6" s="539" t="s">
        <v>251</v>
      </c>
      <c r="H6" s="539" t="s">
        <v>252</v>
      </c>
      <c r="I6" s="543" t="s">
        <v>253</v>
      </c>
      <c r="J6" s="544"/>
      <c r="K6" s="544"/>
    </row>
    <row r="7" spans="1:11" s="545" customFormat="1" ht="18.75" customHeight="1">
      <c r="A7" s="679" t="s">
        <v>341</v>
      </c>
      <c r="B7" s="546"/>
      <c r="C7" s="547" t="s">
        <v>254</v>
      </c>
      <c r="D7" s="548" t="s">
        <v>255</v>
      </c>
      <c r="E7" s="548" t="s">
        <v>256</v>
      </c>
      <c r="F7" s="548" t="s">
        <v>257</v>
      </c>
      <c r="G7" s="547" t="s">
        <v>343</v>
      </c>
      <c r="H7" s="547" t="s">
        <v>343</v>
      </c>
      <c r="I7" s="549" t="s">
        <v>343</v>
      </c>
      <c r="J7" s="544"/>
      <c r="K7" s="544"/>
    </row>
    <row r="8" spans="1:19" s="450" customFormat="1" ht="19.5">
      <c r="A8" s="670"/>
      <c r="B8" s="671"/>
      <c r="C8" s="672" t="s">
        <v>332</v>
      </c>
      <c r="D8" s="673" t="s">
        <v>332</v>
      </c>
      <c r="E8" s="673" t="s">
        <v>332</v>
      </c>
      <c r="F8" s="673" t="s">
        <v>332</v>
      </c>
      <c r="G8" s="672" t="s">
        <v>333</v>
      </c>
      <c r="H8" s="672" t="s">
        <v>333</v>
      </c>
      <c r="I8" s="674" t="s">
        <v>333</v>
      </c>
      <c r="J8" s="443"/>
      <c r="K8" s="426"/>
      <c r="L8" s="444"/>
      <c r="M8" s="444"/>
      <c r="N8" s="444"/>
      <c r="O8" s="444"/>
      <c r="P8" s="444"/>
      <c r="Q8" s="444"/>
      <c r="R8" s="444"/>
      <c r="S8" s="444"/>
    </row>
    <row r="9" spans="1:11" s="545" customFormat="1" ht="41.25" customHeight="1">
      <c r="A9" s="1147">
        <v>21</v>
      </c>
      <c r="B9" s="1148"/>
      <c r="C9" s="846">
        <v>860183</v>
      </c>
      <c r="D9" s="846">
        <v>36561</v>
      </c>
      <c r="E9" s="846">
        <v>10237</v>
      </c>
      <c r="F9" s="846">
        <v>46798</v>
      </c>
      <c r="G9" s="847">
        <v>4.250374629584635</v>
      </c>
      <c r="H9" s="847">
        <v>1.1900955959371435</v>
      </c>
      <c r="I9" s="848">
        <v>5.4404702255217785</v>
      </c>
      <c r="J9" s="544"/>
      <c r="K9" s="544"/>
    </row>
    <row r="10" spans="1:11" s="545" customFormat="1" ht="41.25" customHeight="1">
      <c r="A10" s="1145">
        <v>22</v>
      </c>
      <c r="B10" s="1146"/>
      <c r="C10" s="849">
        <v>857247</v>
      </c>
      <c r="D10" s="849">
        <v>37258</v>
      </c>
      <c r="E10" s="849">
        <v>9540</v>
      </c>
      <c r="F10" s="849">
        <v>46798</v>
      </c>
      <c r="G10" s="850">
        <v>4.346238598676928</v>
      </c>
      <c r="H10" s="850">
        <v>1.112864786928388</v>
      </c>
      <c r="I10" s="851">
        <v>5.4591033856053155</v>
      </c>
      <c r="J10" s="544"/>
      <c r="K10" s="544"/>
    </row>
    <row r="11" spans="1:11" s="545" customFormat="1" ht="41.25" customHeight="1">
      <c r="A11" s="1145">
        <v>23</v>
      </c>
      <c r="B11" s="1146"/>
      <c r="C11" s="849">
        <v>862818</v>
      </c>
      <c r="D11" s="849">
        <v>37969</v>
      </c>
      <c r="E11" s="849">
        <v>8830</v>
      </c>
      <c r="F11" s="849">
        <v>46799</v>
      </c>
      <c r="G11" s="850">
        <v>4.400580423681472</v>
      </c>
      <c r="H11" s="850">
        <v>1.0233907962049933</v>
      </c>
      <c r="I11" s="851">
        <v>5.423971219886465</v>
      </c>
      <c r="J11" s="544"/>
      <c r="K11" s="544"/>
    </row>
    <row r="12" spans="1:11" s="545" customFormat="1" ht="41.25" customHeight="1">
      <c r="A12" s="1145">
        <v>24</v>
      </c>
      <c r="B12" s="1146"/>
      <c r="C12" s="849">
        <v>839131</v>
      </c>
      <c r="D12" s="849">
        <v>38694</v>
      </c>
      <c r="E12" s="852">
        <v>8105</v>
      </c>
      <c r="F12" s="849">
        <v>46799</v>
      </c>
      <c r="G12" s="850">
        <v>4.611198966549919</v>
      </c>
      <c r="H12" s="850">
        <v>0.9658801784226777</v>
      </c>
      <c r="I12" s="851">
        <v>5.577079144972597</v>
      </c>
      <c r="J12" s="544"/>
      <c r="K12" s="544"/>
    </row>
    <row r="13" spans="1:11" s="545" customFormat="1" ht="41.25" customHeight="1">
      <c r="A13" s="1145">
        <v>25</v>
      </c>
      <c r="B13" s="1146"/>
      <c r="C13" s="849">
        <v>810238</v>
      </c>
      <c r="D13" s="849">
        <v>39433</v>
      </c>
      <c r="E13" s="852">
        <v>7365</v>
      </c>
      <c r="F13" s="849">
        <f>SUM(D13:E13)</f>
        <v>46798</v>
      </c>
      <c r="G13" s="850">
        <f>D13/$C13*100</f>
        <v>4.86684159469193</v>
      </c>
      <c r="H13" s="850">
        <f>E13/$C13*100</f>
        <v>0.9089921726702523</v>
      </c>
      <c r="I13" s="851">
        <f>F13/$C13*100</f>
        <v>5.775833767362182</v>
      </c>
      <c r="J13" s="544"/>
      <c r="K13" s="544"/>
    </row>
    <row r="14" spans="1:11" s="545" customFormat="1" ht="23.25" customHeight="1">
      <c r="A14" s="837" t="s">
        <v>123</v>
      </c>
      <c r="B14" s="853">
        <v>24</v>
      </c>
      <c r="C14" s="850">
        <f aca="true" t="shared" si="0" ref="C14:F15">(C12-C11)/C11*100</f>
        <v>-2.7453066579510397</v>
      </c>
      <c r="D14" s="850">
        <f>(D12-D11)/D11*100</f>
        <v>1.9094524480497248</v>
      </c>
      <c r="E14" s="850">
        <f t="shared" si="0"/>
        <v>-8.210645526613817</v>
      </c>
      <c r="F14" s="850">
        <v>0</v>
      </c>
      <c r="G14" s="839">
        <v>0</v>
      </c>
      <c r="H14" s="839">
        <v>0</v>
      </c>
      <c r="I14" s="840">
        <v>0</v>
      </c>
      <c r="J14" s="544"/>
      <c r="K14" s="544"/>
    </row>
    <row r="15" spans="1:11" s="545" customFormat="1" ht="23.25" customHeight="1" thickBot="1">
      <c r="A15" s="841" t="s">
        <v>124</v>
      </c>
      <c r="B15" s="854">
        <v>25</v>
      </c>
      <c r="C15" s="855">
        <f t="shared" si="0"/>
        <v>-3.4432049346288003</v>
      </c>
      <c r="D15" s="855">
        <f t="shared" si="0"/>
        <v>1.909856825347599</v>
      </c>
      <c r="E15" s="855">
        <f t="shared" si="0"/>
        <v>-9.130166563849476</v>
      </c>
      <c r="F15" s="855">
        <f t="shared" si="0"/>
        <v>-0.002136797794824676</v>
      </c>
      <c r="G15" s="843">
        <v>0</v>
      </c>
      <c r="H15" s="843">
        <v>0</v>
      </c>
      <c r="I15" s="844">
        <v>0</v>
      </c>
      <c r="J15" s="544"/>
      <c r="K15" s="544"/>
    </row>
    <row r="16" ht="22.5" customHeight="1"/>
    <row r="18" spans="3:5" ht="52.5" hidden="1">
      <c r="C18" s="710" t="s">
        <v>415</v>
      </c>
      <c r="D18" s="710" t="s">
        <v>416</v>
      </c>
      <c r="E18" s="711" t="s">
        <v>414</v>
      </c>
    </row>
  </sheetData>
  <sheetProtection/>
  <mergeCells count="5">
    <mergeCell ref="A13:B13"/>
    <mergeCell ref="A10:B10"/>
    <mergeCell ref="A12:B12"/>
    <mergeCell ref="A9:B9"/>
    <mergeCell ref="A11:B11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L22"/>
  <sheetViews>
    <sheetView showGridLines="0" showZeros="0" view="pageBreakPreview" zoomScale="80" zoomScaleSheetLayoutView="80" zoomScalePageLayoutView="0" workbookViewId="0" topLeftCell="A1">
      <selection activeCell="B13" sqref="B13"/>
    </sheetView>
  </sheetViews>
  <sheetFormatPr defaultColWidth="12.18359375" defaultRowHeight="18"/>
  <cols>
    <col min="1" max="1" width="6.0859375" style="527" customWidth="1"/>
    <col min="2" max="2" width="18.6328125" style="527" customWidth="1"/>
    <col min="3" max="4" width="9.72265625" style="527" customWidth="1"/>
    <col min="5" max="7" width="9.453125" style="527" customWidth="1"/>
    <col min="8" max="12" width="9.36328125" style="527" customWidth="1"/>
    <col min="13" max="21" width="4.2734375" style="527" customWidth="1"/>
    <col min="22" max="22" width="4.90625" style="527" customWidth="1"/>
    <col min="23" max="23" width="4.2734375" style="527" customWidth="1"/>
    <col min="24" max="24" width="8.2734375" style="527" customWidth="1"/>
    <col min="25" max="16384" width="12.18359375" style="527" customWidth="1"/>
  </cols>
  <sheetData>
    <row r="1" s="551" customFormat="1" ht="27.75" customHeight="1">
      <c r="A1" s="550" t="s">
        <v>57</v>
      </c>
    </row>
    <row r="2" s="551" customFormat="1" ht="27.75" customHeight="1">
      <c r="A2" s="552" t="s">
        <v>0</v>
      </c>
    </row>
    <row r="3" s="496" customFormat="1" ht="4.5" customHeight="1"/>
    <row r="4" spans="1:12" ht="27.75" customHeight="1">
      <c r="A4" s="681" t="s">
        <v>291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</row>
    <row r="5" spans="1:12" ht="27.75" customHeight="1" thickBot="1">
      <c r="A5" s="682" t="s">
        <v>344</v>
      </c>
      <c r="B5" s="554"/>
      <c r="C5" s="554"/>
      <c r="D5" s="554"/>
      <c r="E5" s="555"/>
      <c r="F5" s="555"/>
      <c r="G5" s="555"/>
      <c r="H5" s="555"/>
      <c r="I5" s="556"/>
      <c r="J5" s="556"/>
      <c r="K5" s="556"/>
      <c r="L5" s="556" t="s">
        <v>467</v>
      </c>
    </row>
    <row r="6" spans="1:12" s="545" customFormat="1" ht="21" customHeight="1">
      <c r="A6" s="557"/>
      <c r="B6" s="558" t="s">
        <v>346</v>
      </c>
      <c r="C6" s="1149">
        <v>21</v>
      </c>
      <c r="D6" s="1151">
        <v>22</v>
      </c>
      <c r="E6" s="1151">
        <v>23</v>
      </c>
      <c r="F6" s="1151">
        <v>24</v>
      </c>
      <c r="G6" s="1151">
        <v>25</v>
      </c>
      <c r="H6" s="1153" t="s">
        <v>349</v>
      </c>
      <c r="I6" s="1154"/>
      <c r="J6" s="1154"/>
      <c r="K6" s="1154"/>
      <c r="L6" s="1155"/>
    </row>
    <row r="7" spans="1:12" s="545" customFormat="1" ht="21" customHeight="1">
      <c r="A7" s="570" t="s">
        <v>345</v>
      </c>
      <c r="B7" s="559"/>
      <c r="C7" s="1150"/>
      <c r="D7" s="1152"/>
      <c r="E7" s="1152"/>
      <c r="F7" s="1152"/>
      <c r="G7" s="1152"/>
      <c r="H7" s="856">
        <v>21</v>
      </c>
      <c r="I7" s="856">
        <v>22</v>
      </c>
      <c r="J7" s="857">
        <v>23</v>
      </c>
      <c r="K7" s="856">
        <v>24</v>
      </c>
      <c r="L7" s="858">
        <v>25</v>
      </c>
    </row>
    <row r="8" spans="1:12" s="545" customFormat="1" ht="30" customHeight="1">
      <c r="A8" s="560"/>
      <c r="B8" s="561" t="s">
        <v>350</v>
      </c>
      <c r="C8" s="859">
        <v>5596</v>
      </c>
      <c r="D8" s="860">
        <v>4547</v>
      </c>
      <c r="E8" s="860">
        <v>4240</v>
      </c>
      <c r="F8" s="860">
        <v>3689</v>
      </c>
      <c r="G8" s="860">
        <v>3358</v>
      </c>
      <c r="H8" s="861">
        <v>-1.3790838942702348</v>
      </c>
      <c r="I8" s="861">
        <v>-18.745532523230878</v>
      </c>
      <c r="J8" s="862">
        <v>-6.751704420497032</v>
      </c>
      <c r="K8" s="861">
        <v>-12.995283018867926</v>
      </c>
      <c r="L8" s="863">
        <f aca="true" t="shared" si="0" ref="L8:L17">(G8-F8)/F8*100</f>
        <v>-8.972621306587152</v>
      </c>
    </row>
    <row r="9" spans="1:12" s="545" customFormat="1" ht="30" customHeight="1">
      <c r="A9" s="562" t="s">
        <v>292</v>
      </c>
      <c r="B9" s="561" t="s">
        <v>351</v>
      </c>
      <c r="C9" s="864">
        <v>15331.506849315068</v>
      </c>
      <c r="D9" s="865">
        <v>12457.534246575342</v>
      </c>
      <c r="E9" s="865">
        <v>11584.699453551913</v>
      </c>
      <c r="F9" s="865">
        <v>10106.849315068494</v>
      </c>
      <c r="G9" s="866">
        <f>G8*1000/365</f>
        <v>9200</v>
      </c>
      <c r="H9" s="867">
        <v>-1.1088896035696139</v>
      </c>
      <c r="I9" s="867">
        <v>-18.74553252323088</v>
      </c>
      <c r="J9" s="868">
        <v>-7.006481184375445</v>
      </c>
      <c r="K9" s="867">
        <v>-12.756913931248388</v>
      </c>
      <c r="L9" s="869">
        <f t="shared" si="0"/>
        <v>-8.972621306587154</v>
      </c>
    </row>
    <row r="10" spans="1:12" s="545" customFormat="1" ht="30" customHeight="1">
      <c r="A10" s="560"/>
      <c r="B10" s="561" t="s">
        <v>352</v>
      </c>
      <c r="C10" s="864">
        <v>4839</v>
      </c>
      <c r="D10" s="865">
        <v>3954</v>
      </c>
      <c r="E10" s="865">
        <v>3856</v>
      </c>
      <c r="F10" s="865">
        <v>3559</v>
      </c>
      <c r="G10" s="865">
        <v>3399</v>
      </c>
      <c r="H10" s="867">
        <v>-1.3155272074945186</v>
      </c>
      <c r="I10" s="867">
        <v>-18.288902665840048</v>
      </c>
      <c r="J10" s="868">
        <v>-2.4785027819929186</v>
      </c>
      <c r="K10" s="867">
        <v>-7.702282157676349</v>
      </c>
      <c r="L10" s="869">
        <f t="shared" si="0"/>
        <v>-4.49564484405732</v>
      </c>
    </row>
    <row r="11" spans="1:12" s="545" customFormat="1" ht="30" customHeight="1">
      <c r="A11" s="562" t="s">
        <v>293</v>
      </c>
      <c r="B11" s="561" t="s">
        <v>353</v>
      </c>
      <c r="C11" s="864">
        <v>13257.534246575342</v>
      </c>
      <c r="D11" s="865">
        <v>10832.876712328767</v>
      </c>
      <c r="E11" s="865">
        <v>10535.51912568306</v>
      </c>
      <c r="F11" s="865">
        <v>9750.684931506848</v>
      </c>
      <c r="G11" s="866">
        <f>G10*1000/365</f>
        <v>9312.328767123288</v>
      </c>
      <c r="H11" s="867">
        <v>-1.045158788884919</v>
      </c>
      <c r="I11" s="867">
        <v>-18.288902665840045</v>
      </c>
      <c r="J11" s="868">
        <v>-2.7449549601841925</v>
      </c>
      <c r="K11" s="867">
        <v>-7.4494116978343765</v>
      </c>
      <c r="L11" s="869">
        <f t="shared" si="0"/>
        <v>-4.495644844057304</v>
      </c>
    </row>
    <row r="12" spans="1:12" s="545" customFormat="1" ht="30" customHeight="1">
      <c r="A12" s="563"/>
      <c r="B12" s="564" t="s">
        <v>347</v>
      </c>
      <c r="C12" s="870">
        <v>127</v>
      </c>
      <c r="D12" s="871">
        <v>111</v>
      </c>
      <c r="E12" s="871">
        <v>109</v>
      </c>
      <c r="F12" s="871">
        <v>100</v>
      </c>
      <c r="G12" s="871">
        <v>96</v>
      </c>
      <c r="H12" s="872">
        <v>0.78125</v>
      </c>
      <c r="I12" s="872">
        <v>-12.598425196850393</v>
      </c>
      <c r="J12" s="873">
        <v>-1.8018018018018018</v>
      </c>
      <c r="K12" s="872">
        <v>-8.256880733944955</v>
      </c>
      <c r="L12" s="874">
        <f t="shared" si="0"/>
        <v>-4</v>
      </c>
    </row>
    <row r="13" spans="1:12" s="545" customFormat="1" ht="30" customHeight="1">
      <c r="A13" s="560"/>
      <c r="B13" s="561" t="s">
        <v>354</v>
      </c>
      <c r="C13" s="864">
        <v>152</v>
      </c>
      <c r="D13" s="865">
        <v>151</v>
      </c>
      <c r="E13" s="865">
        <v>154</v>
      </c>
      <c r="F13" s="865">
        <v>119</v>
      </c>
      <c r="G13" s="865">
        <v>119</v>
      </c>
      <c r="H13" s="867">
        <v>-16.08695652173913</v>
      </c>
      <c r="I13" s="867">
        <v>-0.6578947368421052</v>
      </c>
      <c r="J13" s="868">
        <v>1.9867549668874174</v>
      </c>
      <c r="K13" s="867">
        <v>-22.727272727272727</v>
      </c>
      <c r="L13" s="869">
        <f t="shared" si="0"/>
        <v>0</v>
      </c>
    </row>
    <row r="14" spans="1:12" s="545" customFormat="1" ht="30" customHeight="1">
      <c r="A14" s="562" t="s">
        <v>294</v>
      </c>
      <c r="B14" s="561" t="s">
        <v>351</v>
      </c>
      <c r="C14" s="864">
        <v>416.43835616438355</v>
      </c>
      <c r="D14" s="865">
        <v>413.6986301369863</v>
      </c>
      <c r="E14" s="865">
        <v>420.76502732240436</v>
      </c>
      <c r="F14" s="865">
        <v>326.027397260274</v>
      </c>
      <c r="G14" s="866">
        <f>G13*1000/365</f>
        <v>326.027397260274</v>
      </c>
      <c r="H14" s="867">
        <v>-15.857057772483621</v>
      </c>
      <c r="I14" s="867">
        <v>-0.6578947368421002</v>
      </c>
      <c r="J14" s="868">
        <v>1.708102630912311</v>
      </c>
      <c r="K14" s="867">
        <v>-22.515566625155664</v>
      </c>
      <c r="L14" s="869">
        <f t="shared" si="0"/>
        <v>0</v>
      </c>
    </row>
    <row r="15" spans="1:12" s="545" customFormat="1" ht="30" customHeight="1">
      <c r="A15" s="560"/>
      <c r="B15" s="561" t="s">
        <v>352</v>
      </c>
      <c r="C15" s="864">
        <v>503</v>
      </c>
      <c r="D15" s="865">
        <v>512</v>
      </c>
      <c r="E15" s="865">
        <v>402</v>
      </c>
      <c r="F15" s="865">
        <v>352</v>
      </c>
      <c r="G15" s="865">
        <v>369</v>
      </c>
      <c r="H15" s="867">
        <v>-12.21264367816092</v>
      </c>
      <c r="I15" s="867">
        <v>1.7892644135188867</v>
      </c>
      <c r="J15" s="868">
        <v>-21.484375</v>
      </c>
      <c r="K15" s="867">
        <v>-12.437810945273633</v>
      </c>
      <c r="L15" s="869">
        <f t="shared" si="0"/>
        <v>4.829545454545454</v>
      </c>
    </row>
    <row r="16" spans="1:12" s="545" customFormat="1" ht="30" customHeight="1">
      <c r="A16" s="562" t="s">
        <v>295</v>
      </c>
      <c r="B16" s="561" t="s">
        <v>353</v>
      </c>
      <c r="C16" s="864">
        <v>1378.0821917808219</v>
      </c>
      <c r="D16" s="865">
        <v>1402.7397260273972</v>
      </c>
      <c r="E16" s="865">
        <v>1098.360655737705</v>
      </c>
      <c r="F16" s="865">
        <v>964.3835616438356</v>
      </c>
      <c r="G16" s="866">
        <f>G15*1000/365</f>
        <v>1010.9589041095891</v>
      </c>
      <c r="H16" s="867">
        <v>-11.97213037316958</v>
      </c>
      <c r="I16" s="867">
        <v>1.7892644135188853</v>
      </c>
      <c r="J16" s="868">
        <v>-21.698898565573764</v>
      </c>
      <c r="K16" s="867">
        <v>-12.197914536904523</v>
      </c>
      <c r="L16" s="869">
        <f t="shared" si="0"/>
        <v>4.829545454545459</v>
      </c>
    </row>
    <row r="17" spans="1:12" s="545" customFormat="1" ht="30" customHeight="1" thickBot="1">
      <c r="A17" s="565"/>
      <c r="B17" s="566" t="s">
        <v>347</v>
      </c>
      <c r="C17" s="875">
        <v>23</v>
      </c>
      <c r="D17" s="876">
        <v>24</v>
      </c>
      <c r="E17" s="876">
        <v>15</v>
      </c>
      <c r="F17" s="876">
        <v>15</v>
      </c>
      <c r="G17" s="876">
        <v>15</v>
      </c>
      <c r="H17" s="877">
        <v>-8</v>
      </c>
      <c r="I17" s="877">
        <v>4.3478260869565215</v>
      </c>
      <c r="J17" s="878">
        <v>-37.5</v>
      </c>
      <c r="K17" s="877">
        <v>0</v>
      </c>
      <c r="L17" s="879">
        <f t="shared" si="0"/>
        <v>0</v>
      </c>
    </row>
    <row r="18" spans="1:12" ht="22.5" customHeight="1">
      <c r="A18" s="553"/>
      <c r="B18" s="553"/>
      <c r="C18" s="553"/>
      <c r="D18" s="553"/>
      <c r="E18" s="553"/>
      <c r="F18" s="553"/>
      <c r="G18" s="553"/>
      <c r="H18" s="553"/>
      <c r="I18" s="553"/>
      <c r="J18" s="553"/>
      <c r="K18" s="553"/>
      <c r="L18" s="553"/>
    </row>
    <row r="22" ht="15.75">
      <c r="D22" s="529"/>
    </row>
  </sheetData>
  <sheetProtection/>
  <mergeCells count="6">
    <mergeCell ref="C6:C7"/>
    <mergeCell ref="E6:E7"/>
    <mergeCell ref="H6:L6"/>
    <mergeCell ref="G6:G7"/>
    <mergeCell ref="D6:D7"/>
    <mergeCell ref="F6:F7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AH44"/>
  <sheetViews>
    <sheetView showGridLines="0" showZeros="0" view="pageBreakPreview" zoomScale="85" zoomScaleSheetLayoutView="85" zoomScalePageLayoutView="0" workbookViewId="0" topLeftCell="A4">
      <selection activeCell="J18" sqref="J18"/>
    </sheetView>
  </sheetViews>
  <sheetFormatPr defaultColWidth="12.18359375" defaultRowHeight="18"/>
  <cols>
    <col min="1" max="1" width="8.8125" style="527" customWidth="1"/>
    <col min="2" max="2" width="16.0859375" style="527" customWidth="1"/>
    <col min="3" max="4" width="9.72265625" style="527" customWidth="1"/>
    <col min="5" max="7" width="9.6328125" style="527" customWidth="1"/>
    <col min="8" max="12" width="9.36328125" style="527" customWidth="1"/>
    <col min="13" max="13" width="4.2734375" style="527" customWidth="1"/>
    <col min="14" max="16384" width="12.18359375" style="527" customWidth="1"/>
  </cols>
  <sheetData>
    <row r="1" s="568" customFormat="1" ht="27.75" customHeight="1">
      <c r="A1" s="567" t="s">
        <v>57</v>
      </c>
    </row>
    <row r="2" s="568" customFormat="1" ht="27.75" customHeight="1">
      <c r="A2" s="569" t="s">
        <v>0</v>
      </c>
    </row>
    <row r="3" s="496" customFormat="1" ht="4.5" customHeight="1"/>
    <row r="4" spans="1:12" ht="27.75" customHeight="1">
      <c r="A4" s="681" t="s">
        <v>296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</row>
    <row r="5" spans="1:12" ht="27.75" customHeight="1" thickBot="1">
      <c r="A5" s="682" t="s">
        <v>297</v>
      </c>
      <c r="B5" s="554"/>
      <c r="C5" s="554"/>
      <c r="D5" s="554"/>
      <c r="E5" s="555"/>
      <c r="F5" s="555"/>
      <c r="G5" s="555"/>
      <c r="H5" s="555"/>
      <c r="I5" s="556"/>
      <c r="J5" s="556"/>
      <c r="K5" s="556"/>
      <c r="L5" s="556" t="s">
        <v>468</v>
      </c>
    </row>
    <row r="6" spans="1:12" s="545" customFormat="1" ht="20.25" customHeight="1">
      <c r="A6" s="880"/>
      <c r="B6" s="881" t="s">
        <v>367</v>
      </c>
      <c r="C6" s="1149">
        <v>21</v>
      </c>
      <c r="D6" s="1151">
        <v>22</v>
      </c>
      <c r="E6" s="1151">
        <v>23</v>
      </c>
      <c r="F6" s="1151">
        <v>24</v>
      </c>
      <c r="G6" s="1151">
        <v>25</v>
      </c>
      <c r="H6" s="1163" t="s">
        <v>349</v>
      </c>
      <c r="I6" s="1164"/>
      <c r="J6" s="1164"/>
      <c r="K6" s="1164"/>
      <c r="L6" s="1165"/>
    </row>
    <row r="7" spans="1:12" s="545" customFormat="1" ht="20.25" customHeight="1">
      <c r="A7" s="882" t="s">
        <v>366</v>
      </c>
      <c r="B7" s="883"/>
      <c r="C7" s="1161"/>
      <c r="D7" s="1162"/>
      <c r="E7" s="1162"/>
      <c r="F7" s="1162"/>
      <c r="G7" s="1162"/>
      <c r="H7" s="884">
        <v>21</v>
      </c>
      <c r="I7" s="856">
        <v>22</v>
      </c>
      <c r="J7" s="857">
        <v>23</v>
      </c>
      <c r="K7" s="856">
        <v>24</v>
      </c>
      <c r="L7" s="858">
        <v>25</v>
      </c>
    </row>
    <row r="8" spans="1:12" s="545" customFormat="1" ht="25.5" customHeight="1">
      <c r="A8" s="1159" t="s">
        <v>361</v>
      </c>
      <c r="B8" s="1160"/>
      <c r="C8" s="885">
        <v>16</v>
      </c>
      <c r="D8" s="886">
        <v>15</v>
      </c>
      <c r="E8" s="886">
        <v>15</v>
      </c>
      <c r="F8" s="886">
        <v>14</v>
      </c>
      <c r="G8" s="886">
        <v>14</v>
      </c>
      <c r="H8" s="887">
        <v>0</v>
      </c>
      <c r="I8" s="887">
        <v>-6.25</v>
      </c>
      <c r="J8" s="887">
        <v>0</v>
      </c>
      <c r="K8" s="887">
        <v>-6.666666666666667</v>
      </c>
      <c r="L8" s="888">
        <f>(G8-F8)/F8*100</f>
        <v>0</v>
      </c>
    </row>
    <row r="9" spans="1:12" s="545" customFormat="1" ht="30" customHeight="1">
      <c r="A9" s="1156" t="s">
        <v>355</v>
      </c>
      <c r="B9" s="889"/>
      <c r="C9" s="885">
        <v>2465</v>
      </c>
      <c r="D9" s="886">
        <v>2350</v>
      </c>
      <c r="E9" s="886">
        <v>2329</v>
      </c>
      <c r="F9" s="886">
        <v>1893</v>
      </c>
      <c r="G9" s="886">
        <f>SUM(G10:G14)</f>
        <v>1887</v>
      </c>
      <c r="H9" s="887">
        <v>0</v>
      </c>
      <c r="I9" s="887">
        <v>-4.665314401622718</v>
      </c>
      <c r="J9" s="887">
        <v>-0.8936170212765958</v>
      </c>
      <c r="K9" s="887">
        <v>-18.720480893087164</v>
      </c>
      <c r="L9" s="888">
        <f>(G9-F9)/F9*100</f>
        <v>-0.31695721077654515</v>
      </c>
    </row>
    <row r="10" spans="1:12" s="545" customFormat="1" ht="30" customHeight="1">
      <c r="A10" s="1157"/>
      <c r="B10" s="890" t="s">
        <v>356</v>
      </c>
      <c r="C10" s="891">
        <v>2084</v>
      </c>
      <c r="D10" s="892">
        <v>1945</v>
      </c>
      <c r="E10" s="892">
        <v>1825</v>
      </c>
      <c r="F10" s="892">
        <v>1395</v>
      </c>
      <c r="G10" s="892">
        <v>1389</v>
      </c>
      <c r="H10" s="893">
        <v>0</v>
      </c>
      <c r="I10" s="893">
        <v>-6.6698656429942424</v>
      </c>
      <c r="J10" s="893">
        <v>-6.169665809768637</v>
      </c>
      <c r="K10" s="894">
        <v>-23.56164383561644</v>
      </c>
      <c r="L10" s="895">
        <f>(G10-F10)/F10*100</f>
        <v>-0.43010752688172044</v>
      </c>
    </row>
    <row r="11" spans="1:12" s="545" customFormat="1" ht="30" customHeight="1">
      <c r="A11" s="1157"/>
      <c r="B11" s="890" t="s">
        <v>357</v>
      </c>
      <c r="C11" s="891">
        <v>375</v>
      </c>
      <c r="D11" s="892">
        <v>399</v>
      </c>
      <c r="E11" s="892">
        <v>498</v>
      </c>
      <c r="F11" s="892">
        <v>498</v>
      </c>
      <c r="G11" s="892">
        <v>498</v>
      </c>
      <c r="H11" s="893">
        <v>0</v>
      </c>
      <c r="I11" s="893">
        <v>6.4</v>
      </c>
      <c r="J11" s="893">
        <v>24.81203007518797</v>
      </c>
      <c r="K11" s="893">
        <v>0</v>
      </c>
      <c r="L11" s="896">
        <f>(G11-F11)/F11*100</f>
        <v>0</v>
      </c>
    </row>
    <row r="12" spans="1:12" s="545" customFormat="1" ht="30" customHeight="1">
      <c r="A12" s="1157"/>
      <c r="B12" s="890" t="s">
        <v>358</v>
      </c>
      <c r="C12" s="891">
        <v>0</v>
      </c>
      <c r="D12" s="892">
        <v>0</v>
      </c>
      <c r="E12" s="892">
        <v>0</v>
      </c>
      <c r="F12" s="892">
        <v>0</v>
      </c>
      <c r="G12" s="892">
        <v>0</v>
      </c>
      <c r="H12" s="897">
        <v>0</v>
      </c>
      <c r="I12" s="897">
        <v>0</v>
      </c>
      <c r="J12" s="898">
        <v>0</v>
      </c>
      <c r="K12" s="893">
        <v>0</v>
      </c>
      <c r="L12" s="896">
        <v>0</v>
      </c>
    </row>
    <row r="13" spans="1:12" s="545" customFormat="1" ht="30" customHeight="1">
      <c r="A13" s="1157"/>
      <c r="B13" s="890" t="s">
        <v>359</v>
      </c>
      <c r="C13" s="891">
        <v>0</v>
      </c>
      <c r="D13" s="892">
        <v>0</v>
      </c>
      <c r="E13" s="892">
        <v>0</v>
      </c>
      <c r="F13" s="892">
        <v>0</v>
      </c>
      <c r="G13" s="892">
        <v>0</v>
      </c>
      <c r="H13" s="893">
        <v>0</v>
      </c>
      <c r="I13" s="893">
        <v>0</v>
      </c>
      <c r="J13" s="898">
        <v>0</v>
      </c>
      <c r="K13" s="893">
        <v>0</v>
      </c>
      <c r="L13" s="899">
        <v>0</v>
      </c>
    </row>
    <row r="14" spans="1:12" s="545" customFormat="1" ht="30" customHeight="1">
      <c r="A14" s="1158"/>
      <c r="B14" s="900" t="s">
        <v>360</v>
      </c>
      <c r="C14" s="901">
        <v>6</v>
      </c>
      <c r="D14" s="902">
        <v>6</v>
      </c>
      <c r="E14" s="902">
        <v>6</v>
      </c>
      <c r="F14" s="902">
        <v>0</v>
      </c>
      <c r="G14" s="902">
        <v>0</v>
      </c>
      <c r="H14" s="903">
        <v>0</v>
      </c>
      <c r="I14" s="903">
        <v>0</v>
      </c>
      <c r="J14" s="903">
        <v>0</v>
      </c>
      <c r="K14" s="1021" t="s">
        <v>368</v>
      </c>
      <c r="L14" s="904">
        <v>0</v>
      </c>
    </row>
    <row r="15" spans="1:12" s="545" customFormat="1" ht="30" customHeight="1">
      <c r="A15" s="905" t="s">
        <v>363</v>
      </c>
      <c r="B15" s="906"/>
      <c r="C15" s="893">
        <v>1850.9</v>
      </c>
      <c r="D15" s="907">
        <v>1838.8</v>
      </c>
      <c r="E15" s="907">
        <v>1813.6</v>
      </c>
      <c r="F15" s="907">
        <v>1527.9287671232876</v>
      </c>
      <c r="G15" s="907">
        <f>Q44/O44</f>
        <v>1548.2328767123288</v>
      </c>
      <c r="H15" s="893">
        <v>3.05679287305123</v>
      </c>
      <c r="I15" s="893">
        <v>-0.653736020314449</v>
      </c>
      <c r="J15" s="893">
        <v>-1.3704589949967394</v>
      </c>
      <c r="K15" s="893">
        <v>-15.751611870131912</v>
      </c>
      <c r="L15" s="895">
        <f>(G15-F15)/F15*100</f>
        <v>1.3288649330995213</v>
      </c>
    </row>
    <row r="16" spans="1:12" s="545" customFormat="1" ht="30" customHeight="1">
      <c r="A16" s="905" t="s">
        <v>364</v>
      </c>
      <c r="B16" s="906"/>
      <c r="C16" s="893">
        <v>4113.9</v>
      </c>
      <c r="D16" s="907">
        <v>3975.3</v>
      </c>
      <c r="E16" s="907">
        <v>3877.8</v>
      </c>
      <c r="F16" s="907">
        <v>3142.0186534538034</v>
      </c>
      <c r="G16" s="907">
        <f>AA44/Y44</f>
        <v>3070.2802808660035</v>
      </c>
      <c r="H16" s="893">
        <v>-2.909940526762961</v>
      </c>
      <c r="I16" s="893">
        <v>-3.3690658499234174</v>
      </c>
      <c r="J16" s="893">
        <v>-2.4526450833899327</v>
      </c>
      <c r="K16" s="893">
        <v>-18.974195331017505</v>
      </c>
      <c r="L16" s="896">
        <f>(G16-F16)/F16*100</f>
        <v>-2.283193720347358</v>
      </c>
    </row>
    <row r="17" spans="1:12" s="545" customFormat="1" ht="30" customHeight="1" thickBot="1">
      <c r="A17" s="908" t="s">
        <v>365</v>
      </c>
      <c r="B17" s="909"/>
      <c r="C17" s="910">
        <v>5964.799999999999</v>
      </c>
      <c r="D17" s="910">
        <v>5814.1</v>
      </c>
      <c r="E17" s="910">
        <v>5691.4</v>
      </c>
      <c r="F17" s="910">
        <v>4669.947420577091</v>
      </c>
      <c r="G17" s="910">
        <f>SUM(G15:G16)</f>
        <v>4618.5131575783325</v>
      </c>
      <c r="H17" s="910">
        <v>-1.1337267121925436</v>
      </c>
      <c r="I17" s="910">
        <v>-2.5264887339055613</v>
      </c>
      <c r="J17" s="910">
        <v>-2.1103868182521928</v>
      </c>
      <c r="K17" s="910">
        <v>-17.947299072687013</v>
      </c>
      <c r="L17" s="911">
        <f>(G17-F17)/F17*100</f>
        <v>-1.1013884818515285</v>
      </c>
    </row>
    <row r="18" spans="1:12" ht="27.75" customHeight="1">
      <c r="A18" s="683" t="s">
        <v>362</v>
      </c>
      <c r="B18" s="573"/>
      <c r="C18" s="553"/>
      <c r="D18" s="553"/>
      <c r="E18" s="553"/>
      <c r="F18" s="553"/>
      <c r="G18" s="553"/>
      <c r="H18" s="553"/>
      <c r="I18" s="553"/>
      <c r="J18" s="553"/>
      <c r="K18" s="553"/>
      <c r="L18" s="553"/>
    </row>
    <row r="19" spans="1:12" ht="16.5" customHeight="1" hidden="1">
      <c r="A19" s="553"/>
      <c r="B19" s="573" t="s">
        <v>298</v>
      </c>
      <c r="C19" s="553"/>
      <c r="D19" s="553"/>
      <c r="E19" s="553"/>
      <c r="F19" s="553"/>
      <c r="G19" s="553"/>
      <c r="H19" s="553"/>
      <c r="I19" s="553"/>
      <c r="J19" s="553"/>
      <c r="K19" s="553"/>
      <c r="L19" s="553"/>
    </row>
    <row r="20" ht="15.75" hidden="1">
      <c r="B20" s="574" t="s">
        <v>299</v>
      </c>
    </row>
    <row r="21" ht="15.75" hidden="1"/>
    <row r="22" ht="15.75" hidden="1"/>
    <row r="23" s="111" customFormat="1" ht="19.5" hidden="1">
      <c r="A23" s="745" t="s">
        <v>449</v>
      </c>
    </row>
    <row r="24" spans="1:2" s="111" customFormat="1" ht="19.5" hidden="1">
      <c r="A24" s="713"/>
      <c r="B24" s="714"/>
    </row>
    <row r="25" spans="1:34" s="715" customFormat="1" ht="11.25" customHeight="1" hidden="1">
      <c r="A25" s="1179" t="s">
        <v>417</v>
      </c>
      <c r="B25" s="1182" t="s">
        <v>418</v>
      </c>
      <c r="C25" s="1166" t="s">
        <v>419</v>
      </c>
      <c r="D25" s="1167"/>
      <c r="E25" s="1167"/>
      <c r="F25" s="1168"/>
      <c r="G25" s="1166" t="s">
        <v>420</v>
      </c>
      <c r="H25" s="1167"/>
      <c r="I25" s="1167"/>
      <c r="J25" s="1168"/>
      <c r="K25" s="1166" t="s">
        <v>421</v>
      </c>
      <c r="L25" s="1167"/>
      <c r="M25" s="1167"/>
      <c r="N25" s="1168"/>
      <c r="O25" s="1172" t="s">
        <v>422</v>
      </c>
      <c r="P25" s="1173"/>
      <c r="Q25" s="1166" t="s">
        <v>423</v>
      </c>
      <c r="R25" s="1167"/>
      <c r="S25" s="1167"/>
      <c r="T25" s="1168"/>
      <c r="U25" s="1166" t="s">
        <v>424</v>
      </c>
      <c r="V25" s="1167"/>
      <c r="W25" s="1167"/>
      <c r="X25" s="1168"/>
      <c r="Y25" s="1172" t="s">
        <v>425</v>
      </c>
      <c r="Z25" s="1173"/>
      <c r="AA25" s="1166" t="s">
        <v>426</v>
      </c>
      <c r="AB25" s="1167"/>
      <c r="AC25" s="1167"/>
      <c r="AD25" s="1168"/>
      <c r="AE25" s="1166" t="s">
        <v>427</v>
      </c>
      <c r="AF25" s="1167"/>
      <c r="AG25" s="1167"/>
      <c r="AH25" s="1168"/>
    </row>
    <row r="26" spans="1:34" s="715" customFormat="1" ht="11.25" hidden="1">
      <c r="A26" s="1180"/>
      <c r="B26" s="1183"/>
      <c r="C26" s="1169"/>
      <c r="D26" s="1170"/>
      <c r="E26" s="1170"/>
      <c r="F26" s="1171"/>
      <c r="G26" s="1169"/>
      <c r="H26" s="1170"/>
      <c r="I26" s="1170"/>
      <c r="J26" s="1171"/>
      <c r="K26" s="1169"/>
      <c r="L26" s="1170"/>
      <c r="M26" s="1170"/>
      <c r="N26" s="1171"/>
      <c r="O26" s="1174"/>
      <c r="P26" s="1175"/>
      <c r="Q26" s="1169"/>
      <c r="R26" s="1170"/>
      <c r="S26" s="1170"/>
      <c r="T26" s="1171"/>
      <c r="U26" s="1169"/>
      <c r="V26" s="1170"/>
      <c r="W26" s="1170"/>
      <c r="X26" s="1171"/>
      <c r="Y26" s="1174"/>
      <c r="Z26" s="1175"/>
      <c r="AA26" s="1169"/>
      <c r="AB26" s="1170"/>
      <c r="AC26" s="1170"/>
      <c r="AD26" s="1171"/>
      <c r="AE26" s="1169"/>
      <c r="AF26" s="1170"/>
      <c r="AG26" s="1170"/>
      <c r="AH26" s="1171"/>
    </row>
    <row r="27" spans="1:34" s="721" customFormat="1" ht="11.25" hidden="1">
      <c r="A27" s="1181"/>
      <c r="B27" s="1184"/>
      <c r="C27" s="716" t="s">
        <v>482</v>
      </c>
      <c r="D27" s="717" t="s">
        <v>428</v>
      </c>
      <c r="E27" s="717" t="s">
        <v>483</v>
      </c>
      <c r="F27" s="718" t="s">
        <v>484</v>
      </c>
      <c r="G27" s="716" t="s">
        <v>482</v>
      </c>
      <c r="H27" s="717" t="s">
        <v>428</v>
      </c>
      <c r="I27" s="717" t="s">
        <v>483</v>
      </c>
      <c r="J27" s="718" t="s">
        <v>484</v>
      </c>
      <c r="K27" s="716" t="s">
        <v>482</v>
      </c>
      <c r="L27" s="717" t="s">
        <v>428</v>
      </c>
      <c r="M27" s="717" t="s">
        <v>483</v>
      </c>
      <c r="N27" s="718" t="s">
        <v>484</v>
      </c>
      <c r="O27" s="719" t="s">
        <v>482</v>
      </c>
      <c r="P27" s="720" t="s">
        <v>428</v>
      </c>
      <c r="Q27" s="716" t="s">
        <v>482</v>
      </c>
      <c r="R27" s="717" t="s">
        <v>428</v>
      </c>
      <c r="S27" s="717" t="s">
        <v>483</v>
      </c>
      <c r="T27" s="718" t="s">
        <v>484</v>
      </c>
      <c r="U27" s="716" t="s">
        <v>482</v>
      </c>
      <c r="V27" s="717" t="s">
        <v>428</v>
      </c>
      <c r="W27" s="717" t="s">
        <v>483</v>
      </c>
      <c r="X27" s="718" t="s">
        <v>484</v>
      </c>
      <c r="Y27" s="719" t="s">
        <v>482</v>
      </c>
      <c r="Z27" s="720" t="s">
        <v>428</v>
      </c>
      <c r="AA27" s="716" t="s">
        <v>482</v>
      </c>
      <c r="AB27" s="717" t="s">
        <v>428</v>
      </c>
      <c r="AC27" s="717" t="s">
        <v>483</v>
      </c>
      <c r="AD27" s="718" t="s">
        <v>484</v>
      </c>
      <c r="AE27" s="716" t="s">
        <v>482</v>
      </c>
      <c r="AF27" s="717" t="s">
        <v>428</v>
      </c>
      <c r="AG27" s="717" t="s">
        <v>483</v>
      </c>
      <c r="AH27" s="718" t="s">
        <v>484</v>
      </c>
    </row>
    <row r="28" spans="1:34" s="715" customFormat="1" ht="11.25" hidden="1">
      <c r="A28" s="722"/>
      <c r="B28" s="723"/>
      <c r="C28" s="724"/>
      <c r="D28" s="725"/>
      <c r="E28" s="725"/>
      <c r="F28" s="726"/>
      <c r="G28" s="724"/>
      <c r="H28" s="725"/>
      <c r="I28" s="725"/>
      <c r="J28" s="726"/>
      <c r="K28" s="724"/>
      <c r="L28" s="725"/>
      <c r="M28" s="725"/>
      <c r="N28" s="726"/>
      <c r="O28" s="727"/>
      <c r="P28" s="728"/>
      <c r="Q28" s="724"/>
      <c r="R28" s="725"/>
      <c r="S28" s="725"/>
      <c r="T28" s="726"/>
      <c r="U28" s="724"/>
      <c r="V28" s="725"/>
      <c r="W28" s="725"/>
      <c r="X28" s="726"/>
      <c r="Y28" s="727"/>
      <c r="Z28" s="728"/>
      <c r="AA28" s="724"/>
      <c r="AB28" s="725"/>
      <c r="AC28" s="725"/>
      <c r="AD28" s="726"/>
      <c r="AE28" s="724"/>
      <c r="AF28" s="725"/>
      <c r="AG28" s="725"/>
      <c r="AH28" s="726"/>
    </row>
    <row r="29" spans="1:34" s="111" customFormat="1" ht="30" customHeight="1" hidden="1">
      <c r="A29" s="1176" t="s">
        <v>389</v>
      </c>
      <c r="B29" s="729" t="s">
        <v>430</v>
      </c>
      <c r="C29" s="730">
        <v>0</v>
      </c>
      <c r="D29" s="731">
        <v>0</v>
      </c>
      <c r="E29" s="732">
        <v>0</v>
      </c>
      <c r="F29" s="733" t="e">
        <v>#DIV/0!</v>
      </c>
      <c r="G29" s="730">
        <v>0</v>
      </c>
      <c r="H29" s="731">
        <v>0</v>
      </c>
      <c r="I29" s="732">
        <v>0</v>
      </c>
      <c r="J29" s="733" t="e">
        <v>#DIV/0!</v>
      </c>
      <c r="K29" s="730">
        <v>0</v>
      </c>
      <c r="L29" s="731">
        <v>0</v>
      </c>
      <c r="M29" s="732">
        <v>0</v>
      </c>
      <c r="N29" s="734" t="e">
        <v>#DIV/0!</v>
      </c>
      <c r="O29" s="735">
        <v>0</v>
      </c>
      <c r="P29" s="736">
        <v>0</v>
      </c>
      <c r="Q29" s="730">
        <v>0</v>
      </c>
      <c r="R29" s="731">
        <v>0</v>
      </c>
      <c r="S29" s="737">
        <v>0</v>
      </c>
      <c r="T29" s="734" t="e">
        <v>#DIV/0!</v>
      </c>
      <c r="U29" s="730">
        <v>0</v>
      </c>
      <c r="V29" s="731">
        <v>0</v>
      </c>
      <c r="W29" s="737">
        <v>0</v>
      </c>
      <c r="X29" s="734" t="e">
        <v>#DIV/0!</v>
      </c>
      <c r="Y29" s="735">
        <v>0</v>
      </c>
      <c r="Z29" s="736">
        <v>0</v>
      </c>
      <c r="AA29" s="730">
        <v>0</v>
      </c>
      <c r="AB29" s="731">
        <v>0</v>
      </c>
      <c r="AC29" s="737">
        <v>0</v>
      </c>
      <c r="AD29" s="734" t="e">
        <v>#DIV/0!</v>
      </c>
      <c r="AE29" s="730">
        <v>0</v>
      </c>
      <c r="AF29" s="731">
        <v>0</v>
      </c>
      <c r="AG29" s="737">
        <v>0</v>
      </c>
      <c r="AH29" s="734" t="e">
        <v>#DIV/0!</v>
      </c>
    </row>
    <row r="30" spans="1:34" s="111" customFormat="1" ht="30" customHeight="1" hidden="1">
      <c r="A30" s="1177"/>
      <c r="B30" s="729" t="s">
        <v>431</v>
      </c>
      <c r="C30" s="730">
        <v>275</v>
      </c>
      <c r="D30" s="731">
        <v>275</v>
      </c>
      <c r="E30" s="732">
        <v>0</v>
      </c>
      <c r="F30" s="734">
        <v>0</v>
      </c>
      <c r="G30" s="730">
        <v>155</v>
      </c>
      <c r="H30" s="731">
        <v>155</v>
      </c>
      <c r="I30" s="732">
        <v>0</v>
      </c>
      <c r="J30" s="734">
        <v>0</v>
      </c>
      <c r="K30" s="730">
        <v>120</v>
      </c>
      <c r="L30" s="731">
        <v>120</v>
      </c>
      <c r="M30" s="732">
        <v>0</v>
      </c>
      <c r="N30" s="734">
        <v>0</v>
      </c>
      <c r="O30" s="735">
        <v>365</v>
      </c>
      <c r="P30" s="736">
        <v>365</v>
      </c>
      <c r="Q30" s="730">
        <v>95314</v>
      </c>
      <c r="R30" s="731">
        <v>91328</v>
      </c>
      <c r="S30" s="732">
        <v>3986</v>
      </c>
      <c r="T30" s="734">
        <v>0.04364488437281009</v>
      </c>
      <c r="U30" s="730">
        <v>0</v>
      </c>
      <c r="V30" s="731">
        <v>0</v>
      </c>
      <c r="W30" s="737">
        <v>0</v>
      </c>
      <c r="X30" s="734" t="e">
        <v>#DIV/0!</v>
      </c>
      <c r="Y30" s="735">
        <v>244</v>
      </c>
      <c r="Z30" s="736">
        <v>245</v>
      </c>
      <c r="AA30" s="730">
        <v>90098</v>
      </c>
      <c r="AB30" s="731">
        <v>92319</v>
      </c>
      <c r="AC30" s="732">
        <v>-2221</v>
      </c>
      <c r="AD30" s="734">
        <v>-0.024057886242268657</v>
      </c>
      <c r="AE30" s="730">
        <v>0</v>
      </c>
      <c r="AF30" s="731">
        <v>0</v>
      </c>
      <c r="AG30" s="732">
        <v>0</v>
      </c>
      <c r="AH30" s="734" t="e">
        <v>#DIV/0!</v>
      </c>
    </row>
    <row r="31" spans="1:34" s="111" customFormat="1" ht="30" customHeight="1" hidden="1">
      <c r="A31" s="1178"/>
      <c r="B31" s="729" t="s">
        <v>432</v>
      </c>
      <c r="C31" s="730">
        <v>71</v>
      </c>
      <c r="D31" s="731">
        <v>71</v>
      </c>
      <c r="E31" s="732">
        <v>0</v>
      </c>
      <c r="F31" s="734">
        <v>0</v>
      </c>
      <c r="G31" s="730">
        <v>45</v>
      </c>
      <c r="H31" s="731">
        <v>45</v>
      </c>
      <c r="I31" s="732">
        <v>0</v>
      </c>
      <c r="J31" s="734">
        <v>0</v>
      </c>
      <c r="K31" s="730">
        <v>26</v>
      </c>
      <c r="L31" s="731">
        <v>26</v>
      </c>
      <c r="M31" s="732">
        <v>0</v>
      </c>
      <c r="N31" s="734">
        <v>0</v>
      </c>
      <c r="O31" s="735">
        <v>365</v>
      </c>
      <c r="P31" s="736">
        <v>365</v>
      </c>
      <c r="Q31" s="730">
        <v>21039</v>
      </c>
      <c r="R31" s="731">
        <v>19840</v>
      </c>
      <c r="S31" s="732">
        <v>1199</v>
      </c>
      <c r="T31" s="734">
        <v>0.06043346774193548</v>
      </c>
      <c r="U31" s="730">
        <v>494808</v>
      </c>
      <c r="V31" s="731">
        <v>468964</v>
      </c>
      <c r="W31" s="732">
        <v>25844</v>
      </c>
      <c r="X31" s="734">
        <v>0.05510870770464257</v>
      </c>
      <c r="Y31" s="735">
        <v>244</v>
      </c>
      <c r="Z31" s="736">
        <v>245</v>
      </c>
      <c r="AA31" s="730">
        <v>35583</v>
      </c>
      <c r="AB31" s="731">
        <v>37677</v>
      </c>
      <c r="AC31" s="732">
        <v>-2094</v>
      </c>
      <c r="AD31" s="734">
        <v>-0.055577673381638666</v>
      </c>
      <c r="AE31" s="730">
        <v>262389</v>
      </c>
      <c r="AF31" s="731">
        <v>249289</v>
      </c>
      <c r="AG31" s="732">
        <v>13100</v>
      </c>
      <c r="AH31" s="734">
        <v>0.05254945063761337</v>
      </c>
    </row>
    <row r="32" spans="1:34" s="111" customFormat="1" ht="30" customHeight="1" hidden="1">
      <c r="A32" s="738" t="s">
        <v>390</v>
      </c>
      <c r="B32" s="729" t="s">
        <v>433</v>
      </c>
      <c r="C32" s="730">
        <v>100</v>
      </c>
      <c r="D32" s="731">
        <v>100</v>
      </c>
      <c r="E32" s="732">
        <v>0</v>
      </c>
      <c r="F32" s="734">
        <v>0</v>
      </c>
      <c r="G32" s="730">
        <v>100</v>
      </c>
      <c r="H32" s="731">
        <v>100</v>
      </c>
      <c r="I32" s="732">
        <v>0</v>
      </c>
      <c r="J32" s="734">
        <v>0</v>
      </c>
      <c r="K32" s="730">
        <v>0</v>
      </c>
      <c r="L32" s="731">
        <v>0</v>
      </c>
      <c r="M32" s="732">
        <v>0</v>
      </c>
      <c r="N32" s="734" t="e">
        <v>#DIV/0!</v>
      </c>
      <c r="O32" s="735">
        <v>365</v>
      </c>
      <c r="P32" s="736">
        <v>365</v>
      </c>
      <c r="Q32" s="730">
        <v>29907</v>
      </c>
      <c r="R32" s="731">
        <v>28783</v>
      </c>
      <c r="S32" s="732">
        <v>1124</v>
      </c>
      <c r="T32" s="734">
        <v>0.0390508286141125</v>
      </c>
      <c r="U32" s="730">
        <v>1384613</v>
      </c>
      <c r="V32" s="731">
        <v>1328285</v>
      </c>
      <c r="W32" s="732">
        <v>56328</v>
      </c>
      <c r="X32" s="734">
        <v>0.042406561844784814</v>
      </c>
      <c r="Y32" s="735">
        <v>244</v>
      </c>
      <c r="Z32" s="736">
        <v>245</v>
      </c>
      <c r="AA32" s="730">
        <v>71140</v>
      </c>
      <c r="AB32" s="731">
        <v>70933</v>
      </c>
      <c r="AC32" s="732">
        <v>207</v>
      </c>
      <c r="AD32" s="734">
        <v>0.002918246796272539</v>
      </c>
      <c r="AE32" s="730">
        <v>595050</v>
      </c>
      <c r="AF32" s="731">
        <v>596396</v>
      </c>
      <c r="AG32" s="732">
        <v>-1346</v>
      </c>
      <c r="AH32" s="734">
        <v>-0.002256889717570205</v>
      </c>
    </row>
    <row r="33" spans="1:34" s="111" customFormat="1" ht="30" customHeight="1" hidden="1">
      <c r="A33" s="1176" t="s">
        <v>391</v>
      </c>
      <c r="B33" s="729" t="s">
        <v>434</v>
      </c>
      <c r="C33" s="730">
        <v>58</v>
      </c>
      <c r="D33" s="731">
        <v>58</v>
      </c>
      <c r="E33" s="732">
        <v>0</v>
      </c>
      <c r="F33" s="734">
        <v>0</v>
      </c>
      <c r="G33" s="730">
        <v>58</v>
      </c>
      <c r="H33" s="731">
        <v>58</v>
      </c>
      <c r="I33" s="732">
        <v>0</v>
      </c>
      <c r="J33" s="734">
        <v>0</v>
      </c>
      <c r="K33" s="730">
        <v>0</v>
      </c>
      <c r="L33" s="731">
        <v>0</v>
      </c>
      <c r="M33" s="732">
        <v>0</v>
      </c>
      <c r="N33" s="734" t="e">
        <v>#DIV/0!</v>
      </c>
      <c r="O33" s="735">
        <v>365</v>
      </c>
      <c r="P33" s="736">
        <v>365</v>
      </c>
      <c r="Q33" s="730">
        <v>18811</v>
      </c>
      <c r="R33" s="731">
        <v>17931</v>
      </c>
      <c r="S33" s="732">
        <v>880</v>
      </c>
      <c r="T33" s="734">
        <v>0.0490770174558028</v>
      </c>
      <c r="U33" s="730">
        <v>358707</v>
      </c>
      <c r="V33" s="731">
        <v>339718</v>
      </c>
      <c r="W33" s="732">
        <v>18989</v>
      </c>
      <c r="X33" s="734">
        <v>0.05589636109950017</v>
      </c>
      <c r="Y33" s="735">
        <v>244</v>
      </c>
      <c r="Z33" s="736">
        <v>245</v>
      </c>
      <c r="AA33" s="730">
        <v>28470</v>
      </c>
      <c r="AB33" s="731">
        <v>28990</v>
      </c>
      <c r="AC33" s="732">
        <v>-520</v>
      </c>
      <c r="AD33" s="734">
        <v>-0.017937219730941704</v>
      </c>
      <c r="AE33" s="730">
        <v>348151</v>
      </c>
      <c r="AF33" s="731">
        <v>331815</v>
      </c>
      <c r="AG33" s="732">
        <v>16336</v>
      </c>
      <c r="AH33" s="734">
        <v>0.049232252912014225</v>
      </c>
    </row>
    <row r="34" spans="1:34" s="111" customFormat="1" ht="30" customHeight="1" hidden="1">
      <c r="A34" s="1178"/>
      <c r="B34" s="729" t="s">
        <v>435</v>
      </c>
      <c r="C34" s="730">
        <v>60</v>
      </c>
      <c r="D34" s="731">
        <v>60</v>
      </c>
      <c r="E34" s="732">
        <v>0</v>
      </c>
      <c r="F34" s="734">
        <v>0</v>
      </c>
      <c r="G34" s="730">
        <v>60</v>
      </c>
      <c r="H34" s="731">
        <v>60</v>
      </c>
      <c r="I34" s="732">
        <v>0</v>
      </c>
      <c r="J34" s="734">
        <v>0</v>
      </c>
      <c r="K34" s="730">
        <v>0</v>
      </c>
      <c r="L34" s="731">
        <v>0</v>
      </c>
      <c r="M34" s="732">
        <v>0</v>
      </c>
      <c r="N34" s="734" t="e">
        <v>#DIV/0!</v>
      </c>
      <c r="O34" s="735">
        <v>365</v>
      </c>
      <c r="P34" s="736">
        <v>365</v>
      </c>
      <c r="Q34" s="730">
        <v>14772</v>
      </c>
      <c r="R34" s="731">
        <v>14318</v>
      </c>
      <c r="S34" s="732">
        <v>454</v>
      </c>
      <c r="T34" s="734">
        <v>0.03170833915351306</v>
      </c>
      <c r="U34" s="730">
        <v>296084</v>
      </c>
      <c r="V34" s="731">
        <v>282771</v>
      </c>
      <c r="W34" s="732">
        <v>13313</v>
      </c>
      <c r="X34" s="734">
        <v>0.0470804997683638</v>
      </c>
      <c r="Y34" s="735">
        <v>244</v>
      </c>
      <c r="Z34" s="736">
        <v>246</v>
      </c>
      <c r="AA34" s="730">
        <v>27631</v>
      </c>
      <c r="AB34" s="731">
        <v>29226</v>
      </c>
      <c r="AC34" s="732">
        <v>-1595</v>
      </c>
      <c r="AD34" s="734">
        <v>-0.05457469376582495</v>
      </c>
      <c r="AE34" s="730">
        <v>273341</v>
      </c>
      <c r="AF34" s="731">
        <v>272071</v>
      </c>
      <c r="AG34" s="732">
        <v>1270</v>
      </c>
      <c r="AH34" s="734">
        <v>0.004667899188079582</v>
      </c>
    </row>
    <row r="35" spans="1:34" s="111" customFormat="1" ht="30" customHeight="1" hidden="1">
      <c r="A35" s="1176" t="s">
        <v>444</v>
      </c>
      <c r="B35" s="729" t="s">
        <v>436</v>
      </c>
      <c r="C35" s="730">
        <v>210</v>
      </c>
      <c r="D35" s="731">
        <v>210</v>
      </c>
      <c r="E35" s="732">
        <v>0</v>
      </c>
      <c r="F35" s="734">
        <v>0</v>
      </c>
      <c r="G35" s="730">
        <v>210</v>
      </c>
      <c r="H35" s="731">
        <v>210</v>
      </c>
      <c r="I35" s="732">
        <v>0</v>
      </c>
      <c r="J35" s="734">
        <v>0</v>
      </c>
      <c r="K35" s="730">
        <v>0</v>
      </c>
      <c r="L35" s="731">
        <v>0</v>
      </c>
      <c r="M35" s="732">
        <v>0</v>
      </c>
      <c r="N35" s="734" t="e">
        <v>#DIV/0!</v>
      </c>
      <c r="O35" s="735">
        <v>365</v>
      </c>
      <c r="P35" s="736">
        <v>365</v>
      </c>
      <c r="Q35" s="730">
        <v>47393</v>
      </c>
      <c r="R35" s="731">
        <v>49795</v>
      </c>
      <c r="S35" s="732">
        <v>-2402</v>
      </c>
      <c r="T35" s="734">
        <v>-0.04823777487699568</v>
      </c>
      <c r="U35" s="730">
        <v>1957960</v>
      </c>
      <c r="V35" s="731">
        <v>2073911</v>
      </c>
      <c r="W35" s="732">
        <v>-115951</v>
      </c>
      <c r="X35" s="734">
        <v>-0.055909342300609816</v>
      </c>
      <c r="Y35" s="735">
        <v>244</v>
      </c>
      <c r="Z35" s="736">
        <v>245</v>
      </c>
      <c r="AA35" s="730">
        <v>83791</v>
      </c>
      <c r="AB35" s="731">
        <v>86651</v>
      </c>
      <c r="AC35" s="732">
        <v>-2860</v>
      </c>
      <c r="AD35" s="734">
        <v>-0.03300596646316834</v>
      </c>
      <c r="AE35" s="730">
        <v>1022830</v>
      </c>
      <c r="AF35" s="731">
        <v>1017703</v>
      </c>
      <c r="AG35" s="732">
        <v>5127</v>
      </c>
      <c r="AH35" s="734">
        <v>0.0050378155512954175</v>
      </c>
    </row>
    <row r="36" spans="1:34" s="111" customFormat="1" ht="30" customHeight="1" hidden="1">
      <c r="A36" s="1178"/>
      <c r="B36" s="729" t="s">
        <v>437</v>
      </c>
      <c r="C36" s="730">
        <v>243</v>
      </c>
      <c r="D36" s="731">
        <v>243</v>
      </c>
      <c r="E36" s="732">
        <v>0</v>
      </c>
      <c r="F36" s="734">
        <v>0</v>
      </c>
      <c r="G36" s="730">
        <v>40</v>
      </c>
      <c r="H36" s="731">
        <v>40</v>
      </c>
      <c r="I36" s="732">
        <v>0</v>
      </c>
      <c r="J36" s="734">
        <v>0</v>
      </c>
      <c r="K36" s="730">
        <v>203</v>
      </c>
      <c r="L36" s="731">
        <v>203</v>
      </c>
      <c r="M36" s="732">
        <v>0</v>
      </c>
      <c r="N36" s="734">
        <v>0</v>
      </c>
      <c r="O36" s="735">
        <v>365</v>
      </c>
      <c r="P36" s="736">
        <v>365</v>
      </c>
      <c r="Q36" s="730">
        <v>84928</v>
      </c>
      <c r="R36" s="731">
        <v>79211</v>
      </c>
      <c r="S36" s="732">
        <v>5717</v>
      </c>
      <c r="T36" s="734">
        <v>0.0721743192233402</v>
      </c>
      <c r="U36" s="730">
        <v>1791630</v>
      </c>
      <c r="V36" s="731">
        <v>1662147</v>
      </c>
      <c r="W36" s="732">
        <v>129483</v>
      </c>
      <c r="X36" s="734">
        <v>0.0779010520730116</v>
      </c>
      <c r="Y36" s="735">
        <v>244</v>
      </c>
      <c r="Z36" s="736">
        <v>245</v>
      </c>
      <c r="AA36" s="730">
        <v>38725</v>
      </c>
      <c r="AB36" s="731">
        <v>40718</v>
      </c>
      <c r="AC36" s="732">
        <v>-1993</v>
      </c>
      <c r="AD36" s="734">
        <v>-0.04894641190628223</v>
      </c>
      <c r="AE36" s="730">
        <v>227058</v>
      </c>
      <c r="AF36" s="731">
        <v>397116</v>
      </c>
      <c r="AG36" s="732">
        <v>-170058</v>
      </c>
      <c r="AH36" s="734">
        <v>-0.4282325567340525</v>
      </c>
    </row>
    <row r="37" spans="1:34" s="111" customFormat="1" ht="30" customHeight="1" hidden="1">
      <c r="A37" s="1176" t="s">
        <v>445</v>
      </c>
      <c r="B37" s="729" t="s">
        <v>438</v>
      </c>
      <c r="C37" s="730">
        <v>145</v>
      </c>
      <c r="D37" s="731">
        <v>145</v>
      </c>
      <c r="E37" s="732">
        <v>0</v>
      </c>
      <c r="F37" s="734">
        <v>0</v>
      </c>
      <c r="G37" s="730">
        <v>96</v>
      </c>
      <c r="H37" s="731">
        <v>96</v>
      </c>
      <c r="I37" s="732">
        <v>0</v>
      </c>
      <c r="J37" s="734">
        <v>0</v>
      </c>
      <c r="K37" s="730">
        <v>49</v>
      </c>
      <c r="L37" s="731">
        <v>49</v>
      </c>
      <c r="M37" s="732">
        <v>0</v>
      </c>
      <c r="N37" s="734">
        <v>0</v>
      </c>
      <c r="O37" s="735">
        <v>365</v>
      </c>
      <c r="P37" s="736">
        <v>365</v>
      </c>
      <c r="Q37" s="730">
        <v>43597</v>
      </c>
      <c r="R37" s="731">
        <v>45161</v>
      </c>
      <c r="S37" s="732">
        <v>-1564</v>
      </c>
      <c r="T37" s="734">
        <v>-0.03463165120347202</v>
      </c>
      <c r="U37" s="730">
        <v>1062870</v>
      </c>
      <c r="V37" s="731">
        <v>1139241</v>
      </c>
      <c r="W37" s="732">
        <v>-76371</v>
      </c>
      <c r="X37" s="734">
        <v>-0.0670367376174137</v>
      </c>
      <c r="Y37" s="735">
        <v>244</v>
      </c>
      <c r="Z37" s="736">
        <v>245</v>
      </c>
      <c r="AA37" s="730">
        <v>49107</v>
      </c>
      <c r="AB37" s="731">
        <v>49473</v>
      </c>
      <c r="AC37" s="732">
        <v>-366</v>
      </c>
      <c r="AD37" s="734">
        <v>-0.0073979746528409435</v>
      </c>
      <c r="AE37" s="730">
        <v>507952</v>
      </c>
      <c r="AF37" s="731">
        <v>489926</v>
      </c>
      <c r="AG37" s="732">
        <v>18026</v>
      </c>
      <c r="AH37" s="734">
        <v>0.036793311642982815</v>
      </c>
    </row>
    <row r="38" spans="1:34" s="111" customFormat="1" ht="30" customHeight="1" hidden="1">
      <c r="A38" s="1178"/>
      <c r="B38" s="729" t="s">
        <v>439</v>
      </c>
      <c r="C38" s="730">
        <v>100</v>
      </c>
      <c r="D38" s="731">
        <v>100</v>
      </c>
      <c r="E38" s="732">
        <v>0</v>
      </c>
      <c r="F38" s="734">
        <v>0</v>
      </c>
      <c r="G38" s="730">
        <v>60</v>
      </c>
      <c r="H38" s="731">
        <v>60</v>
      </c>
      <c r="I38" s="732">
        <v>0</v>
      </c>
      <c r="J38" s="734">
        <v>0</v>
      </c>
      <c r="K38" s="730">
        <v>40</v>
      </c>
      <c r="L38" s="731">
        <v>40</v>
      </c>
      <c r="M38" s="732">
        <v>0</v>
      </c>
      <c r="N38" s="734">
        <v>0</v>
      </c>
      <c r="O38" s="735">
        <v>365</v>
      </c>
      <c r="P38" s="736">
        <v>365</v>
      </c>
      <c r="Q38" s="730">
        <v>31422</v>
      </c>
      <c r="R38" s="731">
        <v>32590</v>
      </c>
      <c r="S38" s="732">
        <v>-1168</v>
      </c>
      <c r="T38" s="734">
        <v>-0.035839214482970234</v>
      </c>
      <c r="U38" s="730">
        <v>788011</v>
      </c>
      <c r="V38" s="731">
        <v>796978</v>
      </c>
      <c r="W38" s="732">
        <v>-8967</v>
      </c>
      <c r="X38" s="734">
        <v>-0.011251251602930069</v>
      </c>
      <c r="Y38" s="735">
        <v>244</v>
      </c>
      <c r="Z38" s="736">
        <v>245</v>
      </c>
      <c r="AA38" s="730">
        <v>33068</v>
      </c>
      <c r="AB38" s="731">
        <v>34400</v>
      </c>
      <c r="AC38" s="732">
        <v>-1332</v>
      </c>
      <c r="AD38" s="734">
        <v>-0.03872093023255814</v>
      </c>
      <c r="AE38" s="730">
        <v>213863</v>
      </c>
      <c r="AF38" s="731">
        <v>224291</v>
      </c>
      <c r="AG38" s="732">
        <v>-10428</v>
      </c>
      <c r="AH38" s="734">
        <v>-0.046493171816969915</v>
      </c>
    </row>
    <row r="39" spans="1:34" s="111" customFormat="1" ht="30" customHeight="1" hidden="1">
      <c r="A39" s="738" t="s">
        <v>446</v>
      </c>
      <c r="B39" s="729" t="s">
        <v>433</v>
      </c>
      <c r="C39" s="730">
        <v>150</v>
      </c>
      <c r="D39" s="731">
        <v>150</v>
      </c>
      <c r="E39" s="732">
        <v>0</v>
      </c>
      <c r="F39" s="734">
        <v>0</v>
      </c>
      <c r="G39" s="730">
        <v>150</v>
      </c>
      <c r="H39" s="731">
        <v>150</v>
      </c>
      <c r="I39" s="732">
        <v>0</v>
      </c>
      <c r="J39" s="734">
        <v>0</v>
      </c>
      <c r="K39" s="730">
        <v>0</v>
      </c>
      <c r="L39" s="731">
        <v>0</v>
      </c>
      <c r="M39" s="732">
        <v>0</v>
      </c>
      <c r="N39" s="734" t="e">
        <v>#DIV/0!</v>
      </c>
      <c r="O39" s="735">
        <v>365</v>
      </c>
      <c r="P39" s="736">
        <v>365</v>
      </c>
      <c r="Q39" s="730">
        <v>45180</v>
      </c>
      <c r="R39" s="731">
        <v>43857</v>
      </c>
      <c r="S39" s="732">
        <v>1323</v>
      </c>
      <c r="T39" s="734">
        <v>0.030166222039811206</v>
      </c>
      <c r="U39" s="730">
        <v>1732159</v>
      </c>
      <c r="V39" s="731">
        <v>1656879</v>
      </c>
      <c r="W39" s="737">
        <v>75280</v>
      </c>
      <c r="X39" s="734">
        <v>0.04543482052702702</v>
      </c>
      <c r="Y39" s="735">
        <v>246</v>
      </c>
      <c r="Z39" s="736">
        <v>245</v>
      </c>
      <c r="AA39" s="730">
        <v>72172</v>
      </c>
      <c r="AB39" s="731">
        <v>74851</v>
      </c>
      <c r="AC39" s="732">
        <v>-2679</v>
      </c>
      <c r="AD39" s="734">
        <v>-0.03579110499525724</v>
      </c>
      <c r="AE39" s="730">
        <v>844587</v>
      </c>
      <c r="AF39" s="731">
        <v>815860</v>
      </c>
      <c r="AG39" s="732">
        <v>28727</v>
      </c>
      <c r="AH39" s="734">
        <v>0.035210697913857766</v>
      </c>
    </row>
    <row r="40" spans="1:34" s="111" customFormat="1" ht="30" customHeight="1" hidden="1">
      <c r="A40" s="738" t="s">
        <v>447</v>
      </c>
      <c r="B40" s="729" t="s">
        <v>440</v>
      </c>
      <c r="C40" s="730">
        <v>215</v>
      </c>
      <c r="D40" s="731">
        <v>215</v>
      </c>
      <c r="E40" s="732">
        <v>0</v>
      </c>
      <c r="F40" s="734">
        <v>0</v>
      </c>
      <c r="G40" s="730">
        <v>215</v>
      </c>
      <c r="H40" s="731">
        <v>215</v>
      </c>
      <c r="I40" s="732">
        <v>0</v>
      </c>
      <c r="J40" s="734">
        <v>0</v>
      </c>
      <c r="K40" s="730">
        <v>0</v>
      </c>
      <c r="L40" s="731">
        <v>0</v>
      </c>
      <c r="M40" s="732">
        <v>0</v>
      </c>
      <c r="N40" s="734" t="e">
        <v>#DIV/0!</v>
      </c>
      <c r="O40" s="735">
        <v>365</v>
      </c>
      <c r="P40" s="736">
        <v>365</v>
      </c>
      <c r="Q40" s="730">
        <v>60553</v>
      </c>
      <c r="R40" s="731">
        <v>57776</v>
      </c>
      <c r="S40" s="732">
        <v>2777</v>
      </c>
      <c r="T40" s="734">
        <v>0.048064940459706454</v>
      </c>
      <c r="U40" s="730">
        <v>2093191</v>
      </c>
      <c r="V40" s="731">
        <v>1991447</v>
      </c>
      <c r="W40" s="737">
        <v>101744</v>
      </c>
      <c r="X40" s="734">
        <v>0.05109048847395888</v>
      </c>
      <c r="Y40" s="735">
        <v>244</v>
      </c>
      <c r="Z40" s="736">
        <v>245</v>
      </c>
      <c r="AA40" s="730">
        <v>103996</v>
      </c>
      <c r="AB40" s="731">
        <v>105571</v>
      </c>
      <c r="AC40" s="732">
        <v>-1575</v>
      </c>
      <c r="AD40" s="734">
        <v>-0.014918869765371172</v>
      </c>
      <c r="AE40" s="730">
        <v>1160777</v>
      </c>
      <c r="AF40" s="731">
        <v>1328834</v>
      </c>
      <c r="AG40" s="732">
        <v>-168057</v>
      </c>
      <c r="AH40" s="734">
        <v>-0.12646952139996417</v>
      </c>
    </row>
    <row r="41" spans="1:34" s="111" customFormat="1" ht="30" customHeight="1" hidden="1">
      <c r="A41" s="1176" t="s">
        <v>448</v>
      </c>
      <c r="B41" s="729" t="s">
        <v>441</v>
      </c>
      <c r="C41" s="730">
        <v>125</v>
      </c>
      <c r="D41" s="731">
        <v>131</v>
      </c>
      <c r="E41" s="732">
        <v>-6</v>
      </c>
      <c r="F41" s="734">
        <v>-0.04580152671755725</v>
      </c>
      <c r="G41" s="730">
        <v>125</v>
      </c>
      <c r="H41" s="731">
        <v>131</v>
      </c>
      <c r="I41" s="732">
        <v>-6</v>
      </c>
      <c r="J41" s="734">
        <v>-0.04580152671755725</v>
      </c>
      <c r="K41" s="730">
        <v>0</v>
      </c>
      <c r="L41" s="731">
        <v>0</v>
      </c>
      <c r="M41" s="732">
        <v>0</v>
      </c>
      <c r="N41" s="734" t="e">
        <v>#DIV/0!</v>
      </c>
      <c r="O41" s="735">
        <v>365</v>
      </c>
      <c r="P41" s="736">
        <v>365</v>
      </c>
      <c r="Q41" s="730">
        <v>32424</v>
      </c>
      <c r="R41" s="731">
        <v>35738</v>
      </c>
      <c r="S41" s="732">
        <v>-3314</v>
      </c>
      <c r="T41" s="734">
        <v>-0.09273042699647434</v>
      </c>
      <c r="U41" s="730">
        <v>650819</v>
      </c>
      <c r="V41" s="731">
        <v>697009</v>
      </c>
      <c r="W41" s="732">
        <v>-46190</v>
      </c>
      <c r="X41" s="734">
        <v>-0.06626887170753892</v>
      </c>
      <c r="Y41" s="735">
        <v>244</v>
      </c>
      <c r="Z41" s="736">
        <v>245</v>
      </c>
      <c r="AA41" s="730">
        <v>45820</v>
      </c>
      <c r="AB41" s="731">
        <v>48300</v>
      </c>
      <c r="AC41" s="732">
        <v>-2480</v>
      </c>
      <c r="AD41" s="734">
        <v>-0.05134575569358178</v>
      </c>
      <c r="AE41" s="730">
        <v>437639</v>
      </c>
      <c r="AF41" s="731">
        <v>435229</v>
      </c>
      <c r="AG41" s="732">
        <v>2410</v>
      </c>
      <c r="AH41" s="734">
        <v>0.005537314838854948</v>
      </c>
    </row>
    <row r="42" spans="1:34" s="111" customFormat="1" ht="30" customHeight="1" hidden="1">
      <c r="A42" s="1177"/>
      <c r="B42" s="729" t="s">
        <v>442</v>
      </c>
      <c r="C42" s="730">
        <v>36</v>
      </c>
      <c r="D42" s="731">
        <v>36</v>
      </c>
      <c r="E42" s="732">
        <v>0</v>
      </c>
      <c r="F42" s="734">
        <v>0</v>
      </c>
      <c r="G42" s="730">
        <v>36</v>
      </c>
      <c r="H42" s="731">
        <v>36</v>
      </c>
      <c r="I42" s="732">
        <v>0</v>
      </c>
      <c r="J42" s="734">
        <v>0</v>
      </c>
      <c r="K42" s="730">
        <v>0</v>
      </c>
      <c r="L42" s="731">
        <v>0</v>
      </c>
      <c r="M42" s="732">
        <v>0</v>
      </c>
      <c r="N42" s="734" t="e">
        <v>#DIV/0!</v>
      </c>
      <c r="O42" s="735">
        <v>365</v>
      </c>
      <c r="P42" s="736">
        <v>365</v>
      </c>
      <c r="Q42" s="730">
        <v>12581</v>
      </c>
      <c r="R42" s="731">
        <v>12096</v>
      </c>
      <c r="S42" s="732">
        <v>485</v>
      </c>
      <c r="T42" s="734">
        <v>0.04009589947089947</v>
      </c>
      <c r="U42" s="730">
        <v>214813</v>
      </c>
      <c r="V42" s="731">
        <v>218550</v>
      </c>
      <c r="W42" s="732">
        <v>-3737</v>
      </c>
      <c r="X42" s="734">
        <v>-0.017099061999542437</v>
      </c>
      <c r="Y42" s="735">
        <v>244</v>
      </c>
      <c r="Z42" s="736">
        <v>245</v>
      </c>
      <c r="AA42" s="730">
        <v>29108</v>
      </c>
      <c r="AB42" s="731">
        <v>31897</v>
      </c>
      <c r="AC42" s="732">
        <v>-2789</v>
      </c>
      <c r="AD42" s="734">
        <v>-0.08743769006489638</v>
      </c>
      <c r="AE42" s="730">
        <v>212991</v>
      </c>
      <c r="AF42" s="731">
        <v>218904</v>
      </c>
      <c r="AG42" s="732">
        <v>-5913</v>
      </c>
      <c r="AH42" s="734">
        <v>-0.027011840806929064</v>
      </c>
    </row>
    <row r="43" spans="1:34" s="111" customFormat="1" ht="30" customHeight="1" hidden="1">
      <c r="A43" s="1178"/>
      <c r="B43" s="729" t="s">
        <v>443</v>
      </c>
      <c r="C43" s="730">
        <v>99</v>
      </c>
      <c r="D43" s="731">
        <v>99</v>
      </c>
      <c r="E43" s="732">
        <v>0</v>
      </c>
      <c r="F43" s="734">
        <v>0</v>
      </c>
      <c r="G43" s="730">
        <v>39</v>
      </c>
      <c r="H43" s="731">
        <v>39</v>
      </c>
      <c r="I43" s="732">
        <v>0</v>
      </c>
      <c r="J43" s="734">
        <v>0</v>
      </c>
      <c r="K43" s="730">
        <v>60</v>
      </c>
      <c r="L43" s="731">
        <v>60</v>
      </c>
      <c r="M43" s="732">
        <v>0</v>
      </c>
      <c r="N43" s="734">
        <v>0</v>
      </c>
      <c r="O43" s="735">
        <v>365</v>
      </c>
      <c r="P43" s="736">
        <v>365</v>
      </c>
      <c r="Q43" s="730">
        <v>27184</v>
      </c>
      <c r="R43" s="731">
        <v>29270</v>
      </c>
      <c r="S43" s="732">
        <v>-2086</v>
      </c>
      <c r="T43" s="734">
        <v>-0.07126750939528527</v>
      </c>
      <c r="U43" s="730">
        <v>534058</v>
      </c>
      <c r="V43" s="731">
        <v>557699</v>
      </c>
      <c r="W43" s="732">
        <v>-23641</v>
      </c>
      <c r="X43" s="734">
        <v>-0.0423902499376904</v>
      </c>
      <c r="Y43" s="735">
        <v>244</v>
      </c>
      <c r="Z43" s="736">
        <v>245</v>
      </c>
      <c r="AA43" s="730">
        <v>40878</v>
      </c>
      <c r="AB43" s="731">
        <v>39013</v>
      </c>
      <c r="AC43" s="732">
        <v>1865</v>
      </c>
      <c r="AD43" s="734">
        <v>0.047804577961192425</v>
      </c>
      <c r="AE43" s="730">
        <v>449325</v>
      </c>
      <c r="AF43" s="731">
        <v>423661</v>
      </c>
      <c r="AG43" s="732">
        <v>25664</v>
      </c>
      <c r="AH43" s="734">
        <v>0.060576734700621485</v>
      </c>
    </row>
    <row r="44" spans="1:34" s="744" customFormat="1" ht="30" customHeight="1" hidden="1">
      <c r="A44" s="1185" t="s">
        <v>429</v>
      </c>
      <c r="B44" s="1186"/>
      <c r="C44" s="739">
        <f>SUM(C29:C43)</f>
        <v>1887</v>
      </c>
      <c r="D44" s="740">
        <f>SUM(D29:D43)</f>
        <v>1893</v>
      </c>
      <c r="E44" s="741">
        <f>C44-D44</f>
        <v>-6</v>
      </c>
      <c r="F44" s="742">
        <f>E44/D44</f>
        <v>-0.003169572107765452</v>
      </c>
      <c r="G44" s="739">
        <f>SUM(G29:G43)</f>
        <v>1389</v>
      </c>
      <c r="H44" s="740">
        <f>SUM(H29:H43)</f>
        <v>1395</v>
      </c>
      <c r="I44" s="741">
        <f>G44-H44</f>
        <v>-6</v>
      </c>
      <c r="J44" s="742">
        <f>I44/H44</f>
        <v>-0.004301075268817204</v>
      </c>
      <c r="K44" s="739">
        <f>SUM(K29:K43)</f>
        <v>498</v>
      </c>
      <c r="L44" s="740">
        <f>SUM(L29:L43)</f>
        <v>498</v>
      </c>
      <c r="M44" s="741">
        <f>K44-L44</f>
        <v>0</v>
      </c>
      <c r="N44" s="742">
        <f>M44/L44</f>
        <v>0</v>
      </c>
      <c r="O44" s="743">
        <f>AVERAGE(O30:O43)</f>
        <v>365</v>
      </c>
      <c r="P44" s="743">
        <f>AVERAGE(P30:P43)</f>
        <v>365</v>
      </c>
      <c r="Q44" s="739">
        <f>SUM(Q29:Q43)</f>
        <v>565105</v>
      </c>
      <c r="R44" s="740">
        <f>SUM(R29:R43)</f>
        <v>557694</v>
      </c>
      <c r="S44" s="741">
        <f>Q44-R44</f>
        <v>7411</v>
      </c>
      <c r="T44" s="742">
        <f>S44/R44</f>
        <v>0.013288649330995134</v>
      </c>
      <c r="U44" s="739">
        <f>SUM(U29:U43)</f>
        <v>13359723</v>
      </c>
      <c r="V44" s="740">
        <f>SUM(V29:V43)</f>
        <v>13213599</v>
      </c>
      <c r="W44" s="741">
        <f>U44-V44</f>
        <v>146124</v>
      </c>
      <c r="X44" s="742">
        <f>W44/V44</f>
        <v>0.011058607121345215</v>
      </c>
      <c r="Y44" s="743">
        <f>+AVERAGE(Y30:Y43)</f>
        <v>244.14285714285714</v>
      </c>
      <c r="Z44" s="743">
        <f>AVERAGE(Z30:Z43)</f>
        <v>245.07142857142858</v>
      </c>
      <c r="AA44" s="739">
        <f>SUM(AA29:AA43)</f>
        <v>749587</v>
      </c>
      <c r="AB44" s="740">
        <f>SUM(AB29:AB43)</f>
        <v>770019</v>
      </c>
      <c r="AC44" s="741">
        <f>AA44-AB44</f>
        <v>-20432</v>
      </c>
      <c r="AD44" s="742">
        <f>AC44/AB44</f>
        <v>-0.02653441018987843</v>
      </c>
      <c r="AE44" s="739">
        <f>SUM(AE29:AE43)</f>
        <v>6555953</v>
      </c>
      <c r="AF44" s="740">
        <f>SUM(AF29:AF43)</f>
        <v>6801095</v>
      </c>
      <c r="AG44" s="741">
        <f>AE44-AF44</f>
        <v>-245142</v>
      </c>
      <c r="AH44" s="742">
        <f>AG44/AF44</f>
        <v>-0.036044489894641964</v>
      </c>
    </row>
    <row r="45" ht="15.75" hidden="1"/>
  </sheetData>
  <sheetProtection/>
  <mergeCells count="25">
    <mergeCell ref="A33:A34"/>
    <mergeCell ref="A35:A36"/>
    <mergeCell ref="A37:A38"/>
    <mergeCell ref="A41:A43"/>
    <mergeCell ref="A44:B44"/>
    <mergeCell ref="Q25:T26"/>
    <mergeCell ref="O25:P26"/>
    <mergeCell ref="U25:X26"/>
    <mergeCell ref="Y25:Z26"/>
    <mergeCell ref="AA25:AD26"/>
    <mergeCell ref="AE25:AH26"/>
    <mergeCell ref="A29:A31"/>
    <mergeCell ref="A25:A27"/>
    <mergeCell ref="B25:B27"/>
    <mergeCell ref="C25:F26"/>
    <mergeCell ref="G25:J26"/>
    <mergeCell ref="K25:N26"/>
    <mergeCell ref="A9:A14"/>
    <mergeCell ref="A8:B8"/>
    <mergeCell ref="C6:C7"/>
    <mergeCell ref="E6:E7"/>
    <mergeCell ref="H6:L6"/>
    <mergeCell ref="G6:G7"/>
    <mergeCell ref="D6:D7"/>
    <mergeCell ref="F6:F7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Z38"/>
  <sheetViews>
    <sheetView showGridLines="0" showZeros="0" view="pageBreakPreview" zoomScale="85" zoomScaleSheetLayoutView="85" zoomScalePageLayoutView="0" workbookViewId="0" topLeftCell="A1">
      <selection activeCell="I44" sqref="I44"/>
    </sheetView>
  </sheetViews>
  <sheetFormatPr defaultColWidth="10.72265625" defaultRowHeight="18"/>
  <cols>
    <col min="1" max="1" width="8.8125" style="527" customWidth="1"/>
    <col min="2" max="2" width="11.2734375" style="527" customWidth="1"/>
    <col min="3" max="7" width="10.99609375" style="527" customWidth="1"/>
    <col min="8" max="12" width="8.8125" style="527" customWidth="1"/>
    <col min="13" max="13" width="4.2734375" style="527" customWidth="1"/>
    <col min="14" max="16384" width="10.72265625" style="527" customWidth="1"/>
  </cols>
  <sheetData>
    <row r="1" s="576" customFormat="1" ht="27.75" customHeight="1">
      <c r="A1" s="575" t="s">
        <v>57</v>
      </c>
    </row>
    <row r="2" s="576" customFormat="1" ht="27.75" customHeight="1">
      <c r="A2" s="577" t="s">
        <v>0</v>
      </c>
    </row>
    <row r="3" s="496" customFormat="1" ht="4.5" customHeight="1"/>
    <row r="4" spans="1:12" ht="28.5" customHeight="1">
      <c r="A4" s="681" t="s">
        <v>296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</row>
    <row r="5" spans="1:12" ht="28.5" customHeight="1" thickBot="1">
      <c r="A5" s="682" t="s">
        <v>300</v>
      </c>
      <c r="B5" s="554"/>
      <c r="C5" s="554"/>
      <c r="D5" s="554"/>
      <c r="E5" s="555"/>
      <c r="F5" s="555"/>
      <c r="G5" s="555"/>
      <c r="H5" s="555"/>
      <c r="J5" s="578"/>
      <c r="K5" s="578"/>
      <c r="L5" s="578"/>
    </row>
    <row r="6" spans="1:12" s="545" customFormat="1" ht="20.25" customHeight="1">
      <c r="A6" s="557"/>
      <c r="B6" s="558" t="s">
        <v>367</v>
      </c>
      <c r="C6" s="1149">
        <v>21</v>
      </c>
      <c r="D6" s="1149">
        <v>22</v>
      </c>
      <c r="E6" s="1149">
        <v>23</v>
      </c>
      <c r="F6" s="1149">
        <v>24</v>
      </c>
      <c r="G6" s="1149">
        <v>25</v>
      </c>
      <c r="H6" s="1163" t="s">
        <v>372</v>
      </c>
      <c r="I6" s="1197"/>
      <c r="J6" s="1197"/>
      <c r="K6" s="1197"/>
      <c r="L6" s="1198"/>
    </row>
    <row r="7" spans="1:12" s="545" customFormat="1" ht="20.25" customHeight="1">
      <c r="A7" s="570" t="s">
        <v>366</v>
      </c>
      <c r="B7" s="559"/>
      <c r="C7" s="1196"/>
      <c r="D7" s="1196"/>
      <c r="E7" s="1196"/>
      <c r="F7" s="1196"/>
      <c r="G7" s="1196"/>
      <c r="H7" s="924">
        <v>21</v>
      </c>
      <c r="I7" s="900">
        <v>22</v>
      </c>
      <c r="J7" s="925">
        <v>23</v>
      </c>
      <c r="K7" s="884">
        <v>24</v>
      </c>
      <c r="L7" s="926">
        <v>25</v>
      </c>
    </row>
    <row r="8" spans="1:12" s="545" customFormat="1" ht="30" customHeight="1">
      <c r="A8" s="571" t="s">
        <v>373</v>
      </c>
      <c r="B8" s="572"/>
      <c r="C8" s="927">
        <v>675593</v>
      </c>
      <c r="D8" s="927">
        <v>671164</v>
      </c>
      <c r="E8" s="927">
        <v>663769</v>
      </c>
      <c r="F8" s="927">
        <v>557694</v>
      </c>
      <c r="G8" s="927">
        <v>565105</v>
      </c>
      <c r="H8" s="912">
        <v>3.0572754827618294</v>
      </c>
      <c r="I8" s="912">
        <v>-0.6555722158163273</v>
      </c>
      <c r="J8" s="913">
        <v>-1.1018171415630158</v>
      </c>
      <c r="K8" s="914">
        <v>-15.980710156696079</v>
      </c>
      <c r="L8" s="928">
        <f aca="true" t="shared" si="0" ref="L8:L14">(G8-F8)/F8*100</f>
        <v>1.3288649330995135</v>
      </c>
    </row>
    <row r="9" spans="1:12" s="545" customFormat="1" ht="30" customHeight="1">
      <c r="A9" s="571" t="s">
        <v>374</v>
      </c>
      <c r="B9" s="572"/>
      <c r="C9" s="929">
        <v>1003389</v>
      </c>
      <c r="D9" s="929">
        <v>967244</v>
      </c>
      <c r="E9" s="929">
        <v>946198</v>
      </c>
      <c r="F9" s="929">
        <v>770019</v>
      </c>
      <c r="G9" s="929">
        <v>749587</v>
      </c>
      <c r="H9" s="915">
        <v>-3.368000146384543</v>
      </c>
      <c r="I9" s="915">
        <v>-3.602291832978038</v>
      </c>
      <c r="J9" s="916">
        <v>-2.1758728924656032</v>
      </c>
      <c r="K9" s="917">
        <v>-18.619675797243282</v>
      </c>
      <c r="L9" s="930">
        <f t="shared" si="0"/>
        <v>-2.6534410189878432</v>
      </c>
    </row>
    <row r="10" spans="1:12" s="545" customFormat="1" ht="30" customHeight="1">
      <c r="A10" s="571" t="s">
        <v>375</v>
      </c>
      <c r="B10" s="572"/>
      <c r="C10" s="929">
        <v>1678982</v>
      </c>
      <c r="D10" s="929">
        <v>1638408</v>
      </c>
      <c r="E10" s="929">
        <v>1609967</v>
      </c>
      <c r="F10" s="929">
        <v>1327713</v>
      </c>
      <c r="G10" s="929">
        <f>SUM(G8:G9)</f>
        <v>1314692</v>
      </c>
      <c r="H10" s="915">
        <v>-0.8813917133829856</v>
      </c>
      <c r="I10" s="915">
        <v>-2.416583382073185</v>
      </c>
      <c r="J10" s="916">
        <v>-1.7358924028691265</v>
      </c>
      <c r="K10" s="917">
        <v>-17.531663692485623</v>
      </c>
      <c r="L10" s="930">
        <f t="shared" si="0"/>
        <v>-0.9807089333312244</v>
      </c>
    </row>
    <row r="11" spans="1:12" s="545" customFormat="1" ht="30" customHeight="1">
      <c r="A11" s="570" t="s">
        <v>376</v>
      </c>
      <c r="B11" s="559"/>
      <c r="C11" s="918">
        <v>148.51974487598304</v>
      </c>
      <c r="D11" s="918">
        <v>144.1144042290707</v>
      </c>
      <c r="E11" s="918">
        <v>142.54929049111965</v>
      </c>
      <c r="F11" s="918">
        <v>138.07195343683094</v>
      </c>
      <c r="G11" s="918">
        <f>G9/G8*100</f>
        <v>132.64561453181267</v>
      </c>
      <c r="H11" s="918">
        <v>-6.234664752243629</v>
      </c>
      <c r="I11" s="918">
        <v>-2.9661649705841455</v>
      </c>
      <c r="J11" s="919">
        <v>-1.0860217244233825</v>
      </c>
      <c r="K11" s="920">
        <v>-3.140904482136047</v>
      </c>
      <c r="L11" s="931">
        <f t="shared" si="0"/>
        <v>-3.9300804906051137</v>
      </c>
    </row>
    <row r="12" spans="1:12" s="545" customFormat="1" ht="30" customHeight="1">
      <c r="A12" s="562" t="s">
        <v>301</v>
      </c>
      <c r="B12" s="685" t="s">
        <v>369</v>
      </c>
      <c r="C12" s="929">
        <v>29185.540702760387</v>
      </c>
      <c r="D12" s="929">
        <v>29787</v>
      </c>
      <c r="E12" s="929">
        <v>30885</v>
      </c>
      <c r="F12" s="929">
        <v>28333.10961776802</v>
      </c>
      <c r="G12" s="929">
        <f>G38/(C38-C24)*1000</f>
        <v>28437.5882041163</v>
      </c>
      <c r="H12" s="915">
        <v>-0.50609973832281</v>
      </c>
      <c r="I12" s="915">
        <v>2.060812589923087</v>
      </c>
      <c r="J12" s="916">
        <v>3.6861718199214426</v>
      </c>
      <c r="K12" s="917">
        <v>-8.262555875771348</v>
      </c>
      <c r="L12" s="930">
        <f t="shared" si="0"/>
        <v>0.36875086341655783</v>
      </c>
    </row>
    <row r="13" spans="1:12" s="545" customFormat="1" ht="30" customHeight="1">
      <c r="A13" s="562" t="s">
        <v>302</v>
      </c>
      <c r="B13" s="685" t="s">
        <v>370</v>
      </c>
      <c r="C13" s="929">
        <v>9631.533732181637</v>
      </c>
      <c r="D13" s="929">
        <v>9922</v>
      </c>
      <c r="E13" s="929">
        <v>10221</v>
      </c>
      <c r="F13" s="929">
        <v>10035.554079976391</v>
      </c>
      <c r="G13" s="929">
        <f>S38/(O38-O24)*1000</f>
        <v>9940.958833278493</v>
      </c>
      <c r="H13" s="915">
        <v>0.42262258556601895</v>
      </c>
      <c r="I13" s="915">
        <v>3.0157841512596733</v>
      </c>
      <c r="J13" s="916">
        <v>3.013505341664987</v>
      </c>
      <c r="K13" s="917">
        <v>-1.8143618043597376</v>
      </c>
      <c r="L13" s="930">
        <f t="shared" si="0"/>
        <v>-0.942601135363723</v>
      </c>
    </row>
    <row r="14" spans="1:12" s="545" customFormat="1" ht="30" customHeight="1" thickBot="1">
      <c r="A14" s="684" t="s">
        <v>303</v>
      </c>
      <c r="B14" s="686" t="s">
        <v>371</v>
      </c>
      <c r="C14" s="932">
        <v>17500</v>
      </c>
      <c r="D14" s="932">
        <v>18060</v>
      </c>
      <c r="E14" s="932">
        <v>18505</v>
      </c>
      <c r="F14" s="932">
        <v>17494.352598538895</v>
      </c>
      <c r="G14" s="932">
        <f>(G38+S38)/(C38-C24+O38-O24)*1000</f>
        <v>17635.728960045337</v>
      </c>
      <c r="H14" s="921">
        <v>1.5552460538532962</v>
      </c>
      <c r="I14" s="921">
        <v>3.2</v>
      </c>
      <c r="J14" s="922">
        <v>2.4640088593576968</v>
      </c>
      <c r="K14" s="923">
        <v>-5.4614828503707376</v>
      </c>
      <c r="L14" s="933">
        <f t="shared" si="0"/>
        <v>0.8081257120554969</v>
      </c>
    </row>
    <row r="15" ht="24" customHeight="1" hidden="1">
      <c r="A15" s="770" t="s">
        <v>450</v>
      </c>
    </row>
    <row r="16" ht="33" customHeight="1" hidden="1"/>
    <row r="17" s="111" customFormat="1" ht="19.5" hidden="1">
      <c r="A17" s="745" t="s">
        <v>449</v>
      </c>
    </row>
    <row r="18" spans="1:2" s="111" customFormat="1" ht="20.25" hidden="1" thickBot="1">
      <c r="A18" s="713"/>
      <c r="B18" s="714"/>
    </row>
    <row r="19" spans="1:26" s="715" customFormat="1" ht="11.25" customHeight="1" hidden="1">
      <c r="A19" s="1179" t="s">
        <v>417</v>
      </c>
      <c r="B19" s="1182" t="s">
        <v>418</v>
      </c>
      <c r="C19" s="1166" t="s">
        <v>423</v>
      </c>
      <c r="D19" s="1167"/>
      <c r="E19" s="1167"/>
      <c r="F19" s="1168"/>
      <c r="G19" s="1166" t="s">
        <v>451</v>
      </c>
      <c r="H19" s="1167"/>
      <c r="I19" s="1167"/>
      <c r="J19" s="1187"/>
      <c r="K19" s="1189" t="s">
        <v>452</v>
      </c>
      <c r="L19" s="1190"/>
      <c r="M19" s="1190"/>
      <c r="N19" s="1191"/>
      <c r="O19" s="1194" t="s">
        <v>426</v>
      </c>
      <c r="P19" s="1167"/>
      <c r="Q19" s="1167"/>
      <c r="R19" s="1168"/>
      <c r="S19" s="1166" t="s">
        <v>453</v>
      </c>
      <c r="T19" s="1167"/>
      <c r="U19" s="1167"/>
      <c r="V19" s="1187"/>
      <c r="W19" s="1189" t="s">
        <v>454</v>
      </c>
      <c r="X19" s="1190"/>
      <c r="Y19" s="1190"/>
      <c r="Z19" s="1191"/>
    </row>
    <row r="20" spans="1:26" s="715" customFormat="1" ht="11.25" hidden="1">
      <c r="A20" s="1180"/>
      <c r="B20" s="1183"/>
      <c r="C20" s="1169"/>
      <c r="D20" s="1170"/>
      <c r="E20" s="1170"/>
      <c r="F20" s="1171"/>
      <c r="G20" s="1169"/>
      <c r="H20" s="1170"/>
      <c r="I20" s="1170"/>
      <c r="J20" s="1188"/>
      <c r="K20" s="1192"/>
      <c r="L20" s="1170"/>
      <c r="M20" s="1170"/>
      <c r="N20" s="1193"/>
      <c r="O20" s="1195"/>
      <c r="P20" s="1170"/>
      <c r="Q20" s="1170"/>
      <c r="R20" s="1171"/>
      <c r="S20" s="1169"/>
      <c r="T20" s="1170"/>
      <c r="U20" s="1170"/>
      <c r="V20" s="1188"/>
      <c r="W20" s="1192"/>
      <c r="X20" s="1170"/>
      <c r="Y20" s="1170"/>
      <c r="Z20" s="1193"/>
    </row>
    <row r="21" spans="1:26" s="721" customFormat="1" ht="11.25" hidden="1">
      <c r="A21" s="1181"/>
      <c r="B21" s="1184"/>
      <c r="C21" s="716" t="s">
        <v>482</v>
      </c>
      <c r="D21" s="717" t="s">
        <v>428</v>
      </c>
      <c r="E21" s="717" t="s">
        <v>483</v>
      </c>
      <c r="F21" s="718" t="s">
        <v>484</v>
      </c>
      <c r="G21" s="716" t="s">
        <v>482</v>
      </c>
      <c r="H21" s="717" t="s">
        <v>428</v>
      </c>
      <c r="I21" s="717" t="s">
        <v>483</v>
      </c>
      <c r="J21" s="720" t="s">
        <v>484</v>
      </c>
      <c r="K21" s="746" t="s">
        <v>482</v>
      </c>
      <c r="L21" s="717" t="s">
        <v>428</v>
      </c>
      <c r="M21" s="717" t="s">
        <v>483</v>
      </c>
      <c r="N21" s="747" t="s">
        <v>484</v>
      </c>
      <c r="O21" s="719" t="s">
        <v>482</v>
      </c>
      <c r="P21" s="717" t="s">
        <v>428</v>
      </c>
      <c r="Q21" s="717" t="s">
        <v>483</v>
      </c>
      <c r="R21" s="718" t="s">
        <v>484</v>
      </c>
      <c r="S21" s="716" t="s">
        <v>482</v>
      </c>
      <c r="T21" s="717" t="s">
        <v>428</v>
      </c>
      <c r="U21" s="717" t="s">
        <v>483</v>
      </c>
      <c r="V21" s="720" t="s">
        <v>484</v>
      </c>
      <c r="W21" s="746" t="s">
        <v>482</v>
      </c>
      <c r="X21" s="717" t="s">
        <v>428</v>
      </c>
      <c r="Y21" s="717" t="s">
        <v>483</v>
      </c>
      <c r="Z21" s="747" t="s">
        <v>484</v>
      </c>
    </row>
    <row r="22" spans="1:26" s="715" customFormat="1" ht="11.25" hidden="1">
      <c r="A22" s="722"/>
      <c r="B22" s="723"/>
      <c r="C22" s="724"/>
      <c r="D22" s="725"/>
      <c r="E22" s="725"/>
      <c r="F22" s="726"/>
      <c r="G22" s="724"/>
      <c r="H22" s="725"/>
      <c r="I22" s="725"/>
      <c r="J22" s="728"/>
      <c r="K22" s="748"/>
      <c r="L22" s="725"/>
      <c r="M22" s="725"/>
      <c r="N22" s="749"/>
      <c r="O22" s="727"/>
      <c r="P22" s="725"/>
      <c r="Q22" s="725"/>
      <c r="R22" s="726"/>
      <c r="S22" s="724"/>
      <c r="T22" s="725"/>
      <c r="U22" s="725"/>
      <c r="V22" s="728"/>
      <c r="W22" s="748"/>
      <c r="X22" s="725"/>
      <c r="Y22" s="725"/>
      <c r="Z22" s="749"/>
    </row>
    <row r="23" spans="1:26" s="111" customFormat="1" ht="29.25" customHeight="1" hidden="1">
      <c r="A23" s="1199" t="s">
        <v>455</v>
      </c>
      <c r="B23" s="750" t="s">
        <v>430</v>
      </c>
      <c r="C23" s="751">
        <v>0</v>
      </c>
      <c r="D23" s="752">
        <v>0</v>
      </c>
      <c r="E23" s="753">
        <v>0</v>
      </c>
      <c r="F23" s="754" t="e">
        <v>#DIV/0!</v>
      </c>
      <c r="G23" s="751">
        <v>0</v>
      </c>
      <c r="H23" s="752">
        <v>0</v>
      </c>
      <c r="I23" s="753">
        <v>0</v>
      </c>
      <c r="J23" s="755" t="e">
        <v>#DIV/0!</v>
      </c>
      <c r="K23" s="756" t="e">
        <v>#DIV/0!</v>
      </c>
      <c r="L23" s="752" t="e">
        <v>#DIV/0!</v>
      </c>
      <c r="M23" s="753" t="e">
        <v>#DIV/0!</v>
      </c>
      <c r="N23" s="757" t="e">
        <v>#DIV/0!</v>
      </c>
      <c r="O23" s="758">
        <v>0</v>
      </c>
      <c r="P23" s="752">
        <v>0</v>
      </c>
      <c r="Q23" s="753">
        <v>0</v>
      </c>
      <c r="R23" s="754" t="e">
        <v>#DIV/0!</v>
      </c>
      <c r="S23" s="751">
        <v>0</v>
      </c>
      <c r="T23" s="752">
        <v>0</v>
      </c>
      <c r="U23" s="753">
        <v>0</v>
      </c>
      <c r="V23" s="755" t="e">
        <v>#DIV/0!</v>
      </c>
      <c r="W23" s="756" t="e">
        <v>#DIV/0!</v>
      </c>
      <c r="X23" s="752" t="e">
        <v>#DIV/0!</v>
      </c>
      <c r="Y23" s="753" t="e">
        <v>#DIV/0!</v>
      </c>
      <c r="Z23" s="757" t="e">
        <v>#DIV/0!</v>
      </c>
    </row>
    <row r="24" spans="1:26" s="111" customFormat="1" ht="29.25" customHeight="1" hidden="1">
      <c r="A24" s="1200"/>
      <c r="B24" s="750" t="s">
        <v>431</v>
      </c>
      <c r="C24" s="751">
        <v>95314</v>
      </c>
      <c r="D24" s="752">
        <v>91328</v>
      </c>
      <c r="E24" s="753">
        <v>3986</v>
      </c>
      <c r="F24" s="754">
        <v>0.04364488437281009</v>
      </c>
      <c r="G24" s="751">
        <v>0</v>
      </c>
      <c r="H24" s="752">
        <v>0</v>
      </c>
      <c r="I24" s="753">
        <v>0</v>
      </c>
      <c r="J24" s="755" t="e">
        <v>#DIV/0!</v>
      </c>
      <c r="K24" s="756">
        <v>0</v>
      </c>
      <c r="L24" s="752">
        <v>0</v>
      </c>
      <c r="M24" s="753">
        <v>0</v>
      </c>
      <c r="N24" s="757" t="e">
        <v>#DIV/0!</v>
      </c>
      <c r="O24" s="758">
        <v>90098</v>
      </c>
      <c r="P24" s="752">
        <v>92319</v>
      </c>
      <c r="Q24" s="753">
        <v>-2221</v>
      </c>
      <c r="R24" s="754">
        <v>-0.024057886242268657</v>
      </c>
      <c r="S24" s="751">
        <v>0</v>
      </c>
      <c r="T24" s="752">
        <v>0</v>
      </c>
      <c r="U24" s="753">
        <v>0</v>
      </c>
      <c r="V24" s="755" t="e">
        <v>#DIV/0!</v>
      </c>
      <c r="W24" s="756">
        <v>0</v>
      </c>
      <c r="X24" s="752">
        <v>0</v>
      </c>
      <c r="Y24" s="753">
        <v>0</v>
      </c>
      <c r="Z24" s="757" t="e">
        <v>#DIV/0!</v>
      </c>
    </row>
    <row r="25" spans="1:26" s="111" customFormat="1" ht="29.25" customHeight="1" hidden="1">
      <c r="A25" s="1201"/>
      <c r="B25" s="750" t="s">
        <v>432</v>
      </c>
      <c r="C25" s="751">
        <v>21039</v>
      </c>
      <c r="D25" s="752">
        <v>19840</v>
      </c>
      <c r="E25" s="753">
        <v>1199</v>
      </c>
      <c r="F25" s="754">
        <v>0.06043346774193548</v>
      </c>
      <c r="G25" s="751">
        <v>494808</v>
      </c>
      <c r="H25" s="752">
        <v>468964</v>
      </c>
      <c r="I25" s="753">
        <v>25844</v>
      </c>
      <c r="J25" s="755">
        <v>0.05510870770464257</v>
      </c>
      <c r="K25" s="756">
        <v>23518.60829887352</v>
      </c>
      <c r="L25" s="752">
        <v>23637.298387096773</v>
      </c>
      <c r="M25" s="753">
        <v>-118.69008822325122</v>
      </c>
      <c r="N25" s="757">
        <v>-0.005021305154232104</v>
      </c>
      <c r="O25" s="758">
        <v>35583</v>
      </c>
      <c r="P25" s="752">
        <v>37677</v>
      </c>
      <c r="Q25" s="753">
        <v>-2094</v>
      </c>
      <c r="R25" s="754">
        <v>-0.055577673381638666</v>
      </c>
      <c r="S25" s="751">
        <v>262389</v>
      </c>
      <c r="T25" s="752">
        <v>249289</v>
      </c>
      <c r="U25" s="753">
        <v>13100</v>
      </c>
      <c r="V25" s="755">
        <v>0.05254945063761337</v>
      </c>
      <c r="W25" s="756">
        <v>7373.998819661075</v>
      </c>
      <c r="X25" s="752">
        <v>6616.4768957188735</v>
      </c>
      <c r="Y25" s="753">
        <v>757.5219239422013</v>
      </c>
      <c r="Z25" s="757">
        <v>0.11449022431142296</v>
      </c>
    </row>
    <row r="26" spans="1:26" s="111" customFormat="1" ht="29.25" customHeight="1" hidden="1">
      <c r="A26" s="759" t="s">
        <v>456</v>
      </c>
      <c r="B26" s="750" t="s">
        <v>433</v>
      </c>
      <c r="C26" s="751">
        <v>29907</v>
      </c>
      <c r="D26" s="752">
        <v>28783</v>
      </c>
      <c r="E26" s="753">
        <v>1124</v>
      </c>
      <c r="F26" s="754">
        <v>0.0390508286141125</v>
      </c>
      <c r="G26" s="751">
        <v>1384613</v>
      </c>
      <c r="H26" s="752">
        <v>1328285</v>
      </c>
      <c r="I26" s="753">
        <v>56328</v>
      </c>
      <c r="J26" s="755">
        <v>0.042406561844784814</v>
      </c>
      <c r="K26" s="756">
        <v>46297.28826027351</v>
      </c>
      <c r="L26" s="752">
        <v>46148.247229267276</v>
      </c>
      <c r="M26" s="753">
        <v>149.04103100623615</v>
      </c>
      <c r="N26" s="757">
        <v>0.003229614123062818</v>
      </c>
      <c r="O26" s="758">
        <v>71140</v>
      </c>
      <c r="P26" s="752">
        <v>70933</v>
      </c>
      <c r="Q26" s="753">
        <v>207</v>
      </c>
      <c r="R26" s="754">
        <v>0.002918246796272539</v>
      </c>
      <c r="S26" s="751">
        <v>595050</v>
      </c>
      <c r="T26" s="752">
        <v>596396</v>
      </c>
      <c r="U26" s="753">
        <v>-1346</v>
      </c>
      <c r="V26" s="755">
        <v>-0.002256889717570205</v>
      </c>
      <c r="W26" s="756">
        <v>8364.492549901603</v>
      </c>
      <c r="X26" s="752">
        <v>8407.877856568875</v>
      </c>
      <c r="Y26" s="753">
        <v>-43.385306667272744</v>
      </c>
      <c r="Z26" s="757">
        <v>-0.005160078132364498</v>
      </c>
    </row>
    <row r="27" spans="1:26" s="111" customFormat="1" ht="29.25" customHeight="1" hidden="1">
      <c r="A27" s="1199" t="s">
        <v>457</v>
      </c>
      <c r="B27" s="750" t="s">
        <v>434</v>
      </c>
      <c r="C27" s="751">
        <v>18811</v>
      </c>
      <c r="D27" s="752">
        <v>17931</v>
      </c>
      <c r="E27" s="753">
        <v>880</v>
      </c>
      <c r="F27" s="754">
        <v>0.0490770174558028</v>
      </c>
      <c r="G27" s="751">
        <v>358707</v>
      </c>
      <c r="H27" s="752">
        <v>339718</v>
      </c>
      <c r="I27" s="753">
        <v>18989</v>
      </c>
      <c r="J27" s="755">
        <v>0.05589636109950017</v>
      </c>
      <c r="K27" s="756">
        <v>19069.00217957578</v>
      </c>
      <c r="L27" s="752">
        <v>18945.847972784562</v>
      </c>
      <c r="M27" s="753">
        <v>123.15420679121598</v>
      </c>
      <c r="N27" s="757">
        <v>0.006500326982889614</v>
      </c>
      <c r="O27" s="758">
        <v>28470</v>
      </c>
      <c r="P27" s="752">
        <v>28990</v>
      </c>
      <c r="Q27" s="753">
        <v>-520</v>
      </c>
      <c r="R27" s="754">
        <v>-0.017937219730941704</v>
      </c>
      <c r="S27" s="751">
        <v>348151</v>
      </c>
      <c r="T27" s="752">
        <v>331815</v>
      </c>
      <c r="U27" s="753">
        <v>16336</v>
      </c>
      <c r="V27" s="755">
        <v>0.049232252912014225</v>
      </c>
      <c r="W27" s="756">
        <v>12228.696873902352</v>
      </c>
      <c r="X27" s="752">
        <v>11445.843394273888</v>
      </c>
      <c r="Y27" s="753">
        <v>782.8534796284639</v>
      </c>
      <c r="Z27" s="757">
        <v>0.06839631232593212</v>
      </c>
    </row>
    <row r="28" spans="1:26" s="111" customFormat="1" ht="29.25" customHeight="1" hidden="1">
      <c r="A28" s="1201"/>
      <c r="B28" s="750" t="s">
        <v>435</v>
      </c>
      <c r="C28" s="751">
        <v>14772</v>
      </c>
      <c r="D28" s="752">
        <v>14318</v>
      </c>
      <c r="E28" s="753">
        <v>454</v>
      </c>
      <c r="F28" s="754">
        <v>0.03170833915351306</v>
      </c>
      <c r="G28" s="751">
        <v>296084</v>
      </c>
      <c r="H28" s="752">
        <v>282771</v>
      </c>
      <c r="I28" s="753">
        <v>13313</v>
      </c>
      <c r="J28" s="755">
        <v>0.0470804997683638</v>
      </c>
      <c r="K28" s="756">
        <v>20043.595992418086</v>
      </c>
      <c r="L28" s="752">
        <v>19749.336499511104</v>
      </c>
      <c r="M28" s="753">
        <v>294.2594929069819</v>
      </c>
      <c r="N28" s="757">
        <v>0.014899715386097467</v>
      </c>
      <c r="O28" s="758">
        <v>27631</v>
      </c>
      <c r="P28" s="752">
        <v>29226</v>
      </c>
      <c r="Q28" s="753">
        <v>-1595</v>
      </c>
      <c r="R28" s="754">
        <v>-0.05457469376582495</v>
      </c>
      <c r="S28" s="751">
        <v>273341</v>
      </c>
      <c r="T28" s="752">
        <v>272071</v>
      </c>
      <c r="U28" s="753">
        <v>1270</v>
      </c>
      <c r="V28" s="755">
        <v>0.004667899188079582</v>
      </c>
      <c r="W28" s="756">
        <v>9892.54822481995</v>
      </c>
      <c r="X28" s="752">
        <v>9309.21097652775</v>
      </c>
      <c r="Y28" s="753">
        <v>583.3372482922005</v>
      </c>
      <c r="Z28" s="757">
        <v>0.06266237275780165</v>
      </c>
    </row>
    <row r="29" spans="1:26" s="111" customFormat="1" ht="29.25" customHeight="1" hidden="1">
      <c r="A29" s="1199" t="s">
        <v>444</v>
      </c>
      <c r="B29" s="750" t="s">
        <v>436</v>
      </c>
      <c r="C29" s="751">
        <v>47393</v>
      </c>
      <c r="D29" s="752">
        <v>49795</v>
      </c>
      <c r="E29" s="753">
        <v>-2402</v>
      </c>
      <c r="F29" s="754">
        <v>-0.04823777487699568</v>
      </c>
      <c r="G29" s="751">
        <v>1957960</v>
      </c>
      <c r="H29" s="752">
        <v>2073911</v>
      </c>
      <c r="I29" s="753">
        <v>-115951</v>
      </c>
      <c r="J29" s="755">
        <v>-0.055909342300609816</v>
      </c>
      <c r="K29" s="756">
        <v>41313.27411221067</v>
      </c>
      <c r="L29" s="752">
        <v>41648.98082136761</v>
      </c>
      <c r="M29" s="753">
        <v>-335.70670915694063</v>
      </c>
      <c r="N29" s="757">
        <v>-0.008060382331965961</v>
      </c>
      <c r="O29" s="758">
        <v>83791</v>
      </c>
      <c r="P29" s="752">
        <v>86651</v>
      </c>
      <c r="Q29" s="753">
        <v>-2860</v>
      </c>
      <c r="R29" s="754">
        <v>-0.03300596646316834</v>
      </c>
      <c r="S29" s="751">
        <v>1022830</v>
      </c>
      <c r="T29" s="752">
        <v>1017703</v>
      </c>
      <c r="U29" s="753">
        <v>5127</v>
      </c>
      <c r="V29" s="755">
        <v>0.0050378155512954175</v>
      </c>
      <c r="W29" s="756">
        <v>12206.919597570146</v>
      </c>
      <c r="X29" s="752">
        <v>11744.850030582451</v>
      </c>
      <c r="Y29" s="753">
        <v>462.069566987695</v>
      </c>
      <c r="Z29" s="757">
        <v>0.03934231308058516</v>
      </c>
    </row>
    <row r="30" spans="1:26" s="111" customFormat="1" ht="29.25" customHeight="1" hidden="1">
      <c r="A30" s="1201"/>
      <c r="B30" s="750" t="s">
        <v>437</v>
      </c>
      <c r="C30" s="751">
        <v>84928</v>
      </c>
      <c r="D30" s="752">
        <v>79211</v>
      </c>
      <c r="E30" s="753">
        <v>5717</v>
      </c>
      <c r="F30" s="754">
        <v>0.0721743192233402</v>
      </c>
      <c r="G30" s="751">
        <v>1791630</v>
      </c>
      <c r="H30" s="752">
        <v>1662147</v>
      </c>
      <c r="I30" s="753">
        <v>129483</v>
      </c>
      <c r="J30" s="755">
        <v>0.0779010520730116</v>
      </c>
      <c r="K30" s="756">
        <v>21095.86944235117</v>
      </c>
      <c r="L30" s="752">
        <v>20983.790130158694</v>
      </c>
      <c r="M30" s="753">
        <v>112.07931219247621</v>
      </c>
      <c r="N30" s="757">
        <v>0.0053412329944813736</v>
      </c>
      <c r="O30" s="758">
        <v>38725</v>
      </c>
      <c r="P30" s="752">
        <v>40718</v>
      </c>
      <c r="Q30" s="753">
        <v>-1993</v>
      </c>
      <c r="R30" s="754">
        <v>-0.04894641190628223</v>
      </c>
      <c r="S30" s="751">
        <v>227058</v>
      </c>
      <c r="T30" s="752">
        <v>397116</v>
      </c>
      <c r="U30" s="753">
        <v>-170058</v>
      </c>
      <c r="V30" s="755">
        <v>-0.4282325567340525</v>
      </c>
      <c r="W30" s="756">
        <v>5863.3440929632025</v>
      </c>
      <c r="X30" s="752">
        <v>9752.83658332924</v>
      </c>
      <c r="Y30" s="753">
        <v>-3889.4924903660367</v>
      </c>
      <c r="Z30" s="757">
        <v>-0.39880628134531043</v>
      </c>
    </row>
    <row r="31" spans="1:26" s="111" customFormat="1" ht="29.25" customHeight="1" hidden="1">
      <c r="A31" s="1199" t="s">
        <v>445</v>
      </c>
      <c r="B31" s="750" t="s">
        <v>438</v>
      </c>
      <c r="C31" s="751">
        <v>43597</v>
      </c>
      <c r="D31" s="752">
        <v>45161</v>
      </c>
      <c r="E31" s="753">
        <v>-1564</v>
      </c>
      <c r="F31" s="754">
        <v>-0.03463165120347202</v>
      </c>
      <c r="G31" s="751">
        <v>1062870</v>
      </c>
      <c r="H31" s="752">
        <v>1139241</v>
      </c>
      <c r="I31" s="753">
        <v>-76371</v>
      </c>
      <c r="J31" s="755">
        <v>-0.0670367376174137</v>
      </c>
      <c r="K31" s="756">
        <v>24379.429777278256</v>
      </c>
      <c r="L31" s="752">
        <v>25226.212882797103</v>
      </c>
      <c r="M31" s="753">
        <v>-846.7831055188472</v>
      </c>
      <c r="N31" s="757">
        <v>-0.03356758739225209</v>
      </c>
      <c r="O31" s="758">
        <v>49107</v>
      </c>
      <c r="P31" s="752">
        <v>49473</v>
      </c>
      <c r="Q31" s="753">
        <v>-366</v>
      </c>
      <c r="R31" s="754">
        <v>-0.0073979746528409435</v>
      </c>
      <c r="S31" s="751">
        <v>507952</v>
      </c>
      <c r="T31" s="752">
        <v>489926</v>
      </c>
      <c r="U31" s="753">
        <v>18026</v>
      </c>
      <c r="V31" s="755">
        <v>0.036793311642982815</v>
      </c>
      <c r="W31" s="756">
        <v>10343.779909177918</v>
      </c>
      <c r="X31" s="752">
        <v>9902.896529420088</v>
      </c>
      <c r="Y31" s="753">
        <v>440.88337975782997</v>
      </c>
      <c r="Z31" s="757">
        <v>0.04452064892812205</v>
      </c>
    </row>
    <row r="32" spans="1:26" s="111" customFormat="1" ht="29.25" customHeight="1" hidden="1">
      <c r="A32" s="1201"/>
      <c r="B32" s="750" t="s">
        <v>439</v>
      </c>
      <c r="C32" s="751">
        <v>31422</v>
      </c>
      <c r="D32" s="752">
        <v>32590</v>
      </c>
      <c r="E32" s="753">
        <v>-1168</v>
      </c>
      <c r="F32" s="754">
        <v>-0.035839214482970234</v>
      </c>
      <c r="G32" s="751">
        <v>788011</v>
      </c>
      <c r="H32" s="752">
        <v>796978</v>
      </c>
      <c r="I32" s="753">
        <v>-8967</v>
      </c>
      <c r="J32" s="755">
        <v>-0.011251251602930069</v>
      </c>
      <c r="K32" s="756">
        <v>25078.320921647253</v>
      </c>
      <c r="L32" s="752">
        <v>24454.67934949371</v>
      </c>
      <c r="M32" s="753">
        <v>623.641572153545</v>
      </c>
      <c r="N32" s="757">
        <v>0.025501932094090466</v>
      </c>
      <c r="O32" s="758">
        <v>33068</v>
      </c>
      <c r="P32" s="752">
        <v>34400</v>
      </c>
      <c r="Q32" s="753">
        <v>-1332</v>
      </c>
      <c r="R32" s="754">
        <v>-0.03872093023255814</v>
      </c>
      <c r="S32" s="751">
        <v>213863</v>
      </c>
      <c r="T32" s="752">
        <v>224291</v>
      </c>
      <c r="U32" s="753">
        <v>-10428</v>
      </c>
      <c r="V32" s="755">
        <v>-0.046493171816969915</v>
      </c>
      <c r="W32" s="756">
        <v>6467.37026732793</v>
      </c>
      <c r="X32" s="752">
        <v>6520.087209302326</v>
      </c>
      <c r="Y32" s="753">
        <v>-52.71694197439592</v>
      </c>
      <c r="Z32" s="757">
        <v>-0.008085312401831636</v>
      </c>
    </row>
    <row r="33" spans="1:26" s="111" customFormat="1" ht="29.25" customHeight="1" hidden="1">
      <c r="A33" s="759" t="s">
        <v>446</v>
      </c>
      <c r="B33" s="750" t="s">
        <v>433</v>
      </c>
      <c r="C33" s="751">
        <v>45180</v>
      </c>
      <c r="D33" s="752">
        <v>43857</v>
      </c>
      <c r="E33" s="753">
        <v>1323</v>
      </c>
      <c r="F33" s="754">
        <v>0.030166222039811206</v>
      </c>
      <c r="G33" s="751">
        <v>1732159</v>
      </c>
      <c r="H33" s="752">
        <v>1656879</v>
      </c>
      <c r="I33" s="753">
        <v>75280</v>
      </c>
      <c r="J33" s="755">
        <v>0.04543482052702702</v>
      </c>
      <c r="K33" s="756">
        <v>38339.065958388666</v>
      </c>
      <c r="L33" s="752">
        <v>37779.12305903276</v>
      </c>
      <c r="M33" s="753">
        <v>559.942899355905</v>
      </c>
      <c r="N33" s="757">
        <v>0.014821490125140052</v>
      </c>
      <c r="O33" s="758">
        <v>72172</v>
      </c>
      <c r="P33" s="752">
        <v>74851</v>
      </c>
      <c r="Q33" s="753">
        <v>-2679</v>
      </c>
      <c r="R33" s="754">
        <v>-0.03579110499525724</v>
      </c>
      <c r="S33" s="751">
        <v>844587</v>
      </c>
      <c r="T33" s="752">
        <v>815860</v>
      </c>
      <c r="U33" s="753">
        <v>28727</v>
      </c>
      <c r="V33" s="755">
        <v>0.035210697913857766</v>
      </c>
      <c r="W33" s="756">
        <v>11702.419220750431</v>
      </c>
      <c r="X33" s="752">
        <v>10899.78757798827</v>
      </c>
      <c r="Y33" s="753">
        <v>802.6316427621605</v>
      </c>
      <c r="Z33" s="757">
        <v>0.07363736559261451</v>
      </c>
    </row>
    <row r="34" spans="1:26" s="111" customFormat="1" ht="29.25" customHeight="1" hidden="1">
      <c r="A34" s="759" t="s">
        <v>447</v>
      </c>
      <c r="B34" s="750" t="s">
        <v>440</v>
      </c>
      <c r="C34" s="751">
        <v>60553</v>
      </c>
      <c r="D34" s="752">
        <v>57776</v>
      </c>
      <c r="E34" s="753">
        <v>2777</v>
      </c>
      <c r="F34" s="754">
        <v>0.048064940459706454</v>
      </c>
      <c r="G34" s="751">
        <v>2093191</v>
      </c>
      <c r="H34" s="752">
        <v>1991447</v>
      </c>
      <c r="I34" s="753">
        <v>101744</v>
      </c>
      <c r="J34" s="755">
        <v>0.05109048847395888</v>
      </c>
      <c r="K34" s="756">
        <v>34567.91571020428</v>
      </c>
      <c r="L34" s="752">
        <v>34468.41248961506</v>
      </c>
      <c r="M34" s="753">
        <v>99.50322058922029</v>
      </c>
      <c r="N34" s="757">
        <v>0.002886794412687253</v>
      </c>
      <c r="O34" s="758">
        <v>103996</v>
      </c>
      <c r="P34" s="752">
        <v>105571</v>
      </c>
      <c r="Q34" s="753">
        <v>-1575</v>
      </c>
      <c r="R34" s="754">
        <v>-0.014918869765371172</v>
      </c>
      <c r="S34" s="751">
        <v>1160777</v>
      </c>
      <c r="T34" s="752">
        <v>1328834</v>
      </c>
      <c r="U34" s="753">
        <v>-168057</v>
      </c>
      <c r="V34" s="755">
        <v>-0.12646952139996417</v>
      </c>
      <c r="W34" s="756">
        <v>11161.746605638678</v>
      </c>
      <c r="X34" s="752">
        <v>12587.111990982372</v>
      </c>
      <c r="Y34" s="753">
        <v>-1425.3653853436936</v>
      </c>
      <c r="Z34" s="757">
        <v>-0.11324006542285875</v>
      </c>
    </row>
    <row r="35" spans="1:26" s="111" customFormat="1" ht="29.25" customHeight="1" hidden="1">
      <c r="A35" s="1199" t="s">
        <v>448</v>
      </c>
      <c r="B35" s="750" t="s">
        <v>441</v>
      </c>
      <c r="C35" s="751">
        <v>32424</v>
      </c>
      <c r="D35" s="752">
        <v>35738</v>
      </c>
      <c r="E35" s="753">
        <v>-3314</v>
      </c>
      <c r="F35" s="754">
        <v>-0.09273042699647434</v>
      </c>
      <c r="G35" s="751">
        <v>650819</v>
      </c>
      <c r="H35" s="752">
        <v>697009</v>
      </c>
      <c r="I35" s="753">
        <v>-46190</v>
      </c>
      <c r="J35" s="755">
        <v>-0.06626887170753892</v>
      </c>
      <c r="K35" s="756">
        <v>20072.137922526523</v>
      </c>
      <c r="L35" s="752">
        <v>19503.301807599753</v>
      </c>
      <c r="M35" s="753">
        <v>568.8361149267694</v>
      </c>
      <c r="N35" s="757">
        <v>0.029166144304094904</v>
      </c>
      <c r="O35" s="758">
        <v>45820</v>
      </c>
      <c r="P35" s="752">
        <v>48300</v>
      </c>
      <c r="Q35" s="753">
        <v>-2480</v>
      </c>
      <c r="R35" s="754">
        <v>-0.05134575569358178</v>
      </c>
      <c r="S35" s="751">
        <v>437639</v>
      </c>
      <c r="T35" s="752">
        <v>435229</v>
      </c>
      <c r="U35" s="753">
        <v>2410</v>
      </c>
      <c r="V35" s="755">
        <v>0.005537314838854948</v>
      </c>
      <c r="W35" s="756">
        <v>9551.26582278481</v>
      </c>
      <c r="X35" s="752">
        <v>9010.95238095238</v>
      </c>
      <c r="Y35" s="753">
        <v>540.3134418324298</v>
      </c>
      <c r="Z35" s="757">
        <v>0.05996185741415752</v>
      </c>
    </row>
    <row r="36" spans="1:26" s="111" customFormat="1" ht="29.25" customHeight="1" hidden="1">
      <c r="A36" s="1200"/>
      <c r="B36" s="750" t="s">
        <v>442</v>
      </c>
      <c r="C36" s="751">
        <v>12581</v>
      </c>
      <c r="D36" s="752">
        <v>12096</v>
      </c>
      <c r="E36" s="753">
        <v>485</v>
      </c>
      <c r="F36" s="754">
        <v>0.04009589947089947</v>
      </c>
      <c r="G36" s="751">
        <v>214813</v>
      </c>
      <c r="H36" s="752">
        <v>218550</v>
      </c>
      <c r="I36" s="753">
        <v>-3737</v>
      </c>
      <c r="J36" s="755">
        <v>-0.017099061999542437</v>
      </c>
      <c r="K36" s="756">
        <v>17074.397901597647</v>
      </c>
      <c r="L36" s="752">
        <v>18067.956349206346</v>
      </c>
      <c r="M36" s="753">
        <v>-993.5584476086988</v>
      </c>
      <c r="N36" s="757">
        <v>-0.05499008456771824</v>
      </c>
      <c r="O36" s="758">
        <v>29108</v>
      </c>
      <c r="P36" s="752">
        <v>31897</v>
      </c>
      <c r="Q36" s="753">
        <v>-2789</v>
      </c>
      <c r="R36" s="754">
        <v>-0.08743769006489638</v>
      </c>
      <c r="S36" s="751">
        <v>212991</v>
      </c>
      <c r="T36" s="752">
        <v>218904</v>
      </c>
      <c r="U36" s="753">
        <v>-5913</v>
      </c>
      <c r="V36" s="755">
        <v>-0.027011840806929064</v>
      </c>
      <c r="W36" s="756">
        <v>7317.266730795658</v>
      </c>
      <c r="X36" s="752">
        <v>6862.839765495188</v>
      </c>
      <c r="Y36" s="753">
        <v>454.42696530047033</v>
      </c>
      <c r="Z36" s="757">
        <v>0.06621558725372356</v>
      </c>
    </row>
    <row r="37" spans="1:26" s="111" customFormat="1" ht="29.25" customHeight="1" hidden="1">
      <c r="A37" s="1201"/>
      <c r="B37" s="750" t="s">
        <v>443</v>
      </c>
      <c r="C37" s="751">
        <v>27184</v>
      </c>
      <c r="D37" s="752">
        <v>29270</v>
      </c>
      <c r="E37" s="753">
        <v>-2086</v>
      </c>
      <c r="F37" s="754">
        <v>-0.07126750939528527</v>
      </c>
      <c r="G37" s="751">
        <v>534058</v>
      </c>
      <c r="H37" s="752">
        <v>557699</v>
      </c>
      <c r="I37" s="753">
        <v>-23641</v>
      </c>
      <c r="J37" s="755">
        <v>-0.0423902499376904</v>
      </c>
      <c r="K37" s="756">
        <v>19646.041789287818</v>
      </c>
      <c r="L37" s="752">
        <v>19053.604373078237</v>
      </c>
      <c r="M37" s="753">
        <v>592.437416209581</v>
      </c>
      <c r="N37" s="757">
        <v>0.03109319394952194</v>
      </c>
      <c r="O37" s="758">
        <v>40878</v>
      </c>
      <c r="P37" s="752">
        <v>39013</v>
      </c>
      <c r="Q37" s="753">
        <v>1865</v>
      </c>
      <c r="R37" s="754">
        <v>0.047804577961192425</v>
      </c>
      <c r="S37" s="751">
        <v>449325</v>
      </c>
      <c r="T37" s="752">
        <v>423661</v>
      </c>
      <c r="U37" s="753">
        <v>25664</v>
      </c>
      <c r="V37" s="755">
        <v>0.060576734700621485</v>
      </c>
      <c r="W37" s="756">
        <v>10991.85380889476</v>
      </c>
      <c r="X37" s="752">
        <v>10859.482736523723</v>
      </c>
      <c r="Y37" s="753">
        <v>132.37107237103737</v>
      </c>
      <c r="Z37" s="757">
        <v>0.01218944544437954</v>
      </c>
    </row>
    <row r="38" spans="1:26" s="744" customFormat="1" ht="31.5" customHeight="1" hidden="1" thickBot="1">
      <c r="A38" s="1202" t="s">
        <v>429</v>
      </c>
      <c r="B38" s="1203"/>
      <c r="C38" s="760">
        <f>SUM(C23:C37)</f>
        <v>565105</v>
      </c>
      <c r="D38" s="761">
        <f>SUM(D23:D37)</f>
        <v>557694</v>
      </c>
      <c r="E38" s="762">
        <f>C38-D38</f>
        <v>7411</v>
      </c>
      <c r="F38" s="763">
        <f>E38/D38</f>
        <v>0.013288649330995134</v>
      </c>
      <c r="G38" s="760">
        <f>SUM(G23:G37)</f>
        <v>13359723</v>
      </c>
      <c r="H38" s="761">
        <f>SUM(H23:H37)</f>
        <v>13213599</v>
      </c>
      <c r="I38" s="762">
        <f>G38-H38</f>
        <v>146124</v>
      </c>
      <c r="J38" s="764">
        <f>I38/H38</f>
        <v>0.011058607121345215</v>
      </c>
      <c r="K38" s="765">
        <f>G38/C38*1000</f>
        <v>23641.133948558232</v>
      </c>
      <c r="L38" s="766">
        <f>H38/D38*1000</f>
        <v>23693.278034190793</v>
      </c>
      <c r="M38" s="767">
        <f>K38-L38</f>
        <v>-52.144085632560746</v>
      </c>
      <c r="N38" s="768">
        <f>M38/L38</f>
        <v>-0.002200796595444234</v>
      </c>
      <c r="O38" s="769">
        <f>SUM(O23:O37)</f>
        <v>749587</v>
      </c>
      <c r="P38" s="761">
        <f>SUM(P23:P37)</f>
        <v>770019</v>
      </c>
      <c r="Q38" s="762">
        <f>O38-P38</f>
        <v>-20432</v>
      </c>
      <c r="R38" s="763">
        <f>Q38/P38</f>
        <v>-0.02653441018987843</v>
      </c>
      <c r="S38" s="760">
        <f>SUM(S23:S37)</f>
        <v>6555953</v>
      </c>
      <c r="T38" s="761">
        <f>SUM(T23:T37)</f>
        <v>6801095</v>
      </c>
      <c r="U38" s="762">
        <f>S38-T38</f>
        <v>-245142</v>
      </c>
      <c r="V38" s="764">
        <f>U38/T38</f>
        <v>-0.036044489894641964</v>
      </c>
      <c r="W38" s="765">
        <f>S38/O38*1000</f>
        <v>8746.086845156065</v>
      </c>
      <c r="X38" s="766">
        <f>T38/P38*1000</f>
        <v>8832.372967420284</v>
      </c>
      <c r="Y38" s="767">
        <f>W38-X38</f>
        <v>-86.28612226421865</v>
      </c>
      <c r="Z38" s="768">
        <f>Y38/X38</f>
        <v>-0.009769302381421137</v>
      </c>
    </row>
    <row r="39" ht="15.75" hidden="1"/>
    <row r="40" ht="15.75" hidden="1"/>
  </sheetData>
  <sheetProtection/>
  <mergeCells count="20">
    <mergeCell ref="A35:A37"/>
    <mergeCell ref="A38:B38"/>
    <mergeCell ref="S19:V20"/>
    <mergeCell ref="W19:Z20"/>
    <mergeCell ref="A23:A25"/>
    <mergeCell ref="A27:A28"/>
    <mergeCell ref="A29:A30"/>
    <mergeCell ref="A31:A32"/>
    <mergeCell ref="A19:A21"/>
    <mergeCell ref="B19:B21"/>
    <mergeCell ref="C19:F20"/>
    <mergeCell ref="G19:J20"/>
    <mergeCell ref="K19:N20"/>
    <mergeCell ref="O19:R20"/>
    <mergeCell ref="C6:C7"/>
    <mergeCell ref="E6:E7"/>
    <mergeCell ref="H6:L6"/>
    <mergeCell ref="F6:F7"/>
    <mergeCell ref="D6:D7"/>
    <mergeCell ref="G6:G7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W50"/>
  <sheetViews>
    <sheetView showGridLines="0" showZeros="0" view="pageBreakPreview" zoomScale="80" zoomScaleSheetLayoutView="80" zoomScalePageLayoutView="0" workbookViewId="0" topLeftCell="A31">
      <selection activeCell="D25" sqref="D25"/>
    </sheetView>
  </sheetViews>
  <sheetFormatPr defaultColWidth="12.18359375" defaultRowHeight="18"/>
  <cols>
    <col min="1" max="1" width="6.18359375" style="536" customWidth="1"/>
    <col min="2" max="2" width="4.99609375" style="536" customWidth="1"/>
    <col min="3" max="3" width="9.72265625" style="536" customWidth="1"/>
    <col min="4" max="6" width="11.6328125" style="536" customWidth="1"/>
    <col min="7" max="10" width="9.72265625" style="536" customWidth="1"/>
    <col min="11" max="20" width="4.2734375" style="536" customWidth="1"/>
    <col min="21" max="21" width="4.90625" style="536" customWidth="1"/>
    <col min="22" max="22" width="4.2734375" style="536" customWidth="1"/>
    <col min="23" max="23" width="8.2734375" style="536" customWidth="1"/>
    <col min="24" max="16384" width="12.18359375" style="536" customWidth="1"/>
  </cols>
  <sheetData>
    <row r="1" s="580" customFormat="1" ht="27.75" customHeight="1">
      <c r="A1" s="579" t="s">
        <v>304</v>
      </c>
    </row>
    <row r="2" s="580" customFormat="1" ht="27.75" customHeight="1">
      <c r="A2" s="581" t="s">
        <v>0</v>
      </c>
    </row>
    <row r="3" s="580" customFormat="1" ht="4.5" customHeight="1">
      <c r="A3" s="581"/>
    </row>
    <row r="4" s="582" customFormat="1" ht="27.75" customHeight="1">
      <c r="A4" s="687" t="s">
        <v>305</v>
      </c>
    </row>
    <row r="5" s="584" customFormat="1" ht="27.75" customHeight="1">
      <c r="A5" s="687" t="s">
        <v>377</v>
      </c>
    </row>
    <row r="6" s="584" customFormat="1" ht="21.75" customHeight="1">
      <c r="A6" s="585"/>
    </row>
    <row r="7" spans="1:6" s="588" customFormat="1" ht="21.75" customHeight="1" thickBot="1">
      <c r="A7" s="689" t="s">
        <v>382</v>
      </c>
      <c r="B7" s="546"/>
      <c r="C7" s="546"/>
      <c r="D7" s="546"/>
      <c r="E7" s="690"/>
      <c r="F7" s="691"/>
    </row>
    <row r="8" spans="1:13" s="588" customFormat="1" ht="18.75" customHeight="1">
      <c r="A8" s="537"/>
      <c r="B8" s="538" t="s">
        <v>380</v>
      </c>
      <c r="C8" s="1207" t="s">
        <v>306</v>
      </c>
      <c r="D8" s="1204" t="s">
        <v>381</v>
      </c>
      <c r="E8" s="1205"/>
      <c r="F8" s="1206"/>
      <c r="G8" s="587"/>
      <c r="H8" s="934"/>
      <c r="I8" s="934"/>
      <c r="J8" s="934"/>
      <c r="K8" s="934"/>
      <c r="L8" s="934"/>
      <c r="M8" s="934"/>
    </row>
    <row r="9" spans="1:13" s="588" customFormat="1" ht="18.75" customHeight="1">
      <c r="A9" s="679" t="s">
        <v>379</v>
      </c>
      <c r="B9" s="546"/>
      <c r="C9" s="1217"/>
      <c r="D9" s="548" t="s">
        <v>245</v>
      </c>
      <c r="E9" s="548" t="s">
        <v>307</v>
      </c>
      <c r="F9" s="589" t="s">
        <v>109</v>
      </c>
      <c r="G9" s="587"/>
      <c r="H9" s="934"/>
      <c r="I9" s="934"/>
      <c r="J9" s="934"/>
      <c r="K9" s="934"/>
      <c r="L9" s="934"/>
      <c r="M9" s="934"/>
    </row>
    <row r="10" spans="1:23" s="588" customFormat="1" ht="18.75" customHeight="1">
      <c r="A10" s="1209">
        <v>24</v>
      </c>
      <c r="B10" s="1210"/>
      <c r="C10" s="590">
        <v>160.43570195547312</v>
      </c>
      <c r="D10" s="590">
        <v>97.870312650003</v>
      </c>
      <c r="E10" s="590">
        <v>77.79658181100504</v>
      </c>
      <c r="F10" s="591">
        <v>175.66689446100804</v>
      </c>
      <c r="G10" s="592"/>
      <c r="H10" s="934"/>
      <c r="I10" s="934"/>
      <c r="J10" s="934"/>
      <c r="K10" s="934"/>
      <c r="L10" s="934"/>
      <c r="M10" s="934"/>
      <c r="W10" s="593"/>
    </row>
    <row r="11" spans="1:13" s="588" customFormat="1" ht="18.75" customHeight="1">
      <c r="A11" s="1211"/>
      <c r="B11" s="1212"/>
      <c r="C11" s="594"/>
      <c r="D11" s="595">
        <v>55.71357821876154</v>
      </c>
      <c r="E11" s="595">
        <v>44.28642178123846</v>
      </c>
      <c r="F11" s="596">
        <v>100</v>
      </c>
      <c r="G11" s="597"/>
      <c r="H11" s="934"/>
      <c r="I11" s="934"/>
      <c r="J11" s="934"/>
      <c r="K11" s="934"/>
      <c r="L11" s="934"/>
      <c r="M11" s="934"/>
    </row>
    <row r="12" spans="1:23" s="588" customFormat="1" ht="18.75" customHeight="1">
      <c r="A12" s="1213">
        <v>25</v>
      </c>
      <c r="B12" s="1214"/>
      <c r="C12" s="598">
        <v>161.50863145707726</v>
      </c>
      <c r="D12" s="598">
        <v>97.35074392496082</v>
      </c>
      <c r="E12" s="598">
        <v>78.40977563806845</v>
      </c>
      <c r="F12" s="599">
        <v>175.76051956302928</v>
      </c>
      <c r="G12" s="592"/>
      <c r="H12" s="934"/>
      <c r="I12" s="934"/>
      <c r="J12" s="934"/>
      <c r="K12" s="934"/>
      <c r="L12" s="934"/>
      <c r="M12" s="934"/>
      <c r="W12" s="593"/>
    </row>
    <row r="13" spans="1:13" s="588" customFormat="1" ht="18.75" customHeight="1" thickBot="1">
      <c r="A13" s="1215"/>
      <c r="B13" s="1216"/>
      <c r="C13" s="600"/>
      <c r="D13" s="601">
        <f>D12/$F12*100</f>
        <v>55.388288659473375</v>
      </c>
      <c r="E13" s="601">
        <f>E12/$F12*100</f>
        <v>44.611711340526625</v>
      </c>
      <c r="F13" s="602">
        <f>SUM(D13:E13)</f>
        <v>100</v>
      </c>
      <c r="G13" s="597"/>
      <c r="H13" s="934"/>
      <c r="I13" s="934"/>
      <c r="J13" s="934"/>
      <c r="K13" s="934"/>
      <c r="L13" s="934"/>
      <c r="M13" s="934"/>
    </row>
    <row r="14" spans="1:8" s="584" customFormat="1" ht="27" customHeight="1">
      <c r="A14" s="688" t="s">
        <v>378</v>
      </c>
      <c r="B14" s="603"/>
      <c r="C14" s="604"/>
      <c r="D14" s="604"/>
      <c r="E14" s="604"/>
      <c r="F14" s="604"/>
      <c r="G14" s="536"/>
      <c r="H14" s="536"/>
    </row>
    <row r="15" spans="1:14" s="434" customFormat="1" ht="15" customHeight="1">
      <c r="A15" s="669"/>
      <c r="B15" s="661"/>
      <c r="C15" s="662"/>
      <c r="D15" s="662"/>
      <c r="E15" s="662"/>
      <c r="F15" s="662"/>
      <c r="G15" s="662"/>
      <c r="H15" s="663"/>
      <c r="M15" s="664"/>
      <c r="N15" s="664"/>
    </row>
    <row r="16" spans="1:6" s="584" customFormat="1" ht="21.75" customHeight="1" thickBot="1">
      <c r="A16" s="689" t="s">
        <v>383</v>
      </c>
      <c r="B16" s="586"/>
      <c r="C16" s="586"/>
      <c r="D16" s="586"/>
      <c r="E16" s="534"/>
      <c r="F16" s="535"/>
    </row>
    <row r="17" spans="1:13" s="588" customFormat="1" ht="18.75" customHeight="1">
      <c r="A17" s="537"/>
      <c r="B17" s="538" t="s">
        <v>380</v>
      </c>
      <c r="C17" s="1207" t="s">
        <v>306</v>
      </c>
      <c r="D17" s="1204" t="s">
        <v>381</v>
      </c>
      <c r="E17" s="1205"/>
      <c r="F17" s="1206"/>
      <c r="G17" s="587"/>
      <c r="H17" s="934"/>
      <c r="I17" s="934"/>
      <c r="J17" s="934"/>
      <c r="K17" s="934"/>
      <c r="L17" s="934"/>
      <c r="M17" s="934"/>
    </row>
    <row r="18" spans="1:13" s="588" customFormat="1" ht="18.75" customHeight="1">
      <c r="A18" s="679" t="s">
        <v>379</v>
      </c>
      <c r="B18" s="546"/>
      <c r="C18" s="1217"/>
      <c r="D18" s="548" t="s">
        <v>245</v>
      </c>
      <c r="E18" s="548" t="s">
        <v>307</v>
      </c>
      <c r="F18" s="589" t="s">
        <v>109</v>
      </c>
      <c r="G18" s="587"/>
      <c r="H18" s="934"/>
      <c r="I18" s="934"/>
      <c r="J18" s="934"/>
      <c r="K18" s="934"/>
      <c r="L18" s="934"/>
      <c r="M18" s="934"/>
    </row>
    <row r="19" spans="1:23" s="588" customFormat="1" ht="18.75" customHeight="1">
      <c r="A19" s="1209">
        <v>24</v>
      </c>
      <c r="B19" s="1210"/>
      <c r="C19" s="590">
        <v>167.157772199789</v>
      </c>
      <c r="D19" s="590">
        <v>112.04077590632212</v>
      </c>
      <c r="E19" s="590">
        <v>222.05548886221155</v>
      </c>
      <c r="F19" s="591">
        <v>334.0962647685337</v>
      </c>
      <c r="G19" s="592"/>
      <c r="H19" s="934"/>
      <c r="I19" s="934"/>
      <c r="J19" s="934"/>
      <c r="K19" s="934"/>
      <c r="L19" s="934"/>
      <c r="M19" s="934"/>
      <c r="W19" s="593"/>
    </row>
    <row r="20" spans="1:13" s="588" customFormat="1" ht="18.75" customHeight="1">
      <c r="A20" s="1211"/>
      <c r="B20" s="1212"/>
      <c r="C20" s="594"/>
      <c r="D20" s="595">
        <v>33.535476963187676</v>
      </c>
      <c r="E20" s="595">
        <v>66.46452303681232</v>
      </c>
      <c r="F20" s="596">
        <v>100</v>
      </c>
      <c r="G20" s="597"/>
      <c r="H20" s="934"/>
      <c r="I20" s="934"/>
      <c r="J20" s="934"/>
      <c r="K20" s="934"/>
      <c r="L20" s="934"/>
      <c r="M20" s="934"/>
    </row>
    <row r="21" spans="1:23" s="588" customFormat="1" ht="18.75" customHeight="1">
      <c r="A21" s="1213">
        <v>25</v>
      </c>
      <c r="B21" s="1214"/>
      <c r="C21" s="598">
        <v>168.86559766011783</v>
      </c>
      <c r="D21" s="598">
        <v>116.6567782568751</v>
      </c>
      <c r="E21" s="598">
        <v>230.90065223818698</v>
      </c>
      <c r="F21" s="599">
        <v>347.5574304950621</v>
      </c>
      <c r="G21" s="592"/>
      <c r="H21" s="934"/>
      <c r="I21" s="934"/>
      <c r="J21" s="934"/>
      <c r="K21" s="934"/>
      <c r="L21" s="934"/>
      <c r="M21" s="934"/>
      <c r="W21" s="593"/>
    </row>
    <row r="22" spans="1:13" s="588" customFormat="1" ht="18.75" customHeight="1" thickBot="1">
      <c r="A22" s="1215"/>
      <c r="B22" s="1216"/>
      <c r="C22" s="600"/>
      <c r="D22" s="601">
        <f>D21/$F21*100</f>
        <v>33.56474873539857</v>
      </c>
      <c r="E22" s="601">
        <f>E21/$F21*100</f>
        <v>66.43525126460143</v>
      </c>
      <c r="F22" s="602">
        <f>SUM(D22:E22)</f>
        <v>100</v>
      </c>
      <c r="G22" s="597"/>
      <c r="H22" s="934"/>
      <c r="I22" s="934"/>
      <c r="J22" s="934"/>
      <c r="K22" s="934"/>
      <c r="L22" s="934"/>
      <c r="M22" s="934"/>
    </row>
    <row r="23" spans="1:8" s="584" customFormat="1" ht="27" customHeight="1">
      <c r="A23" s="688" t="s">
        <v>378</v>
      </c>
      <c r="B23" s="603"/>
      <c r="C23" s="604"/>
      <c r="D23" s="604"/>
      <c r="E23" s="604"/>
      <c r="F23" s="604"/>
      <c r="G23" s="536"/>
      <c r="H23" s="536"/>
    </row>
    <row r="24" s="584" customFormat="1" ht="15" customHeight="1">
      <c r="A24" s="585"/>
    </row>
    <row r="25" spans="1:6" s="460" customFormat="1" ht="21.75" customHeight="1" thickBot="1">
      <c r="A25" s="689" t="s">
        <v>384</v>
      </c>
      <c r="B25" s="446"/>
      <c r="C25" s="446"/>
      <c r="D25" s="446"/>
      <c r="E25" s="692"/>
      <c r="F25" s="693"/>
    </row>
    <row r="26" spans="1:13" s="588" customFormat="1" ht="18.75" customHeight="1">
      <c r="A26" s="537"/>
      <c r="B26" s="538" t="s">
        <v>380</v>
      </c>
      <c r="C26" s="1207" t="s">
        <v>306</v>
      </c>
      <c r="D26" s="1204" t="s">
        <v>381</v>
      </c>
      <c r="E26" s="1205"/>
      <c r="F26" s="1206"/>
      <c r="G26" s="587"/>
      <c r="H26" s="934"/>
      <c r="I26" s="934"/>
      <c r="J26" s="934"/>
      <c r="K26" s="934"/>
      <c r="L26" s="934"/>
      <c r="M26" s="934"/>
    </row>
    <row r="27" spans="1:13" s="588" customFormat="1" ht="18.75" customHeight="1">
      <c r="A27" s="679" t="s">
        <v>379</v>
      </c>
      <c r="B27" s="546"/>
      <c r="C27" s="1217"/>
      <c r="D27" s="548" t="s">
        <v>245</v>
      </c>
      <c r="E27" s="548" t="s">
        <v>307</v>
      </c>
      <c r="F27" s="589" t="s">
        <v>109</v>
      </c>
      <c r="G27" s="587"/>
      <c r="H27" s="934"/>
      <c r="I27" s="934"/>
      <c r="J27" s="934"/>
      <c r="K27" s="934"/>
      <c r="L27" s="934"/>
      <c r="M27" s="934"/>
    </row>
    <row r="28" spans="1:23" s="588" customFormat="1" ht="18.75" customHeight="1">
      <c r="A28" s="1209">
        <v>24</v>
      </c>
      <c r="B28" s="1210"/>
      <c r="C28" s="590">
        <v>156.9890149343214</v>
      </c>
      <c r="D28" s="590">
        <v>133.8355011249976</v>
      </c>
      <c r="E28" s="590">
        <v>287.5758785176871</v>
      </c>
      <c r="F28" s="591">
        <v>421.4113796426847</v>
      </c>
      <c r="G28" s="592"/>
      <c r="H28" s="934"/>
      <c r="I28" s="934"/>
      <c r="J28" s="934"/>
      <c r="K28" s="934"/>
      <c r="L28" s="934"/>
      <c r="M28" s="934"/>
      <c r="W28" s="593"/>
    </row>
    <row r="29" spans="1:13" s="588" customFormat="1" ht="18.75" customHeight="1">
      <c r="A29" s="1211"/>
      <c r="B29" s="1212"/>
      <c r="C29" s="594"/>
      <c r="D29" s="595">
        <v>31.758872111730085</v>
      </c>
      <c r="E29" s="595">
        <v>68.2411278882699</v>
      </c>
      <c r="F29" s="596">
        <v>99.99999999999999</v>
      </c>
      <c r="G29" s="597"/>
      <c r="H29" s="934"/>
      <c r="I29" s="934"/>
      <c r="J29" s="934"/>
      <c r="K29" s="934"/>
      <c r="L29" s="934"/>
      <c r="M29" s="934"/>
    </row>
    <row r="30" spans="1:23" s="588" customFormat="1" ht="18.75" customHeight="1">
      <c r="A30" s="1213">
        <v>25</v>
      </c>
      <c r="B30" s="1214"/>
      <c r="C30" s="598">
        <v>160.8495591190014</v>
      </c>
      <c r="D30" s="598">
        <v>134.91721986445643</v>
      </c>
      <c r="E30" s="598">
        <v>270.35149025064806</v>
      </c>
      <c r="F30" s="599">
        <v>405.26871011510445</v>
      </c>
      <c r="G30" s="592"/>
      <c r="H30" s="934"/>
      <c r="I30" s="934"/>
      <c r="J30" s="934"/>
      <c r="K30" s="934"/>
      <c r="L30" s="934"/>
      <c r="M30" s="934"/>
      <c r="W30" s="593"/>
    </row>
    <row r="31" spans="1:13" s="588" customFormat="1" ht="18.75" customHeight="1" thickBot="1">
      <c r="A31" s="1215"/>
      <c r="B31" s="1216"/>
      <c r="C31" s="600"/>
      <c r="D31" s="601">
        <f>D30/$F30*100</f>
        <v>33.29080595097935</v>
      </c>
      <c r="E31" s="601">
        <f>E30/$F30*100</f>
        <v>66.70919404902065</v>
      </c>
      <c r="F31" s="602">
        <f>SUM(D31:E31)</f>
        <v>100</v>
      </c>
      <c r="G31" s="597"/>
      <c r="H31" s="934"/>
      <c r="I31" s="934"/>
      <c r="J31" s="934"/>
      <c r="K31" s="934"/>
      <c r="L31" s="934"/>
      <c r="M31" s="934"/>
    </row>
    <row r="32" spans="1:8" s="584" customFormat="1" ht="27" customHeight="1">
      <c r="A32" s="688" t="s">
        <v>378</v>
      </c>
      <c r="B32" s="603"/>
      <c r="C32" s="604"/>
      <c r="D32" s="604"/>
      <c r="E32" s="604"/>
      <c r="F32" s="604"/>
      <c r="G32" s="536"/>
      <c r="H32" s="536"/>
    </row>
    <row r="33" ht="15" customHeight="1">
      <c r="C33" s="605"/>
    </row>
    <row r="34" spans="1:6" s="460" customFormat="1" ht="21.75" customHeight="1" thickBot="1">
      <c r="A34" s="689" t="s">
        <v>385</v>
      </c>
      <c r="B34" s="446"/>
      <c r="C34" s="446"/>
      <c r="D34" s="446"/>
      <c r="E34" s="692"/>
      <c r="F34" s="693"/>
    </row>
    <row r="35" spans="1:13" s="588" customFormat="1" ht="18.75" customHeight="1">
      <c r="A35" s="537"/>
      <c r="B35" s="538" t="s">
        <v>380</v>
      </c>
      <c r="C35" s="1207" t="s">
        <v>306</v>
      </c>
      <c r="D35" s="1204" t="s">
        <v>381</v>
      </c>
      <c r="E35" s="1205"/>
      <c r="F35" s="1206"/>
      <c r="G35" s="587"/>
      <c r="H35" s="934"/>
      <c r="I35" s="934"/>
      <c r="J35" s="934"/>
      <c r="K35" s="934"/>
      <c r="L35" s="934"/>
      <c r="M35" s="934"/>
    </row>
    <row r="36" spans="1:13" s="588" customFormat="1" ht="18.75" customHeight="1">
      <c r="A36" s="679" t="s">
        <v>379</v>
      </c>
      <c r="B36" s="546"/>
      <c r="C36" s="1208"/>
      <c r="D36" s="548" t="s">
        <v>245</v>
      </c>
      <c r="E36" s="548" t="s">
        <v>307</v>
      </c>
      <c r="F36" s="589" t="s">
        <v>109</v>
      </c>
      <c r="G36" s="587"/>
      <c r="H36" s="934"/>
      <c r="I36" s="934"/>
      <c r="J36" s="934"/>
      <c r="K36" s="934"/>
      <c r="L36" s="934"/>
      <c r="M36" s="934"/>
    </row>
    <row r="37" spans="1:23" s="588" customFormat="1" ht="18.75" customHeight="1">
      <c r="A37" s="1209">
        <v>24</v>
      </c>
      <c r="B37" s="1210"/>
      <c r="C37" s="590">
        <v>162.83712903116646</v>
      </c>
      <c r="D37" s="590">
        <v>77.32394842814118</v>
      </c>
      <c r="E37" s="590">
        <v>112.2804642820886</v>
      </c>
      <c r="F37" s="591">
        <v>189.60441271022975</v>
      </c>
      <c r="G37" s="592"/>
      <c r="H37" s="934"/>
      <c r="I37" s="934"/>
      <c r="J37" s="934"/>
      <c r="K37" s="934"/>
      <c r="L37" s="934"/>
      <c r="M37" s="934"/>
      <c r="W37" s="593"/>
    </row>
    <row r="38" spans="1:13" s="588" customFormat="1" ht="18.75" customHeight="1">
      <c r="A38" s="1211"/>
      <c r="B38" s="1212"/>
      <c r="C38" s="594"/>
      <c r="D38" s="595">
        <v>40.781724076387654</v>
      </c>
      <c r="E38" s="595">
        <v>59.21827592361236</v>
      </c>
      <c r="F38" s="596">
        <v>100.00000000000001</v>
      </c>
      <c r="G38" s="597"/>
      <c r="H38" s="934"/>
      <c r="I38" s="934"/>
      <c r="J38" s="934"/>
      <c r="K38" s="934"/>
      <c r="L38" s="934"/>
      <c r="M38" s="934"/>
    </row>
    <row r="39" spans="1:23" s="588" customFormat="1" ht="18.75" customHeight="1">
      <c r="A39" s="1213">
        <v>25</v>
      </c>
      <c r="B39" s="1214"/>
      <c r="C39" s="598">
        <v>164.72444332891104</v>
      </c>
      <c r="D39" s="598">
        <v>80.89210799956972</v>
      </c>
      <c r="E39" s="598">
        <v>123.20269640359999</v>
      </c>
      <c r="F39" s="599">
        <v>204.09480440316972</v>
      </c>
      <c r="G39" s="592"/>
      <c r="H39" s="934"/>
      <c r="I39" s="934"/>
      <c r="J39" s="934"/>
      <c r="K39" s="934"/>
      <c r="L39" s="934"/>
      <c r="M39" s="934"/>
      <c r="W39" s="593"/>
    </row>
    <row r="40" spans="1:13" s="588" customFormat="1" ht="18.75" customHeight="1" thickBot="1">
      <c r="A40" s="1215"/>
      <c r="B40" s="1216"/>
      <c r="C40" s="600"/>
      <c r="D40" s="601">
        <f>D39/$F39*100</f>
        <v>39.63457484188334</v>
      </c>
      <c r="E40" s="601">
        <f>E39/$F39*100</f>
        <v>60.36542515811665</v>
      </c>
      <c r="F40" s="602">
        <f>SUM(D40:E40)</f>
        <v>100</v>
      </c>
      <c r="G40" s="597"/>
      <c r="H40" s="934"/>
      <c r="I40" s="934"/>
      <c r="J40" s="934"/>
      <c r="K40" s="934"/>
      <c r="L40" s="934"/>
      <c r="M40" s="934"/>
    </row>
    <row r="41" spans="1:8" s="584" customFormat="1" ht="27" customHeight="1">
      <c r="A41" s="688" t="s">
        <v>378</v>
      </c>
      <c r="B41" s="603"/>
      <c r="C41" s="604"/>
      <c r="D41" s="604"/>
      <c r="E41" s="604"/>
      <c r="F41" s="604"/>
      <c r="G41" s="536"/>
      <c r="H41" s="536"/>
    </row>
    <row r="42" s="584" customFormat="1" ht="15" customHeight="1">
      <c r="A42" s="583"/>
    </row>
    <row r="43" spans="1:6" s="588" customFormat="1" ht="21.75" customHeight="1" thickBot="1">
      <c r="A43" s="689" t="s">
        <v>386</v>
      </c>
      <c r="B43" s="546"/>
      <c r="C43" s="546"/>
      <c r="D43" s="546"/>
      <c r="E43" s="690"/>
      <c r="F43" s="691"/>
    </row>
    <row r="44" spans="1:13" s="588" customFormat="1" ht="18.75" customHeight="1">
      <c r="A44" s="537"/>
      <c r="B44" s="538" t="s">
        <v>380</v>
      </c>
      <c r="C44" s="1207" t="s">
        <v>306</v>
      </c>
      <c r="D44" s="1204" t="s">
        <v>381</v>
      </c>
      <c r="E44" s="1205"/>
      <c r="F44" s="1206"/>
      <c r="G44" s="587"/>
      <c r="H44" s="934"/>
      <c r="I44" s="934"/>
      <c r="J44" s="934"/>
      <c r="K44" s="934"/>
      <c r="L44" s="934"/>
      <c r="M44" s="934"/>
    </row>
    <row r="45" spans="1:13" s="588" customFormat="1" ht="18.75" customHeight="1">
      <c r="A45" s="679" t="s">
        <v>379</v>
      </c>
      <c r="B45" s="546"/>
      <c r="C45" s="1208"/>
      <c r="D45" s="548" t="s">
        <v>245</v>
      </c>
      <c r="E45" s="548" t="s">
        <v>307</v>
      </c>
      <c r="F45" s="589" t="s">
        <v>109</v>
      </c>
      <c r="G45" s="587"/>
      <c r="H45" s="934"/>
      <c r="I45" s="934"/>
      <c r="J45" s="934"/>
      <c r="K45" s="934"/>
      <c r="L45" s="934"/>
      <c r="M45" s="934"/>
    </row>
    <row r="46" spans="1:23" s="588" customFormat="1" ht="18.75" customHeight="1">
      <c r="A46" s="1209">
        <v>24</v>
      </c>
      <c r="B46" s="1210"/>
      <c r="C46" s="590">
        <v>162.5254780161118</v>
      </c>
      <c r="D46" s="590">
        <v>225.32272153741627</v>
      </c>
      <c r="E46" s="590">
        <v>1343.8804231777153</v>
      </c>
      <c r="F46" s="591">
        <v>1569.2031447151317</v>
      </c>
      <c r="G46" s="592"/>
      <c r="H46" s="934"/>
      <c r="I46" s="934"/>
      <c r="J46" s="934"/>
      <c r="K46" s="934"/>
      <c r="L46" s="934"/>
      <c r="M46" s="934"/>
      <c r="W46" s="593"/>
    </row>
    <row r="47" spans="1:13" s="588" customFormat="1" ht="18.75" customHeight="1">
      <c r="A47" s="1211"/>
      <c r="B47" s="1212"/>
      <c r="C47" s="594"/>
      <c r="D47" s="595">
        <v>14.359053657027987</v>
      </c>
      <c r="E47" s="595">
        <v>85.64094634297201</v>
      </c>
      <c r="F47" s="596">
        <v>100</v>
      </c>
      <c r="G47" s="597"/>
      <c r="H47" s="934"/>
      <c r="I47" s="934"/>
      <c r="J47" s="934"/>
      <c r="K47" s="934"/>
      <c r="L47" s="934"/>
      <c r="M47" s="934"/>
    </row>
    <row r="48" spans="1:23" s="588" customFormat="1" ht="18.75" customHeight="1">
      <c r="A48" s="1213">
        <v>25</v>
      </c>
      <c r="B48" s="1214"/>
      <c r="C48" s="598">
        <v>162.0672842515846</v>
      </c>
      <c r="D48" s="598">
        <v>223.5007313505607</v>
      </c>
      <c r="E48" s="598">
        <v>983.5689907362263</v>
      </c>
      <c r="F48" s="599">
        <v>1207.069722086787</v>
      </c>
      <c r="G48" s="592"/>
      <c r="H48" s="934"/>
      <c r="I48" s="934"/>
      <c r="J48" s="934"/>
      <c r="K48" s="934"/>
      <c r="L48" s="934"/>
      <c r="M48" s="934"/>
      <c r="W48" s="593"/>
    </row>
    <row r="49" spans="1:13" s="588" customFormat="1" ht="18.75" customHeight="1" thickBot="1">
      <c r="A49" s="1215"/>
      <c r="B49" s="1216"/>
      <c r="C49" s="600"/>
      <c r="D49" s="601">
        <f>D48/$F48*100</f>
        <v>18.51597527971887</v>
      </c>
      <c r="E49" s="601">
        <f>E48/$F48*100</f>
        <v>81.48402472028113</v>
      </c>
      <c r="F49" s="602">
        <f>SUM(D49:E49)</f>
        <v>100</v>
      </c>
      <c r="G49" s="597"/>
      <c r="H49" s="934"/>
      <c r="I49" s="934"/>
      <c r="J49" s="934"/>
      <c r="K49" s="934"/>
      <c r="L49" s="934"/>
      <c r="M49" s="934"/>
    </row>
    <row r="50" spans="1:8" s="584" customFormat="1" ht="27" customHeight="1">
      <c r="A50" s="688" t="s">
        <v>378</v>
      </c>
      <c r="B50" s="603"/>
      <c r="C50" s="604"/>
      <c r="D50" s="604"/>
      <c r="E50" s="604"/>
      <c r="F50" s="604"/>
      <c r="G50" s="536"/>
      <c r="H50" s="536"/>
    </row>
  </sheetData>
  <sheetProtection/>
  <mergeCells count="20">
    <mergeCell ref="A30:B31"/>
    <mergeCell ref="C35:C36"/>
    <mergeCell ref="D8:F8"/>
    <mergeCell ref="C17:C18"/>
    <mergeCell ref="A19:B20"/>
    <mergeCell ref="A21:B22"/>
    <mergeCell ref="C8:C9"/>
    <mergeCell ref="A12:B13"/>
    <mergeCell ref="A10:B11"/>
    <mergeCell ref="D17:F17"/>
    <mergeCell ref="D26:F26"/>
    <mergeCell ref="C44:C45"/>
    <mergeCell ref="A46:B47"/>
    <mergeCell ref="A48:B49"/>
    <mergeCell ref="D35:F35"/>
    <mergeCell ref="D44:F44"/>
    <mergeCell ref="A37:B38"/>
    <mergeCell ref="A39:B40"/>
    <mergeCell ref="C26:C27"/>
    <mergeCell ref="A28:B29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8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S50"/>
  <sheetViews>
    <sheetView showGridLines="0" showZeros="0" view="pageBreakPreview" zoomScale="80" zoomScaleSheetLayoutView="80" zoomScalePageLayoutView="0" workbookViewId="0" topLeftCell="A31">
      <selection activeCell="E54" sqref="E54"/>
    </sheetView>
  </sheetViews>
  <sheetFormatPr defaultColWidth="12.18359375" defaultRowHeight="18"/>
  <cols>
    <col min="1" max="1" width="7.90625" style="948" customWidth="1"/>
    <col min="2" max="2" width="4.0859375" style="948" customWidth="1"/>
    <col min="3" max="5" width="11.36328125" style="948" bestFit="1" customWidth="1"/>
    <col min="6" max="6" width="12.0859375" style="948" customWidth="1"/>
    <col min="7" max="11" width="9.72265625" style="948" customWidth="1"/>
    <col min="12" max="21" width="4.2734375" style="948" customWidth="1"/>
    <col min="22" max="22" width="4.90625" style="948" customWidth="1"/>
    <col min="23" max="23" width="4.2734375" style="948" customWidth="1"/>
    <col min="24" max="24" width="8.2734375" style="948" customWidth="1"/>
    <col min="25" max="16384" width="12.18359375" style="948" customWidth="1"/>
  </cols>
  <sheetData>
    <row r="1" s="936" customFormat="1" ht="27.75" customHeight="1">
      <c r="A1" s="935" t="s">
        <v>57</v>
      </c>
    </row>
    <row r="2" s="936" customFormat="1" ht="27.75" customHeight="1">
      <c r="A2" s="937" t="s">
        <v>0</v>
      </c>
    </row>
    <row r="3" s="936" customFormat="1" ht="4.5" customHeight="1">
      <c r="A3" s="937"/>
    </row>
    <row r="4" s="939" customFormat="1" ht="28.5" customHeight="1">
      <c r="A4" s="938" t="s">
        <v>308</v>
      </c>
    </row>
    <row r="5" s="941" customFormat="1" ht="28.5" customHeight="1">
      <c r="A5" s="940" t="s">
        <v>290</v>
      </c>
    </row>
    <row r="6" s="941" customFormat="1" ht="11.25" customHeight="1">
      <c r="A6" s="942"/>
    </row>
    <row r="7" spans="1:11" ht="21" customHeight="1" thickBot="1">
      <c r="A7" s="943" t="s">
        <v>382</v>
      </c>
      <c r="B7" s="944"/>
      <c r="C7" s="944"/>
      <c r="D7" s="944"/>
      <c r="E7" s="944"/>
      <c r="F7" s="945"/>
      <c r="G7" s="945"/>
      <c r="H7" s="945"/>
      <c r="I7" s="946"/>
      <c r="J7" s="947"/>
      <c r="K7" s="947"/>
    </row>
    <row r="8" spans="1:11" s="954" customFormat="1" ht="18.75" customHeight="1">
      <c r="A8" s="949"/>
      <c r="B8" s="950" t="s">
        <v>342</v>
      </c>
      <c r="C8" s="951" t="s">
        <v>249</v>
      </c>
      <c r="D8" s="1218" t="s">
        <v>250</v>
      </c>
      <c r="E8" s="1219"/>
      <c r="F8" s="1220"/>
      <c r="G8" s="951" t="s">
        <v>251</v>
      </c>
      <c r="H8" s="951" t="s">
        <v>252</v>
      </c>
      <c r="I8" s="952" t="s">
        <v>253</v>
      </c>
      <c r="J8" s="953"/>
      <c r="K8" s="953"/>
    </row>
    <row r="9" spans="1:11" s="954" customFormat="1" ht="18.75" customHeight="1">
      <c r="A9" s="955" t="s">
        <v>324</v>
      </c>
      <c r="B9" s="956"/>
      <c r="C9" s="957" t="s">
        <v>254</v>
      </c>
      <c r="D9" s="958" t="s">
        <v>255</v>
      </c>
      <c r="E9" s="958" t="s">
        <v>256</v>
      </c>
      <c r="F9" s="958" t="s">
        <v>257</v>
      </c>
      <c r="G9" s="957" t="s">
        <v>334</v>
      </c>
      <c r="H9" s="957" t="s">
        <v>334</v>
      </c>
      <c r="I9" s="959" t="s">
        <v>334</v>
      </c>
      <c r="J9" s="953"/>
      <c r="K9" s="953"/>
    </row>
    <row r="10" spans="1:19" s="968" customFormat="1" ht="19.5">
      <c r="A10" s="960"/>
      <c r="B10" s="961"/>
      <c r="C10" s="962" t="s">
        <v>332</v>
      </c>
      <c r="D10" s="963" t="s">
        <v>332</v>
      </c>
      <c r="E10" s="963" t="s">
        <v>332</v>
      </c>
      <c r="F10" s="963" t="s">
        <v>332</v>
      </c>
      <c r="G10" s="962" t="s">
        <v>333</v>
      </c>
      <c r="H10" s="962" t="s">
        <v>333</v>
      </c>
      <c r="I10" s="964" t="s">
        <v>333</v>
      </c>
      <c r="J10" s="965"/>
      <c r="K10" s="966"/>
      <c r="L10" s="967"/>
      <c r="M10" s="967"/>
      <c r="N10" s="967"/>
      <c r="O10" s="967"/>
      <c r="P10" s="967"/>
      <c r="Q10" s="967"/>
      <c r="R10" s="967"/>
      <c r="S10" s="967"/>
    </row>
    <row r="11" spans="1:11" s="954" customFormat="1" ht="30" customHeight="1">
      <c r="A11" s="1147">
        <v>24</v>
      </c>
      <c r="B11" s="1221"/>
      <c r="C11" s="969">
        <v>10780730</v>
      </c>
      <c r="D11" s="969">
        <v>11700047</v>
      </c>
      <c r="E11" s="970">
        <v>4022361</v>
      </c>
      <c r="F11" s="969">
        <v>15722408</v>
      </c>
      <c r="G11" s="971">
        <v>108.52740955389848</v>
      </c>
      <c r="H11" s="971">
        <v>37.31065521537039</v>
      </c>
      <c r="I11" s="972">
        <v>145.83806476926887</v>
      </c>
      <c r="J11" s="953"/>
      <c r="K11" s="953"/>
    </row>
    <row r="12" spans="1:11" s="954" customFormat="1" ht="30" customHeight="1">
      <c r="A12" s="1145">
        <v>25</v>
      </c>
      <c r="B12" s="1222"/>
      <c r="C12" s="973">
        <v>10879344</v>
      </c>
      <c r="D12" s="973">
        <v>10940489</v>
      </c>
      <c r="E12" s="974">
        <v>3773283</v>
      </c>
      <c r="F12" s="973">
        <f>SUM(D12:E12)</f>
        <v>14713772</v>
      </c>
      <c r="G12" s="975">
        <f>D12/$C12*100</f>
        <v>100.56202837229893</v>
      </c>
      <c r="H12" s="975">
        <f>E12/$C12*100</f>
        <v>34.68300110741971</v>
      </c>
      <c r="I12" s="976">
        <f>F12/$C12*100</f>
        <v>135.24502947971862</v>
      </c>
      <c r="J12" s="953"/>
      <c r="K12" s="953"/>
    </row>
    <row r="13" spans="1:11" s="954" customFormat="1" ht="23.25" customHeight="1">
      <c r="A13" s="837" t="s">
        <v>123</v>
      </c>
      <c r="B13" s="853">
        <v>24</v>
      </c>
      <c r="C13" s="977">
        <v>-0.07036312694069818</v>
      </c>
      <c r="D13" s="977">
        <v>-8.324300309580543</v>
      </c>
      <c r="E13" s="977">
        <v>-7.368900299009014</v>
      </c>
      <c r="F13" s="977">
        <v>-8.08175542103041</v>
      </c>
      <c r="G13" s="839">
        <v>0</v>
      </c>
      <c r="H13" s="839">
        <v>0</v>
      </c>
      <c r="I13" s="840">
        <v>0</v>
      </c>
      <c r="J13" s="953"/>
      <c r="K13" s="953"/>
    </row>
    <row r="14" spans="1:11" s="954" customFormat="1" ht="23.25" customHeight="1" thickBot="1">
      <c r="A14" s="841" t="s">
        <v>124</v>
      </c>
      <c r="B14" s="854">
        <v>25</v>
      </c>
      <c r="C14" s="978">
        <f>(C12-C11)/C11*100</f>
        <v>0.914724698605753</v>
      </c>
      <c r="D14" s="978">
        <f>(D12-D11)/D11*100</f>
        <v>-6.491922639285125</v>
      </c>
      <c r="E14" s="978">
        <f>(E12-E11)/E11*100</f>
        <v>-6.192333308720923</v>
      </c>
      <c r="F14" s="978">
        <f>(F12-F11)/F11*100</f>
        <v>-6.415276845633315</v>
      </c>
      <c r="G14" s="843">
        <v>0</v>
      </c>
      <c r="H14" s="843">
        <v>0</v>
      </c>
      <c r="I14" s="844">
        <v>0</v>
      </c>
      <c r="J14" s="953"/>
      <c r="K14" s="953"/>
    </row>
    <row r="15" ht="15" customHeight="1"/>
    <row r="16" spans="1:11" ht="21.75" customHeight="1" thickBot="1">
      <c r="A16" s="943" t="s">
        <v>387</v>
      </c>
      <c r="B16" s="944"/>
      <c r="C16" s="944"/>
      <c r="D16" s="944"/>
      <c r="E16" s="944"/>
      <c r="F16" s="945"/>
      <c r="G16" s="945"/>
      <c r="H16" s="945"/>
      <c r="I16" s="946"/>
      <c r="J16" s="947"/>
      <c r="K16" s="947"/>
    </row>
    <row r="17" spans="1:11" s="954" customFormat="1" ht="18.75" customHeight="1">
      <c r="A17" s="949"/>
      <c r="B17" s="950" t="s">
        <v>342</v>
      </c>
      <c r="C17" s="951" t="s">
        <v>249</v>
      </c>
      <c r="D17" s="1218" t="s">
        <v>250</v>
      </c>
      <c r="E17" s="1219"/>
      <c r="F17" s="1220"/>
      <c r="G17" s="951" t="s">
        <v>251</v>
      </c>
      <c r="H17" s="951" t="s">
        <v>252</v>
      </c>
      <c r="I17" s="952" t="s">
        <v>253</v>
      </c>
      <c r="J17" s="953"/>
      <c r="K17" s="953"/>
    </row>
    <row r="18" spans="1:11" s="954" customFormat="1" ht="18.75" customHeight="1">
      <c r="A18" s="955" t="s">
        <v>324</v>
      </c>
      <c r="B18" s="956"/>
      <c r="C18" s="957" t="s">
        <v>254</v>
      </c>
      <c r="D18" s="958" t="s">
        <v>255</v>
      </c>
      <c r="E18" s="958" t="s">
        <v>256</v>
      </c>
      <c r="F18" s="958" t="s">
        <v>257</v>
      </c>
      <c r="G18" s="957" t="s">
        <v>334</v>
      </c>
      <c r="H18" s="957" t="s">
        <v>334</v>
      </c>
      <c r="I18" s="959" t="s">
        <v>334</v>
      </c>
      <c r="J18" s="953"/>
      <c r="K18" s="953"/>
    </row>
    <row r="19" spans="1:19" s="968" customFormat="1" ht="19.5">
      <c r="A19" s="960"/>
      <c r="B19" s="961"/>
      <c r="C19" s="962" t="s">
        <v>332</v>
      </c>
      <c r="D19" s="963" t="s">
        <v>332</v>
      </c>
      <c r="E19" s="963" t="s">
        <v>332</v>
      </c>
      <c r="F19" s="963" t="s">
        <v>332</v>
      </c>
      <c r="G19" s="962" t="s">
        <v>333</v>
      </c>
      <c r="H19" s="962" t="s">
        <v>333</v>
      </c>
      <c r="I19" s="964" t="s">
        <v>333</v>
      </c>
      <c r="J19" s="965"/>
      <c r="K19" s="966"/>
      <c r="L19" s="967"/>
      <c r="M19" s="967"/>
      <c r="N19" s="967"/>
      <c r="O19" s="967"/>
      <c r="P19" s="967"/>
      <c r="Q19" s="967"/>
      <c r="R19" s="967"/>
      <c r="S19" s="967"/>
    </row>
    <row r="20" spans="1:11" s="954" customFormat="1" ht="30" customHeight="1">
      <c r="A20" s="1147">
        <v>24</v>
      </c>
      <c r="B20" s="1221"/>
      <c r="C20" s="969">
        <v>165420</v>
      </c>
      <c r="D20" s="969">
        <v>267981</v>
      </c>
      <c r="E20" s="970">
        <v>111422</v>
      </c>
      <c r="F20" s="969">
        <v>379403</v>
      </c>
      <c r="G20" s="971">
        <v>162.00036271309395</v>
      </c>
      <c r="H20" s="971">
        <v>67.35703058880425</v>
      </c>
      <c r="I20" s="972">
        <v>229.35739330189818</v>
      </c>
      <c r="J20" s="953"/>
      <c r="K20" s="953"/>
    </row>
    <row r="21" spans="1:11" s="954" customFormat="1" ht="30" customHeight="1">
      <c r="A21" s="1145">
        <v>25</v>
      </c>
      <c r="B21" s="1222"/>
      <c r="C21" s="973">
        <v>170202</v>
      </c>
      <c r="D21" s="973">
        <v>273851</v>
      </c>
      <c r="E21" s="974">
        <v>109059</v>
      </c>
      <c r="F21" s="973">
        <f>SUM(D21:E21)</f>
        <v>382910</v>
      </c>
      <c r="G21" s="975">
        <f>D21/$C21*100</f>
        <v>160.89763927568418</v>
      </c>
      <c r="H21" s="975">
        <f>E21/$C21*100</f>
        <v>64.07621532061903</v>
      </c>
      <c r="I21" s="976">
        <f>F21/$C21*100</f>
        <v>224.97385459630323</v>
      </c>
      <c r="J21" s="953"/>
      <c r="K21" s="953"/>
    </row>
    <row r="22" spans="1:11" s="954" customFormat="1" ht="23.25" customHeight="1">
      <c r="A22" s="837" t="s">
        <v>123</v>
      </c>
      <c r="B22" s="853">
        <v>24</v>
      </c>
      <c r="C22" s="977">
        <v>2.3416957960837688</v>
      </c>
      <c r="D22" s="977">
        <v>-0.6878226484877908</v>
      </c>
      <c r="E22" s="977">
        <v>-1.5767576209951684</v>
      </c>
      <c r="F22" s="977">
        <v>-0.9505435406898424</v>
      </c>
      <c r="G22" s="839">
        <v>0</v>
      </c>
      <c r="H22" s="839">
        <v>0</v>
      </c>
      <c r="I22" s="840">
        <v>0</v>
      </c>
      <c r="J22" s="953"/>
      <c r="K22" s="953"/>
    </row>
    <row r="23" spans="1:11" s="954" customFormat="1" ht="23.25" customHeight="1" thickBot="1">
      <c r="A23" s="841" t="s">
        <v>124</v>
      </c>
      <c r="B23" s="854">
        <v>25</v>
      </c>
      <c r="C23" s="978">
        <f>(C21-C20)/C20*100</f>
        <v>2.89082335872325</v>
      </c>
      <c r="D23" s="978">
        <f>(D21-D20)/D20*100</f>
        <v>2.190453800829163</v>
      </c>
      <c r="E23" s="978">
        <f>(E21-E20)/E20*100</f>
        <v>-2.120766096462099</v>
      </c>
      <c r="F23" s="978">
        <f>(F21-F20)/F20*100</f>
        <v>0.9243469345260843</v>
      </c>
      <c r="G23" s="843">
        <v>0</v>
      </c>
      <c r="H23" s="843">
        <v>0</v>
      </c>
      <c r="I23" s="844">
        <v>0</v>
      </c>
      <c r="J23" s="953"/>
      <c r="K23" s="953"/>
    </row>
    <row r="24" ht="15" customHeight="1"/>
    <row r="25" spans="1:11" ht="21" customHeight="1" thickBot="1">
      <c r="A25" s="943" t="s">
        <v>384</v>
      </c>
      <c r="B25" s="944"/>
      <c r="C25" s="944"/>
      <c r="D25" s="944"/>
      <c r="E25" s="944"/>
      <c r="F25" s="945"/>
      <c r="G25" s="945"/>
      <c r="H25" s="945"/>
      <c r="I25" s="946"/>
      <c r="J25" s="947"/>
      <c r="K25" s="947"/>
    </row>
    <row r="26" spans="1:11" s="954" customFormat="1" ht="18.75" customHeight="1">
      <c r="A26" s="949"/>
      <c r="B26" s="950" t="s">
        <v>342</v>
      </c>
      <c r="C26" s="951" t="s">
        <v>249</v>
      </c>
      <c r="D26" s="1218" t="s">
        <v>250</v>
      </c>
      <c r="E26" s="1219"/>
      <c r="F26" s="1220"/>
      <c r="G26" s="951" t="s">
        <v>251</v>
      </c>
      <c r="H26" s="951" t="s">
        <v>252</v>
      </c>
      <c r="I26" s="952" t="s">
        <v>253</v>
      </c>
      <c r="J26" s="953"/>
      <c r="K26" s="953"/>
    </row>
    <row r="27" spans="1:11" s="954" customFormat="1" ht="18.75" customHeight="1">
      <c r="A27" s="955" t="s">
        <v>324</v>
      </c>
      <c r="B27" s="956"/>
      <c r="C27" s="957" t="s">
        <v>254</v>
      </c>
      <c r="D27" s="958" t="s">
        <v>255</v>
      </c>
      <c r="E27" s="958" t="s">
        <v>256</v>
      </c>
      <c r="F27" s="958" t="s">
        <v>257</v>
      </c>
      <c r="G27" s="957" t="s">
        <v>334</v>
      </c>
      <c r="H27" s="957" t="s">
        <v>334</v>
      </c>
      <c r="I27" s="959" t="s">
        <v>334</v>
      </c>
      <c r="J27" s="953"/>
      <c r="K27" s="953"/>
    </row>
    <row r="28" spans="1:19" s="968" customFormat="1" ht="19.5">
      <c r="A28" s="960"/>
      <c r="B28" s="961"/>
      <c r="C28" s="962" t="s">
        <v>332</v>
      </c>
      <c r="D28" s="963" t="s">
        <v>332</v>
      </c>
      <c r="E28" s="963" t="s">
        <v>332</v>
      </c>
      <c r="F28" s="963" t="s">
        <v>332</v>
      </c>
      <c r="G28" s="962" t="s">
        <v>333</v>
      </c>
      <c r="H28" s="962" t="s">
        <v>333</v>
      </c>
      <c r="I28" s="964" t="s">
        <v>333</v>
      </c>
      <c r="J28" s="965"/>
      <c r="K28" s="966"/>
      <c r="L28" s="967"/>
      <c r="M28" s="967"/>
      <c r="N28" s="967"/>
      <c r="O28" s="967"/>
      <c r="P28" s="967"/>
      <c r="Q28" s="967"/>
      <c r="R28" s="967"/>
      <c r="S28" s="967"/>
    </row>
    <row r="29" spans="1:11" s="954" customFormat="1" ht="30" customHeight="1">
      <c r="A29" s="1147">
        <v>24</v>
      </c>
      <c r="B29" s="1221"/>
      <c r="C29" s="969">
        <v>90077</v>
      </c>
      <c r="D29" s="969">
        <v>263831</v>
      </c>
      <c r="E29" s="970">
        <v>90363</v>
      </c>
      <c r="F29" s="969">
        <v>354194</v>
      </c>
      <c r="G29" s="971">
        <v>292.89496763879794</v>
      </c>
      <c r="H29" s="971">
        <v>100.31750613364122</v>
      </c>
      <c r="I29" s="972">
        <v>393.2124737724391</v>
      </c>
      <c r="J29" s="953"/>
      <c r="K29" s="953"/>
    </row>
    <row r="30" spans="1:11" s="954" customFormat="1" ht="30" customHeight="1">
      <c r="A30" s="1145">
        <v>25</v>
      </c>
      <c r="B30" s="1222"/>
      <c r="C30" s="973">
        <v>92705</v>
      </c>
      <c r="D30" s="973">
        <v>270655</v>
      </c>
      <c r="E30" s="974">
        <v>85223</v>
      </c>
      <c r="F30" s="973">
        <f>SUM(D30:E30)</f>
        <v>355878</v>
      </c>
      <c r="G30" s="975">
        <f>D30/$C30*100</f>
        <v>291.95296909551803</v>
      </c>
      <c r="H30" s="975">
        <f>E30/$C30*100</f>
        <v>91.9292379051831</v>
      </c>
      <c r="I30" s="976">
        <f>F30/$C30*100</f>
        <v>383.88220700070116</v>
      </c>
      <c r="J30" s="953"/>
      <c r="K30" s="953"/>
    </row>
    <row r="31" spans="1:11" s="954" customFormat="1" ht="23.25" customHeight="1">
      <c r="A31" s="837" t="s">
        <v>123</v>
      </c>
      <c r="B31" s="853">
        <v>24</v>
      </c>
      <c r="C31" s="977">
        <v>-1.2584269662921348</v>
      </c>
      <c r="D31" s="977">
        <v>2.402965378046887</v>
      </c>
      <c r="E31" s="977">
        <v>-5.581735541507758</v>
      </c>
      <c r="F31" s="977">
        <v>0.2402750852566189</v>
      </c>
      <c r="G31" s="839">
        <v>0</v>
      </c>
      <c r="H31" s="839">
        <v>0</v>
      </c>
      <c r="I31" s="840">
        <v>0</v>
      </c>
      <c r="J31" s="953"/>
      <c r="K31" s="953"/>
    </row>
    <row r="32" spans="1:11" s="954" customFormat="1" ht="23.25" customHeight="1" thickBot="1">
      <c r="A32" s="841" t="s">
        <v>124</v>
      </c>
      <c r="B32" s="854">
        <v>25</v>
      </c>
      <c r="C32" s="978">
        <f>(C30-C29)/C29*100</f>
        <v>2.917503913318605</v>
      </c>
      <c r="D32" s="978">
        <f>(D30-D29)/D29*100</f>
        <v>2.5865042394563185</v>
      </c>
      <c r="E32" s="978">
        <f>(E30-E29)/E29*100</f>
        <v>-5.688168830162788</v>
      </c>
      <c r="F32" s="978">
        <f>(F30-F29)/F29*100</f>
        <v>0.4754456597232026</v>
      </c>
      <c r="G32" s="843">
        <v>0</v>
      </c>
      <c r="H32" s="843">
        <v>0</v>
      </c>
      <c r="I32" s="844">
        <v>0</v>
      </c>
      <c r="J32" s="953"/>
      <c r="K32" s="953"/>
    </row>
    <row r="33" ht="15" customHeight="1"/>
    <row r="34" spans="1:11" ht="21" customHeight="1" thickBot="1">
      <c r="A34" s="943" t="s">
        <v>385</v>
      </c>
      <c r="B34" s="944"/>
      <c r="C34" s="944"/>
      <c r="D34" s="944"/>
      <c r="E34" s="944"/>
      <c r="F34" s="945"/>
      <c r="G34" s="945"/>
      <c r="H34" s="945"/>
      <c r="I34" s="946"/>
      <c r="J34" s="947"/>
      <c r="K34" s="947"/>
    </row>
    <row r="35" spans="1:11" s="954" customFormat="1" ht="18.75" customHeight="1">
      <c r="A35" s="949"/>
      <c r="B35" s="950" t="s">
        <v>342</v>
      </c>
      <c r="C35" s="951" t="s">
        <v>249</v>
      </c>
      <c r="D35" s="1218" t="s">
        <v>250</v>
      </c>
      <c r="E35" s="1219"/>
      <c r="F35" s="1220"/>
      <c r="G35" s="951" t="s">
        <v>251</v>
      </c>
      <c r="H35" s="951" t="s">
        <v>252</v>
      </c>
      <c r="I35" s="952" t="s">
        <v>253</v>
      </c>
      <c r="J35" s="953"/>
      <c r="K35" s="953"/>
    </row>
    <row r="36" spans="1:11" s="954" customFormat="1" ht="18.75" customHeight="1">
      <c r="A36" s="955" t="s">
        <v>324</v>
      </c>
      <c r="B36" s="956"/>
      <c r="C36" s="957" t="s">
        <v>254</v>
      </c>
      <c r="D36" s="958" t="s">
        <v>255</v>
      </c>
      <c r="E36" s="958" t="s">
        <v>256</v>
      </c>
      <c r="F36" s="958" t="s">
        <v>257</v>
      </c>
      <c r="G36" s="957" t="s">
        <v>334</v>
      </c>
      <c r="H36" s="957" t="s">
        <v>334</v>
      </c>
      <c r="I36" s="959" t="s">
        <v>334</v>
      </c>
      <c r="J36" s="953"/>
      <c r="K36" s="953"/>
    </row>
    <row r="37" spans="1:19" s="968" customFormat="1" ht="19.5">
      <c r="A37" s="960"/>
      <c r="B37" s="961"/>
      <c r="C37" s="962" t="s">
        <v>332</v>
      </c>
      <c r="D37" s="963" t="s">
        <v>332</v>
      </c>
      <c r="E37" s="963" t="s">
        <v>332</v>
      </c>
      <c r="F37" s="963" t="s">
        <v>332</v>
      </c>
      <c r="G37" s="962" t="s">
        <v>333</v>
      </c>
      <c r="H37" s="962" t="s">
        <v>333</v>
      </c>
      <c r="I37" s="964" t="s">
        <v>333</v>
      </c>
      <c r="J37" s="965"/>
      <c r="K37" s="966"/>
      <c r="L37" s="967"/>
      <c r="M37" s="967"/>
      <c r="N37" s="967"/>
      <c r="O37" s="967"/>
      <c r="P37" s="967"/>
      <c r="Q37" s="967"/>
      <c r="R37" s="967"/>
      <c r="S37" s="967"/>
    </row>
    <row r="38" spans="1:11" s="954" customFormat="1" ht="30" customHeight="1">
      <c r="A38" s="1147">
        <v>24</v>
      </c>
      <c r="B38" s="1221"/>
      <c r="C38" s="969">
        <v>4812</v>
      </c>
      <c r="D38" s="969">
        <v>5594</v>
      </c>
      <c r="E38" s="970">
        <v>2826</v>
      </c>
      <c r="F38" s="969">
        <v>8420</v>
      </c>
      <c r="G38" s="971">
        <v>116.25103906899419</v>
      </c>
      <c r="H38" s="971">
        <v>58.728179551122196</v>
      </c>
      <c r="I38" s="972">
        <v>174.97921862011637</v>
      </c>
      <c r="J38" s="953"/>
      <c r="K38" s="953"/>
    </row>
    <row r="39" spans="1:11" s="954" customFormat="1" ht="30" customHeight="1">
      <c r="A39" s="1145">
        <v>25</v>
      </c>
      <c r="B39" s="1222"/>
      <c r="C39" s="973">
        <v>4594</v>
      </c>
      <c r="D39" s="973">
        <v>5749</v>
      </c>
      <c r="E39" s="974">
        <v>2519</v>
      </c>
      <c r="F39" s="973">
        <f>SUM(D39:E39)</f>
        <v>8268</v>
      </c>
      <c r="G39" s="975">
        <f>D39/$C39*100</f>
        <v>125.14148889856334</v>
      </c>
      <c r="H39" s="975">
        <f>E39/$C39*100</f>
        <v>54.832390074009574</v>
      </c>
      <c r="I39" s="976">
        <f>F39/$C39*100</f>
        <v>179.97387897257292</v>
      </c>
      <c r="J39" s="953"/>
      <c r="K39" s="953"/>
    </row>
    <row r="40" spans="1:11" s="954" customFormat="1" ht="23.25" customHeight="1">
      <c r="A40" s="837" t="s">
        <v>123</v>
      </c>
      <c r="B40" s="853">
        <v>24</v>
      </c>
      <c r="C40" s="977">
        <v>2.295918367346939</v>
      </c>
      <c r="D40" s="977">
        <v>2.793090775450202</v>
      </c>
      <c r="E40" s="977">
        <v>0</v>
      </c>
      <c r="F40" s="977">
        <v>1.8384131591678763</v>
      </c>
      <c r="G40" s="839">
        <v>0</v>
      </c>
      <c r="H40" s="839">
        <v>0</v>
      </c>
      <c r="I40" s="840">
        <v>0</v>
      </c>
      <c r="J40" s="953"/>
      <c r="K40" s="953"/>
    </row>
    <row r="41" spans="1:11" s="954" customFormat="1" ht="23.25" customHeight="1" thickBot="1">
      <c r="A41" s="841" t="s">
        <v>124</v>
      </c>
      <c r="B41" s="854">
        <v>25</v>
      </c>
      <c r="C41" s="978">
        <f>(C39-C38)/C38*100</f>
        <v>-4.530340814630091</v>
      </c>
      <c r="D41" s="978">
        <f>(D39-D38)/D38*100</f>
        <v>2.7708258848766536</v>
      </c>
      <c r="E41" s="978">
        <f>(E39-E38)/E38*100</f>
        <v>-10.863411181882519</v>
      </c>
      <c r="F41" s="978">
        <f>(F39-F38)/F38*100</f>
        <v>-1.8052256532066508</v>
      </c>
      <c r="G41" s="843">
        <v>0</v>
      </c>
      <c r="H41" s="843">
        <v>0</v>
      </c>
      <c r="I41" s="844">
        <v>0</v>
      </c>
      <c r="J41" s="953"/>
      <c r="K41" s="953"/>
    </row>
    <row r="42" ht="15" customHeight="1"/>
    <row r="43" spans="1:11" ht="21.75" customHeight="1" thickBot="1">
      <c r="A43" s="979" t="s">
        <v>386</v>
      </c>
      <c r="B43" s="944"/>
      <c r="C43" s="944"/>
      <c r="D43" s="944"/>
      <c r="E43" s="944"/>
      <c r="F43" s="945"/>
      <c r="G43" s="945"/>
      <c r="H43" s="945"/>
      <c r="I43" s="946"/>
      <c r="J43" s="947"/>
      <c r="K43" s="947"/>
    </row>
    <row r="44" spans="1:11" s="954" customFormat="1" ht="18.75" customHeight="1">
      <c r="A44" s="949"/>
      <c r="B44" s="950" t="s">
        <v>342</v>
      </c>
      <c r="C44" s="951" t="s">
        <v>249</v>
      </c>
      <c r="D44" s="1218" t="s">
        <v>250</v>
      </c>
      <c r="E44" s="1219"/>
      <c r="F44" s="1220"/>
      <c r="G44" s="951" t="s">
        <v>251</v>
      </c>
      <c r="H44" s="951" t="s">
        <v>252</v>
      </c>
      <c r="I44" s="952" t="s">
        <v>253</v>
      </c>
      <c r="J44" s="953"/>
      <c r="K44" s="953"/>
    </row>
    <row r="45" spans="1:11" s="954" customFormat="1" ht="18.75" customHeight="1">
      <c r="A45" s="955" t="s">
        <v>324</v>
      </c>
      <c r="B45" s="956"/>
      <c r="C45" s="957" t="s">
        <v>254</v>
      </c>
      <c r="D45" s="958" t="s">
        <v>255</v>
      </c>
      <c r="E45" s="958" t="s">
        <v>256</v>
      </c>
      <c r="F45" s="958" t="s">
        <v>257</v>
      </c>
      <c r="G45" s="957" t="s">
        <v>334</v>
      </c>
      <c r="H45" s="957" t="s">
        <v>334</v>
      </c>
      <c r="I45" s="959" t="s">
        <v>334</v>
      </c>
      <c r="J45" s="953"/>
      <c r="K45" s="953"/>
    </row>
    <row r="46" spans="1:19" s="968" customFormat="1" ht="19.5">
      <c r="A46" s="960"/>
      <c r="B46" s="961"/>
      <c r="C46" s="962" t="s">
        <v>332</v>
      </c>
      <c r="D46" s="963" t="s">
        <v>332</v>
      </c>
      <c r="E46" s="963" t="s">
        <v>332</v>
      </c>
      <c r="F46" s="963" t="s">
        <v>332</v>
      </c>
      <c r="G46" s="962" t="s">
        <v>333</v>
      </c>
      <c r="H46" s="962" t="s">
        <v>333</v>
      </c>
      <c r="I46" s="964" t="s">
        <v>333</v>
      </c>
      <c r="J46" s="965"/>
      <c r="K46" s="966"/>
      <c r="L46" s="967"/>
      <c r="M46" s="967"/>
      <c r="N46" s="967"/>
      <c r="O46" s="967"/>
      <c r="P46" s="967"/>
      <c r="Q46" s="967"/>
      <c r="R46" s="967"/>
      <c r="S46" s="967"/>
    </row>
    <row r="47" spans="1:11" s="954" customFormat="1" ht="30" customHeight="1">
      <c r="A47" s="1147">
        <v>24</v>
      </c>
      <c r="B47" s="1221"/>
      <c r="C47" s="969">
        <v>3349</v>
      </c>
      <c r="D47" s="969">
        <v>1337</v>
      </c>
      <c r="E47" s="970">
        <v>813</v>
      </c>
      <c r="F47" s="969">
        <v>2150</v>
      </c>
      <c r="G47" s="971">
        <v>39.92236488504031</v>
      </c>
      <c r="H47" s="971">
        <v>24.275903254702897</v>
      </c>
      <c r="I47" s="972">
        <v>64.1982681397432</v>
      </c>
      <c r="J47" s="953"/>
      <c r="K47" s="953"/>
    </row>
    <row r="48" spans="1:11" s="954" customFormat="1" ht="30" customHeight="1">
      <c r="A48" s="1145">
        <v>25</v>
      </c>
      <c r="B48" s="1222"/>
      <c r="C48" s="973">
        <v>3324</v>
      </c>
      <c r="D48" s="973">
        <v>2065</v>
      </c>
      <c r="E48" s="974">
        <v>617</v>
      </c>
      <c r="F48" s="973">
        <f>SUM(D48:E48)</f>
        <v>2682</v>
      </c>
      <c r="G48" s="975">
        <f>D48/$C48*100</f>
        <v>62.123947051744885</v>
      </c>
      <c r="H48" s="975">
        <f>E48/$C48*100</f>
        <v>18.561973525872443</v>
      </c>
      <c r="I48" s="976">
        <f>F48/$C48*100</f>
        <v>80.68592057761734</v>
      </c>
      <c r="J48" s="953"/>
      <c r="K48" s="953"/>
    </row>
    <row r="49" spans="1:11" s="954" customFormat="1" ht="23.25" customHeight="1">
      <c r="A49" s="837" t="s">
        <v>123</v>
      </c>
      <c r="B49" s="853">
        <v>24</v>
      </c>
      <c r="C49" s="977">
        <v>-1.6735173223722841</v>
      </c>
      <c r="D49" s="977">
        <v>159.61165048543688</v>
      </c>
      <c r="E49" s="977">
        <v>-20.058997050147493</v>
      </c>
      <c r="F49" s="977">
        <v>40.33942558746737</v>
      </c>
      <c r="G49" s="839">
        <v>0</v>
      </c>
      <c r="H49" s="839">
        <v>0</v>
      </c>
      <c r="I49" s="840">
        <v>0</v>
      </c>
      <c r="J49" s="953"/>
      <c r="K49" s="953"/>
    </row>
    <row r="50" spans="1:11" s="954" customFormat="1" ht="23.25" customHeight="1" thickBot="1">
      <c r="A50" s="841" t="s">
        <v>124</v>
      </c>
      <c r="B50" s="854">
        <v>25</v>
      </c>
      <c r="C50" s="978">
        <f>(C48-C47)/C47*100</f>
        <v>-0.7464914899970141</v>
      </c>
      <c r="D50" s="980">
        <f>(D48-D47)/D47*100</f>
        <v>54.45026178010471</v>
      </c>
      <c r="E50" s="978">
        <f>(E48-E47)/E47*100</f>
        <v>-24.108241082410824</v>
      </c>
      <c r="F50" s="978">
        <f>(F48-F47)/F47*100</f>
        <v>24.74418604651163</v>
      </c>
      <c r="G50" s="843">
        <v>0</v>
      </c>
      <c r="H50" s="843">
        <v>0</v>
      </c>
      <c r="I50" s="844">
        <v>0</v>
      </c>
      <c r="J50" s="953"/>
      <c r="K50" s="953"/>
    </row>
  </sheetData>
  <sheetProtection/>
  <mergeCells count="15">
    <mergeCell ref="A48:B48"/>
    <mergeCell ref="A20:B20"/>
    <mergeCell ref="A21:B21"/>
    <mergeCell ref="A12:B12"/>
    <mergeCell ref="A11:B11"/>
    <mergeCell ref="A29:B29"/>
    <mergeCell ref="A30:B30"/>
    <mergeCell ref="A38:B38"/>
    <mergeCell ref="A39:B39"/>
    <mergeCell ref="D8:F8"/>
    <mergeCell ref="D17:F17"/>
    <mergeCell ref="D26:F26"/>
    <mergeCell ref="D35:F35"/>
    <mergeCell ref="D44:F44"/>
    <mergeCell ref="A47:B47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91" r:id="rId2"/>
  <rowBreaks count="1" manualBreakCount="1">
    <brk id="2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S26"/>
  <sheetViews>
    <sheetView showGridLines="0" view="pageBreakPreview" zoomScale="70" zoomScaleSheetLayoutView="70" zoomScalePageLayoutView="0" workbookViewId="0" topLeftCell="A1">
      <selection activeCell="K11" sqref="K11"/>
    </sheetView>
  </sheetViews>
  <sheetFormatPr defaultColWidth="13.54296875" defaultRowHeight="18"/>
  <cols>
    <col min="1" max="1" width="12.99609375" style="0" customWidth="1"/>
    <col min="2" max="8" width="10.90625" style="0" customWidth="1"/>
    <col min="9" max="10" width="8.72265625" style="0" customWidth="1"/>
    <col min="11" max="16384" width="13.453125" style="0" customWidth="1"/>
  </cols>
  <sheetData>
    <row r="1" ht="19.5">
      <c r="A1" s="66" t="s">
        <v>110</v>
      </c>
    </row>
    <row r="2" ht="19.5">
      <c r="A2" s="68" t="s">
        <v>0</v>
      </c>
    </row>
    <row r="3" ht="4.5" customHeight="1"/>
    <row r="4" spans="1:12" s="90" customFormat="1" ht="16.5" customHeight="1">
      <c r="A4" s="88" t="s">
        <v>96</v>
      </c>
      <c r="B4" s="89"/>
      <c r="C4" s="89"/>
      <c r="D4" s="89"/>
      <c r="E4" s="89"/>
      <c r="F4" s="89"/>
      <c r="G4" s="89"/>
      <c r="H4" s="89"/>
      <c r="I4" s="89"/>
      <c r="J4" s="89"/>
      <c r="L4"/>
    </row>
    <row r="5" spans="1:10" s="90" customFormat="1" ht="18" customHeight="1" thickBot="1">
      <c r="A5" s="91"/>
      <c r="B5" s="92"/>
      <c r="C5" s="92"/>
      <c r="D5" s="92"/>
      <c r="E5" s="92"/>
      <c r="F5" s="92"/>
      <c r="G5" s="92"/>
      <c r="H5" s="93" t="s">
        <v>460</v>
      </c>
      <c r="J5"/>
    </row>
    <row r="6" spans="1:9" s="90" customFormat="1" ht="21.75" customHeight="1">
      <c r="A6" s="94" t="s">
        <v>97</v>
      </c>
      <c r="B6" s="95"/>
      <c r="C6" s="95"/>
      <c r="D6" s="95"/>
      <c r="E6" s="95" t="s">
        <v>111</v>
      </c>
      <c r="F6" s="95" t="s">
        <v>112</v>
      </c>
      <c r="G6" s="96" t="s">
        <v>98</v>
      </c>
      <c r="H6" s="97" t="s">
        <v>99</v>
      </c>
      <c r="I6" s="89"/>
    </row>
    <row r="7" spans="1:17" s="90" customFormat="1" ht="21.75" customHeight="1">
      <c r="A7" s="98" t="s">
        <v>100</v>
      </c>
      <c r="B7" s="99">
        <v>21</v>
      </c>
      <c r="C7" s="99">
        <v>22</v>
      </c>
      <c r="D7" s="99">
        <v>23</v>
      </c>
      <c r="E7" s="99">
        <v>24</v>
      </c>
      <c r="F7" s="99">
        <v>25</v>
      </c>
      <c r="G7" s="100" t="s">
        <v>113</v>
      </c>
      <c r="H7" s="101" t="s">
        <v>101</v>
      </c>
      <c r="I7" s="89"/>
      <c r="J7"/>
      <c r="K7"/>
      <c r="L7"/>
      <c r="M7"/>
      <c r="N7"/>
      <c r="O7"/>
      <c r="P7"/>
      <c r="Q7"/>
    </row>
    <row r="8" spans="1:17" s="106" customFormat="1" ht="34.5" customHeight="1">
      <c r="A8" s="102" t="s">
        <v>102</v>
      </c>
      <c r="B8" s="103">
        <v>16</v>
      </c>
      <c r="C8" s="103">
        <v>16</v>
      </c>
      <c r="D8" s="103">
        <v>16</v>
      </c>
      <c r="E8" s="103">
        <v>16</v>
      </c>
      <c r="F8" s="103">
        <v>16</v>
      </c>
      <c r="G8" s="103">
        <v>0</v>
      </c>
      <c r="H8" s="104">
        <v>33.33333333333333</v>
      </c>
      <c r="I8" s="105"/>
      <c r="J8"/>
      <c r="K8"/>
      <c r="L8"/>
      <c r="M8"/>
      <c r="N8"/>
      <c r="O8"/>
      <c r="P8"/>
      <c r="Q8"/>
    </row>
    <row r="9" spans="1:17" s="106" customFormat="1" ht="34.5" customHeight="1">
      <c r="A9" s="107" t="s">
        <v>103</v>
      </c>
      <c r="B9" s="103">
        <v>1</v>
      </c>
      <c r="C9" s="103">
        <v>1</v>
      </c>
      <c r="D9" s="103">
        <v>1</v>
      </c>
      <c r="E9" s="103">
        <v>1</v>
      </c>
      <c r="F9" s="103">
        <v>1</v>
      </c>
      <c r="G9" s="103">
        <v>0</v>
      </c>
      <c r="H9" s="104">
        <v>2.083333333333333</v>
      </c>
      <c r="I9" s="105"/>
      <c r="J9"/>
      <c r="K9"/>
      <c r="L9"/>
      <c r="M9"/>
      <c r="N9"/>
      <c r="O9"/>
      <c r="P9"/>
      <c r="Q9"/>
    </row>
    <row r="10" spans="1:17" s="106" customFormat="1" ht="34.5" customHeight="1">
      <c r="A10" s="107" t="s">
        <v>104</v>
      </c>
      <c r="B10" s="103">
        <v>5</v>
      </c>
      <c r="C10" s="103">
        <v>5</v>
      </c>
      <c r="D10" s="103">
        <v>5</v>
      </c>
      <c r="E10" s="103">
        <v>5</v>
      </c>
      <c r="F10" s="103">
        <v>5</v>
      </c>
      <c r="G10" s="103">
        <v>0</v>
      </c>
      <c r="H10" s="104">
        <v>10.416666666666668</v>
      </c>
      <c r="I10" s="105"/>
      <c r="J10"/>
      <c r="K10"/>
      <c r="L10"/>
      <c r="M10"/>
      <c r="N10"/>
      <c r="O10"/>
      <c r="P10"/>
      <c r="Q10"/>
    </row>
    <row r="11" spans="1:17" s="106" customFormat="1" ht="34.5" customHeight="1">
      <c r="A11" s="107" t="s">
        <v>105</v>
      </c>
      <c r="B11" s="103">
        <v>2</v>
      </c>
      <c r="C11" s="103">
        <v>2</v>
      </c>
      <c r="D11" s="103">
        <v>2</v>
      </c>
      <c r="E11" s="103">
        <v>2</v>
      </c>
      <c r="F11" s="103">
        <v>2</v>
      </c>
      <c r="G11" s="103">
        <v>0</v>
      </c>
      <c r="H11" s="104">
        <v>4.166666666666666</v>
      </c>
      <c r="I11" s="105"/>
      <c r="J11"/>
      <c r="K11"/>
      <c r="L11"/>
      <c r="M11"/>
      <c r="N11"/>
      <c r="O11"/>
      <c r="P11"/>
      <c r="Q11"/>
    </row>
    <row r="12" spans="1:17" s="106" customFormat="1" ht="34.5" customHeight="1">
      <c r="A12" s="107" t="s">
        <v>106</v>
      </c>
      <c r="B12" s="103">
        <v>1</v>
      </c>
      <c r="C12" s="103">
        <v>1</v>
      </c>
      <c r="D12" s="103">
        <v>1</v>
      </c>
      <c r="E12" s="103">
        <v>1</v>
      </c>
      <c r="F12" s="103">
        <v>1</v>
      </c>
      <c r="G12" s="103">
        <v>0</v>
      </c>
      <c r="H12" s="104">
        <v>2.083333333333333</v>
      </c>
      <c r="I12" s="105"/>
      <c r="J12"/>
      <c r="K12"/>
      <c r="L12"/>
      <c r="M12"/>
      <c r="N12"/>
      <c r="O12"/>
      <c r="P12"/>
      <c r="Q12"/>
    </row>
    <row r="13" spans="1:17" s="106" customFormat="1" ht="34.5" customHeight="1">
      <c r="A13" s="1045" t="s">
        <v>107</v>
      </c>
      <c r="B13" s="108">
        <v>16</v>
      </c>
      <c r="C13" s="108">
        <v>15</v>
      </c>
      <c r="D13" s="108">
        <v>15</v>
      </c>
      <c r="E13" s="108">
        <v>14</v>
      </c>
      <c r="F13" s="108">
        <v>14</v>
      </c>
      <c r="G13" s="109">
        <v>0</v>
      </c>
      <c r="H13" s="104"/>
      <c r="I13" s="105"/>
      <c r="J13"/>
      <c r="K13"/>
      <c r="L13"/>
      <c r="M13"/>
      <c r="N13"/>
      <c r="O13"/>
      <c r="P13"/>
      <c r="Q13"/>
    </row>
    <row r="14" spans="1:17" s="106" customFormat="1" ht="34.5" customHeight="1">
      <c r="A14" s="1046"/>
      <c r="B14" s="103">
        <v>8</v>
      </c>
      <c r="C14" s="103">
        <v>8</v>
      </c>
      <c r="D14" s="103">
        <v>8</v>
      </c>
      <c r="E14" s="103">
        <v>8</v>
      </c>
      <c r="F14" s="103">
        <v>8</v>
      </c>
      <c r="G14" s="103">
        <v>0</v>
      </c>
      <c r="H14" s="104">
        <v>16.666666666666664</v>
      </c>
      <c r="I14" s="105"/>
      <c r="J14"/>
      <c r="K14"/>
      <c r="L14"/>
      <c r="M14"/>
      <c r="N14"/>
      <c r="O14"/>
      <c r="P14"/>
      <c r="Q14"/>
    </row>
    <row r="15" spans="1:17" s="111" customFormat="1" ht="34.5" customHeight="1">
      <c r="A15" s="110" t="s">
        <v>108</v>
      </c>
      <c r="B15" s="103">
        <v>2</v>
      </c>
      <c r="C15" s="103">
        <v>2</v>
      </c>
      <c r="D15" s="103">
        <v>2</v>
      </c>
      <c r="E15" s="103">
        <v>2</v>
      </c>
      <c r="F15" s="103">
        <v>2</v>
      </c>
      <c r="G15" s="103">
        <v>0</v>
      </c>
      <c r="H15" s="104">
        <v>4.166666666666666</v>
      </c>
      <c r="J15"/>
      <c r="K15"/>
      <c r="L15"/>
      <c r="M15"/>
      <c r="N15"/>
      <c r="O15"/>
      <c r="P15"/>
      <c r="Q15"/>
    </row>
    <row r="16" spans="1:17" s="111" customFormat="1" ht="34.5" customHeight="1">
      <c r="A16" s="112" t="s">
        <v>114</v>
      </c>
      <c r="B16" s="103">
        <v>3</v>
      </c>
      <c r="C16" s="103">
        <v>4</v>
      </c>
      <c r="D16" s="103">
        <v>6</v>
      </c>
      <c r="E16" s="103">
        <v>6</v>
      </c>
      <c r="F16" s="103">
        <v>6</v>
      </c>
      <c r="G16" s="103">
        <v>0</v>
      </c>
      <c r="H16" s="104">
        <v>12.5</v>
      </c>
      <c r="J16"/>
      <c r="K16"/>
      <c r="L16"/>
      <c r="M16"/>
      <c r="N16"/>
      <c r="O16"/>
      <c r="P16"/>
      <c r="Q16"/>
    </row>
    <row r="17" spans="1:17" s="111" customFormat="1" ht="34.5" customHeight="1">
      <c r="A17" s="112" t="s">
        <v>115</v>
      </c>
      <c r="B17" s="103">
        <v>2</v>
      </c>
      <c r="C17" s="103">
        <v>2</v>
      </c>
      <c r="D17" s="103">
        <v>3</v>
      </c>
      <c r="E17" s="103">
        <v>3</v>
      </c>
      <c r="F17" s="103">
        <v>3</v>
      </c>
      <c r="G17" s="103">
        <v>0</v>
      </c>
      <c r="H17" s="104">
        <v>6.25</v>
      </c>
      <c r="J17"/>
      <c r="K17"/>
      <c r="L17"/>
      <c r="M17"/>
      <c r="N17"/>
      <c r="O17"/>
      <c r="P17"/>
      <c r="Q17"/>
    </row>
    <row r="18" spans="1:17" s="111" customFormat="1" ht="34.5" customHeight="1">
      <c r="A18" s="112" t="s">
        <v>116</v>
      </c>
      <c r="B18" s="103">
        <v>0</v>
      </c>
      <c r="C18" s="103">
        <v>1</v>
      </c>
      <c r="D18" s="103">
        <v>2</v>
      </c>
      <c r="E18" s="103">
        <v>2</v>
      </c>
      <c r="F18" s="103">
        <v>2</v>
      </c>
      <c r="G18" s="103">
        <v>0</v>
      </c>
      <c r="H18" s="104">
        <v>4.166666666666666</v>
      </c>
      <c r="J18"/>
      <c r="K18"/>
      <c r="L18"/>
      <c r="M18"/>
      <c r="N18"/>
      <c r="O18"/>
      <c r="P18"/>
      <c r="Q18"/>
    </row>
    <row r="19" spans="1:17" s="111" customFormat="1" ht="34.5" customHeight="1">
      <c r="A19" s="112" t="s">
        <v>316</v>
      </c>
      <c r="B19" s="103">
        <v>0</v>
      </c>
      <c r="C19" s="103">
        <v>0</v>
      </c>
      <c r="D19" s="103">
        <v>1</v>
      </c>
      <c r="E19" s="103">
        <v>1</v>
      </c>
      <c r="F19" s="103">
        <v>1</v>
      </c>
      <c r="G19" s="103">
        <v>0</v>
      </c>
      <c r="H19" s="104">
        <v>2.083333333333333</v>
      </c>
      <c r="J19"/>
      <c r="K19"/>
      <c r="L19"/>
      <c r="M19"/>
      <c r="N19"/>
      <c r="O19"/>
      <c r="P19"/>
      <c r="Q19"/>
    </row>
    <row r="20" spans="1:17" s="111" customFormat="1" ht="34.5" customHeight="1">
      <c r="A20" s="113" t="s">
        <v>117</v>
      </c>
      <c r="B20" s="114">
        <v>0</v>
      </c>
      <c r="C20" s="114">
        <v>1</v>
      </c>
      <c r="D20" s="114">
        <v>1</v>
      </c>
      <c r="E20" s="114">
        <v>1</v>
      </c>
      <c r="F20" s="114">
        <v>1</v>
      </c>
      <c r="G20" s="114">
        <v>0</v>
      </c>
      <c r="H20" s="115">
        <v>2.083333333333333</v>
      </c>
      <c r="J20"/>
      <c r="K20"/>
      <c r="L20"/>
      <c r="M20"/>
      <c r="N20"/>
      <c r="O20"/>
      <c r="P20"/>
      <c r="Q20"/>
    </row>
    <row r="21" spans="1:17" s="106" customFormat="1" ht="34.5" customHeight="1" thickBot="1">
      <c r="A21" s="116" t="s">
        <v>109</v>
      </c>
      <c r="B21" s="117">
        <v>40</v>
      </c>
      <c r="C21" s="117">
        <v>43</v>
      </c>
      <c r="D21" s="117">
        <v>48</v>
      </c>
      <c r="E21" s="117">
        <v>48</v>
      </c>
      <c r="F21" s="117">
        <v>48</v>
      </c>
      <c r="G21" s="117">
        <v>0</v>
      </c>
      <c r="H21" s="118">
        <v>100</v>
      </c>
      <c r="I21" s="105"/>
      <c r="J21"/>
      <c r="K21"/>
      <c r="L21"/>
      <c r="M21"/>
      <c r="N21"/>
      <c r="O21"/>
      <c r="P21"/>
      <c r="Q21"/>
    </row>
    <row r="22" spans="1:19" s="120" customFormat="1" ht="20.25" customHeight="1">
      <c r="A22" s="119" t="s">
        <v>118</v>
      </c>
      <c r="L22"/>
      <c r="M22"/>
      <c r="N22"/>
      <c r="O22"/>
      <c r="P22"/>
      <c r="Q22"/>
      <c r="R22"/>
      <c r="S22"/>
    </row>
    <row r="23" s="106" customFormat="1" ht="20.25" customHeight="1">
      <c r="A23" s="121" t="s">
        <v>119</v>
      </c>
    </row>
    <row r="24" s="106" customFormat="1" ht="20.25" customHeight="1">
      <c r="A24" s="121" t="s">
        <v>120</v>
      </c>
    </row>
    <row r="25" s="106" customFormat="1" ht="20.25" customHeight="1">
      <c r="A25" s="121" t="s">
        <v>121</v>
      </c>
    </row>
    <row r="26" ht="19.5">
      <c r="A26" s="119"/>
    </row>
  </sheetData>
  <sheetProtection/>
  <mergeCells count="1">
    <mergeCell ref="A13:A14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R20"/>
  <sheetViews>
    <sheetView showGridLines="0" view="pageBreakPreview" zoomScale="70" zoomScaleNormal="75" zoomScaleSheetLayoutView="70" zoomScalePageLayoutView="0" workbookViewId="0" topLeftCell="A1">
      <selection activeCell="C19" sqref="C19"/>
    </sheetView>
  </sheetViews>
  <sheetFormatPr defaultColWidth="13.54296875" defaultRowHeight="18"/>
  <cols>
    <col min="1" max="1" width="12.72265625" style="0" customWidth="1"/>
    <col min="2" max="9" width="10.90625" style="0" customWidth="1"/>
    <col min="10" max="16384" width="13.453125" style="0" customWidth="1"/>
  </cols>
  <sheetData>
    <row r="1" ht="19.5">
      <c r="A1" s="66" t="s">
        <v>125</v>
      </c>
    </row>
    <row r="2" ht="19.5">
      <c r="A2" s="68" t="s">
        <v>0</v>
      </c>
    </row>
    <row r="3" ht="3.75" customHeight="1"/>
    <row r="4" spans="1:9" s="90" customFormat="1" ht="20.25" customHeight="1">
      <c r="A4" s="88" t="s">
        <v>122</v>
      </c>
      <c r="B4" s="89"/>
      <c r="C4" s="89"/>
      <c r="D4" s="89"/>
      <c r="E4" s="89"/>
      <c r="F4" s="89"/>
      <c r="G4" s="89"/>
      <c r="H4" s="89"/>
      <c r="I4" s="89"/>
    </row>
    <row r="5" spans="1:9" s="90" customFormat="1" ht="20.25" customHeight="1" thickBot="1">
      <c r="A5" s="91"/>
      <c r="B5" s="92"/>
      <c r="C5" s="92"/>
      <c r="D5" s="92"/>
      <c r="E5" s="92"/>
      <c r="F5" s="92"/>
      <c r="G5" s="92"/>
      <c r="H5" s="92"/>
      <c r="I5" s="93" t="s">
        <v>461</v>
      </c>
    </row>
    <row r="6" spans="1:10" s="90" customFormat="1" ht="30.75" customHeight="1">
      <c r="A6" s="94" t="s">
        <v>97</v>
      </c>
      <c r="B6" s="122"/>
      <c r="C6" s="122" t="s">
        <v>126</v>
      </c>
      <c r="D6" s="122"/>
      <c r="E6" s="122" t="s">
        <v>127</v>
      </c>
      <c r="F6" s="122" t="s">
        <v>128</v>
      </c>
      <c r="G6" s="123" t="s">
        <v>98</v>
      </c>
      <c r="H6" s="123" t="s">
        <v>123</v>
      </c>
      <c r="I6" s="97" t="s">
        <v>99</v>
      </c>
      <c r="J6" s="89"/>
    </row>
    <row r="7" spans="1:18" s="90" customFormat="1" ht="33" customHeight="1">
      <c r="A7" s="98" t="s">
        <v>100</v>
      </c>
      <c r="B7" s="124">
        <v>21</v>
      </c>
      <c r="C7" s="124">
        <v>22</v>
      </c>
      <c r="D7" s="124">
        <v>23</v>
      </c>
      <c r="E7" s="124">
        <v>24</v>
      </c>
      <c r="F7" s="124">
        <v>25</v>
      </c>
      <c r="G7" s="125" t="s">
        <v>129</v>
      </c>
      <c r="H7" s="124" t="s">
        <v>124</v>
      </c>
      <c r="I7" s="101" t="s">
        <v>101</v>
      </c>
      <c r="J7" s="89"/>
      <c r="K7"/>
      <c r="L7"/>
      <c r="M7"/>
      <c r="N7"/>
      <c r="O7"/>
      <c r="P7"/>
      <c r="Q7"/>
      <c r="R7"/>
    </row>
    <row r="8" spans="1:18" s="106" customFormat="1" ht="36" customHeight="1">
      <c r="A8" s="102" t="s">
        <v>102</v>
      </c>
      <c r="B8" s="103">
        <v>754</v>
      </c>
      <c r="C8" s="126">
        <v>745</v>
      </c>
      <c r="D8" s="103">
        <v>731</v>
      </c>
      <c r="E8" s="103">
        <v>734</v>
      </c>
      <c r="F8" s="103">
        <v>722</v>
      </c>
      <c r="G8" s="103">
        <v>-12</v>
      </c>
      <c r="H8" s="127">
        <v>-1.6348773841961852</v>
      </c>
      <c r="I8" s="104">
        <v>23.92312789927104</v>
      </c>
      <c r="J8" s="105"/>
      <c r="K8"/>
      <c r="L8"/>
      <c r="M8"/>
      <c r="N8"/>
      <c r="O8"/>
      <c r="P8"/>
      <c r="Q8"/>
      <c r="R8"/>
    </row>
    <row r="9" spans="1:18" s="106" customFormat="1" ht="36" customHeight="1">
      <c r="A9" s="107" t="s">
        <v>103</v>
      </c>
      <c r="B9" s="103">
        <v>0</v>
      </c>
      <c r="C9" s="126">
        <v>0</v>
      </c>
      <c r="D9" s="103">
        <v>0</v>
      </c>
      <c r="E9" s="103">
        <v>0</v>
      </c>
      <c r="F9" s="103">
        <v>0</v>
      </c>
      <c r="G9" s="103">
        <v>0</v>
      </c>
      <c r="H9" s="127">
        <v>0</v>
      </c>
      <c r="I9" s="104">
        <v>0</v>
      </c>
      <c r="J9" s="105"/>
      <c r="K9"/>
      <c r="L9"/>
      <c r="M9"/>
      <c r="N9"/>
      <c r="O9"/>
      <c r="P9"/>
      <c r="Q9"/>
      <c r="R9"/>
    </row>
    <row r="10" spans="1:18" s="106" customFormat="1" ht="36" customHeight="1">
      <c r="A10" s="107" t="s">
        <v>104</v>
      </c>
      <c r="B10" s="103">
        <v>35</v>
      </c>
      <c r="C10" s="126">
        <v>35</v>
      </c>
      <c r="D10" s="103">
        <v>35</v>
      </c>
      <c r="E10" s="103">
        <v>35</v>
      </c>
      <c r="F10" s="103">
        <v>33</v>
      </c>
      <c r="G10" s="103">
        <v>-2</v>
      </c>
      <c r="H10" s="127">
        <v>-5.714285714285714</v>
      </c>
      <c r="I10" s="104">
        <v>1.0934393638170974</v>
      </c>
      <c r="J10" s="105"/>
      <c r="K10"/>
      <c r="L10"/>
      <c r="M10"/>
      <c r="N10"/>
      <c r="O10"/>
      <c r="P10"/>
      <c r="Q10"/>
      <c r="R10"/>
    </row>
    <row r="11" spans="1:18" s="106" customFormat="1" ht="36" customHeight="1">
      <c r="A11" s="107" t="s">
        <v>105</v>
      </c>
      <c r="B11" s="103">
        <v>223</v>
      </c>
      <c r="C11" s="126">
        <v>184</v>
      </c>
      <c r="D11" s="103">
        <v>171</v>
      </c>
      <c r="E11" s="103">
        <v>169</v>
      </c>
      <c r="F11" s="103">
        <v>175</v>
      </c>
      <c r="G11" s="103">
        <v>6</v>
      </c>
      <c r="H11" s="127">
        <v>3.5502958579881656</v>
      </c>
      <c r="I11" s="104">
        <v>5.798542080848244</v>
      </c>
      <c r="J11" s="105"/>
      <c r="K11"/>
      <c r="L11"/>
      <c r="M11"/>
      <c r="N11"/>
      <c r="O11"/>
      <c r="P11"/>
      <c r="Q11"/>
      <c r="R11"/>
    </row>
    <row r="12" spans="1:18" s="106" customFormat="1" ht="36" customHeight="1">
      <c r="A12" s="107" t="s">
        <v>106</v>
      </c>
      <c r="B12" s="103">
        <v>39</v>
      </c>
      <c r="C12" s="126">
        <v>37</v>
      </c>
      <c r="D12" s="103">
        <v>35</v>
      </c>
      <c r="E12" s="103">
        <v>34</v>
      </c>
      <c r="F12" s="103">
        <v>33</v>
      </c>
      <c r="G12" s="103">
        <v>-1</v>
      </c>
      <c r="H12" s="127">
        <v>-2.941176470588235</v>
      </c>
      <c r="I12" s="104">
        <v>1.0934393638170974</v>
      </c>
      <c r="J12" s="105"/>
      <c r="K12"/>
      <c r="L12"/>
      <c r="M12"/>
      <c r="N12"/>
      <c r="O12"/>
      <c r="P12"/>
      <c r="Q12"/>
      <c r="R12"/>
    </row>
    <row r="13" spans="1:18" s="106" customFormat="1" ht="36" customHeight="1">
      <c r="A13" s="107" t="s">
        <v>107</v>
      </c>
      <c r="B13" s="103">
        <v>2114</v>
      </c>
      <c r="C13" s="126">
        <v>2090</v>
      </c>
      <c r="D13" s="103">
        <v>2107</v>
      </c>
      <c r="E13" s="103">
        <v>1660</v>
      </c>
      <c r="F13" s="103">
        <v>1692</v>
      </c>
      <c r="G13" s="103">
        <v>32</v>
      </c>
      <c r="H13" s="127">
        <v>1.9277108433734942</v>
      </c>
      <c r="I13" s="104">
        <v>56.063618290258454</v>
      </c>
      <c r="J13" s="105"/>
      <c r="K13"/>
      <c r="L13"/>
      <c r="M13"/>
      <c r="N13"/>
      <c r="O13"/>
      <c r="P13"/>
      <c r="Q13"/>
      <c r="R13"/>
    </row>
    <row r="14" spans="1:18" s="106" customFormat="1" ht="36" customHeight="1">
      <c r="A14" s="128" t="s">
        <v>108</v>
      </c>
      <c r="B14" s="103">
        <v>47</v>
      </c>
      <c r="C14" s="126">
        <v>50</v>
      </c>
      <c r="D14" s="103">
        <v>46</v>
      </c>
      <c r="E14" s="103">
        <v>46</v>
      </c>
      <c r="F14" s="103">
        <v>47</v>
      </c>
      <c r="G14" s="103">
        <v>1</v>
      </c>
      <c r="H14" s="127">
        <v>2.1739130434782608</v>
      </c>
      <c r="I14" s="104">
        <v>1.5573227302849568</v>
      </c>
      <c r="J14" s="105"/>
      <c r="K14"/>
      <c r="L14"/>
      <c r="M14"/>
      <c r="N14"/>
      <c r="O14"/>
      <c r="P14"/>
      <c r="Q14"/>
      <c r="R14"/>
    </row>
    <row r="15" spans="1:18" s="106" customFormat="1" ht="36" customHeight="1">
      <c r="A15" s="107" t="s">
        <v>114</v>
      </c>
      <c r="B15" s="103">
        <v>140</v>
      </c>
      <c r="C15" s="126">
        <v>238</v>
      </c>
      <c r="D15" s="103">
        <v>317</v>
      </c>
      <c r="E15" s="103">
        <v>312</v>
      </c>
      <c r="F15" s="103">
        <v>303</v>
      </c>
      <c r="G15" s="103">
        <v>-9</v>
      </c>
      <c r="H15" s="127">
        <v>-2.8846153846153846</v>
      </c>
      <c r="I15" s="104">
        <v>10.03976143141153</v>
      </c>
      <c r="J15" s="105"/>
      <c r="K15"/>
      <c r="L15"/>
      <c r="M15"/>
      <c r="N15"/>
      <c r="O15"/>
      <c r="P15"/>
      <c r="Q15"/>
      <c r="R15"/>
    </row>
    <row r="16" spans="1:18" s="106" customFormat="1" ht="36" customHeight="1">
      <c r="A16" s="107" t="s">
        <v>115</v>
      </c>
      <c r="B16" s="103">
        <v>6</v>
      </c>
      <c r="C16" s="126">
        <v>6</v>
      </c>
      <c r="D16" s="103">
        <v>8</v>
      </c>
      <c r="E16" s="103">
        <v>8</v>
      </c>
      <c r="F16" s="103">
        <v>8</v>
      </c>
      <c r="G16" s="103">
        <v>0</v>
      </c>
      <c r="H16" s="127">
        <v>0</v>
      </c>
      <c r="I16" s="104">
        <v>0.26507620941020543</v>
      </c>
      <c r="J16" s="105"/>
      <c r="K16"/>
      <c r="L16"/>
      <c r="M16"/>
      <c r="N16"/>
      <c r="O16"/>
      <c r="P16"/>
      <c r="Q16"/>
      <c r="R16"/>
    </row>
    <row r="17" spans="1:18" s="106" customFormat="1" ht="36" customHeight="1">
      <c r="A17" s="107" t="s">
        <v>116</v>
      </c>
      <c r="B17" s="103">
        <v>0</v>
      </c>
      <c r="C17" s="103">
        <v>2</v>
      </c>
      <c r="D17" s="103">
        <v>4</v>
      </c>
      <c r="E17" s="103">
        <v>4</v>
      </c>
      <c r="F17" s="103">
        <v>4</v>
      </c>
      <c r="G17" s="103">
        <v>0</v>
      </c>
      <c r="H17" s="129">
        <v>0</v>
      </c>
      <c r="I17" s="104">
        <v>0.13253810470510272</v>
      </c>
      <c r="J17" s="105"/>
      <c r="K17"/>
      <c r="L17"/>
      <c r="M17"/>
      <c r="N17"/>
      <c r="O17"/>
      <c r="P17"/>
      <c r="Q17"/>
      <c r="R17"/>
    </row>
    <row r="18" spans="1:18" s="106" customFormat="1" ht="36" customHeight="1">
      <c r="A18" s="130" t="s">
        <v>117</v>
      </c>
      <c r="B18" s="114">
        <v>0</v>
      </c>
      <c r="C18" s="114">
        <v>2</v>
      </c>
      <c r="D18" s="114">
        <v>2</v>
      </c>
      <c r="E18" s="114">
        <v>2</v>
      </c>
      <c r="F18" s="114">
        <v>1</v>
      </c>
      <c r="G18" s="114">
        <v>-1</v>
      </c>
      <c r="H18" s="64">
        <v>-50</v>
      </c>
      <c r="I18" s="115">
        <v>0.03313452617627568</v>
      </c>
      <c r="J18" s="105"/>
      <c r="K18"/>
      <c r="L18"/>
      <c r="M18"/>
      <c r="N18"/>
      <c r="O18"/>
      <c r="P18"/>
      <c r="Q18"/>
      <c r="R18"/>
    </row>
    <row r="19" spans="1:18" s="106" customFormat="1" ht="36" customHeight="1" thickBot="1">
      <c r="A19" s="131" t="s">
        <v>109</v>
      </c>
      <c r="B19" s="117">
        <v>3358</v>
      </c>
      <c r="C19" s="117">
        <v>3389</v>
      </c>
      <c r="D19" s="117">
        <v>3456</v>
      </c>
      <c r="E19" s="117">
        <v>3004</v>
      </c>
      <c r="F19" s="117">
        <v>3018</v>
      </c>
      <c r="G19" s="117">
        <v>14</v>
      </c>
      <c r="H19" s="132">
        <v>0.4660452729693742</v>
      </c>
      <c r="I19" s="118">
        <v>100</v>
      </c>
      <c r="J19" s="105"/>
      <c r="K19"/>
      <c r="L19"/>
      <c r="M19"/>
      <c r="N19"/>
      <c r="O19"/>
      <c r="P19"/>
      <c r="Q19"/>
      <c r="R19"/>
    </row>
    <row r="20" spans="1:18" s="106" customFormat="1" ht="20.25" customHeight="1">
      <c r="A20" s="119"/>
      <c r="K20"/>
      <c r="L20"/>
      <c r="M20"/>
      <c r="N20"/>
      <c r="O20"/>
      <c r="P20"/>
      <c r="Q20"/>
      <c r="R20"/>
    </row>
  </sheetData>
  <sheetProtection/>
  <printOptions/>
  <pageMargins left="0.7874015748031497" right="0.7874015748031497" top="0.7874015748031497" bottom="0.7874015748031497" header="0.5118110236220472" footer="0.2362204724409449"/>
  <pageSetup fitToHeight="1" fitToWidth="1" horizontalDpi="400" verticalDpi="4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R16"/>
  <sheetViews>
    <sheetView showGridLines="0" view="pageBreakPreview" zoomScale="75" zoomScaleNormal="75" zoomScaleSheetLayoutView="75" zoomScalePageLayoutView="0" workbookViewId="0" topLeftCell="A1">
      <selection activeCell="K11" sqref="K11"/>
    </sheetView>
  </sheetViews>
  <sheetFormatPr defaultColWidth="13.54296875" defaultRowHeight="18"/>
  <cols>
    <col min="1" max="1" width="12.453125" style="155" customWidth="1"/>
    <col min="2" max="2" width="11.18359375" style="155" hidden="1" customWidth="1"/>
    <col min="3" max="3" width="12.99609375" style="155" customWidth="1"/>
    <col min="4" max="4" width="12.90625" style="155" customWidth="1"/>
    <col min="5" max="5" width="12.99609375" style="155" customWidth="1"/>
    <col min="6" max="7" width="12.90625" style="155" customWidth="1"/>
    <col min="8" max="11" width="8.99609375" style="155" customWidth="1"/>
    <col min="12" max="12" width="9.0859375" style="155" customWidth="1"/>
    <col min="13" max="13" width="13.453125" style="155" customWidth="1"/>
    <col min="14" max="14" width="13.2734375" style="155" customWidth="1"/>
    <col min="15" max="15" width="12.2734375" style="155" hidden="1" customWidth="1"/>
    <col min="16" max="16" width="14.453125" style="155" hidden="1" customWidth="1"/>
    <col min="17" max="17" width="19.453125" style="155" hidden="1" customWidth="1"/>
    <col min="18" max="18" width="26.72265625" style="155" hidden="1" customWidth="1"/>
    <col min="19" max="16384" width="13.453125" style="155" customWidth="1"/>
  </cols>
  <sheetData>
    <row r="1" s="133" customFormat="1" ht="27.75" customHeight="1">
      <c r="A1" s="66" t="s">
        <v>57</v>
      </c>
    </row>
    <row r="2" s="133" customFormat="1" ht="27.75" customHeight="1">
      <c r="A2" s="68" t="s">
        <v>0</v>
      </c>
    </row>
    <row r="3" ht="4.5" customHeight="1"/>
    <row r="4" spans="1:12" s="139" customFormat="1" ht="29.25" customHeight="1" thickBot="1">
      <c r="A4" s="134" t="s">
        <v>130</v>
      </c>
      <c r="B4" s="135"/>
      <c r="C4" s="135"/>
      <c r="D4" s="135"/>
      <c r="E4" s="135"/>
      <c r="F4" s="135"/>
      <c r="G4" s="135"/>
      <c r="H4" s="136"/>
      <c r="I4" s="136"/>
      <c r="J4" s="137"/>
      <c r="K4" s="137"/>
      <c r="L4" s="138" t="s">
        <v>462</v>
      </c>
    </row>
    <row r="5" spans="1:18" s="141" customFormat="1" ht="28.5" customHeight="1">
      <c r="A5" s="140" t="s">
        <v>97</v>
      </c>
      <c r="B5" s="1047">
        <v>19</v>
      </c>
      <c r="C5" s="1047">
        <v>21</v>
      </c>
      <c r="D5" s="1047">
        <v>22</v>
      </c>
      <c r="E5" s="1047">
        <v>23</v>
      </c>
      <c r="F5" s="1047">
        <v>24</v>
      </c>
      <c r="G5" s="1047">
        <v>25</v>
      </c>
      <c r="H5" s="1049" t="s">
        <v>131</v>
      </c>
      <c r="I5" s="1050"/>
      <c r="J5" s="1050"/>
      <c r="K5" s="1050"/>
      <c r="L5" s="1051"/>
      <c r="O5" s="141" t="s">
        <v>132</v>
      </c>
      <c r="P5" s="141" t="s">
        <v>133</v>
      </c>
      <c r="Q5" s="141" t="s">
        <v>134</v>
      </c>
      <c r="R5" s="141" t="s">
        <v>135</v>
      </c>
    </row>
    <row r="6" spans="1:12" s="141" customFormat="1" ht="28.5" customHeight="1">
      <c r="A6" s="142" t="s">
        <v>100</v>
      </c>
      <c r="B6" s="1048"/>
      <c r="C6" s="1048"/>
      <c r="D6" s="1048"/>
      <c r="E6" s="1048"/>
      <c r="F6" s="1048"/>
      <c r="G6" s="1048"/>
      <c r="H6" s="143">
        <v>21</v>
      </c>
      <c r="I6" s="144">
        <v>22</v>
      </c>
      <c r="J6" s="144">
        <v>23</v>
      </c>
      <c r="K6" s="145">
        <v>24</v>
      </c>
      <c r="L6" s="146">
        <v>25</v>
      </c>
    </row>
    <row r="7" spans="1:18" s="141" customFormat="1" ht="36" customHeight="1">
      <c r="A7" s="147" t="s">
        <v>102</v>
      </c>
      <c r="B7" s="103">
        <v>48781661</v>
      </c>
      <c r="C7" s="103">
        <v>40659071</v>
      </c>
      <c r="D7" s="103">
        <v>39299053</v>
      </c>
      <c r="E7" s="103">
        <v>38003205</v>
      </c>
      <c r="F7" s="103">
        <v>39069061</v>
      </c>
      <c r="G7" s="103">
        <v>35543284</v>
      </c>
      <c r="H7" s="127">
        <f aca="true" t="shared" si="0" ref="H7:L14">(C7-B7)/B7*100</f>
        <v>-16.650909037312196</v>
      </c>
      <c r="I7" s="127">
        <f t="shared" si="0"/>
        <v>-3.3449313192620655</v>
      </c>
      <c r="J7" s="127">
        <f t="shared" si="0"/>
        <v>-3.2974026117117887</v>
      </c>
      <c r="K7" s="148">
        <f t="shared" si="0"/>
        <v>2.8046476606380963</v>
      </c>
      <c r="L7" s="104">
        <f t="shared" si="0"/>
        <v>-9.024473355016134</v>
      </c>
      <c r="O7" s="149">
        <v>28770862</v>
      </c>
      <c r="P7" s="149">
        <v>8725961</v>
      </c>
      <c r="Q7" s="149">
        <v>28752616</v>
      </c>
      <c r="R7" s="149">
        <f aca="true" t="shared" si="1" ref="R7:R15">O7-P7+Q7</f>
        <v>48797517</v>
      </c>
    </row>
    <row r="8" spans="1:18" s="141" customFormat="1" ht="36" customHeight="1">
      <c r="A8" s="147" t="s">
        <v>103</v>
      </c>
      <c r="B8" s="103">
        <v>13098</v>
      </c>
      <c r="C8" s="103">
        <v>12145</v>
      </c>
      <c r="D8" s="103">
        <v>14006</v>
      </c>
      <c r="E8" s="103">
        <v>13287</v>
      </c>
      <c r="F8" s="103">
        <v>64816</v>
      </c>
      <c r="G8" s="103">
        <v>83977</v>
      </c>
      <c r="H8" s="127">
        <f t="shared" si="0"/>
        <v>-7.275919987784395</v>
      </c>
      <c r="I8" s="127">
        <f t="shared" si="0"/>
        <v>15.323178262659532</v>
      </c>
      <c r="J8" s="127">
        <f t="shared" si="0"/>
        <v>-5.1335142081964875</v>
      </c>
      <c r="K8" s="148">
        <f t="shared" si="0"/>
        <v>387.81515767291336</v>
      </c>
      <c r="L8" s="104">
        <f t="shared" si="0"/>
        <v>29.56214514934584</v>
      </c>
      <c r="O8" s="149">
        <v>10702</v>
      </c>
      <c r="P8" s="149">
        <v>1188</v>
      </c>
      <c r="Q8" s="149">
        <v>8967</v>
      </c>
      <c r="R8" s="149">
        <f t="shared" si="1"/>
        <v>18481</v>
      </c>
    </row>
    <row r="9" spans="1:18" s="141" customFormat="1" ht="36" customHeight="1">
      <c r="A9" s="147" t="s">
        <v>104</v>
      </c>
      <c r="B9" s="103">
        <v>1242562</v>
      </c>
      <c r="C9" s="103">
        <v>1049700</v>
      </c>
      <c r="D9" s="103">
        <v>925816</v>
      </c>
      <c r="E9" s="103">
        <v>988700</v>
      </c>
      <c r="F9" s="103">
        <v>1054838</v>
      </c>
      <c r="G9" s="103">
        <v>988652</v>
      </c>
      <c r="H9" s="127">
        <f t="shared" si="0"/>
        <v>-15.521318050930255</v>
      </c>
      <c r="I9" s="127">
        <f t="shared" si="0"/>
        <v>-11.801848147089643</v>
      </c>
      <c r="J9" s="127">
        <f t="shared" si="0"/>
        <v>6.792278379289189</v>
      </c>
      <c r="K9" s="148">
        <f t="shared" si="0"/>
        <v>6.689390108222919</v>
      </c>
      <c r="L9" s="104">
        <f t="shared" si="0"/>
        <v>-6.2745179828561355</v>
      </c>
      <c r="O9" s="149">
        <v>1019838</v>
      </c>
      <c r="P9" s="149">
        <v>138088</v>
      </c>
      <c r="Q9" s="149">
        <v>688732</v>
      </c>
      <c r="R9" s="149">
        <f t="shared" si="1"/>
        <v>1570482</v>
      </c>
    </row>
    <row r="10" spans="1:18" s="141" customFormat="1" ht="36" customHeight="1">
      <c r="A10" s="147" t="s">
        <v>105</v>
      </c>
      <c r="B10" s="103">
        <v>2170780</v>
      </c>
      <c r="C10" s="103">
        <v>2245501</v>
      </c>
      <c r="D10" s="103">
        <v>1793874</v>
      </c>
      <c r="E10" s="103">
        <v>1665055</v>
      </c>
      <c r="F10" s="103">
        <v>1581811</v>
      </c>
      <c r="G10" s="103">
        <v>1545741</v>
      </c>
      <c r="H10" s="127">
        <f t="shared" si="0"/>
        <v>3.4421267931342654</v>
      </c>
      <c r="I10" s="127">
        <f t="shared" si="0"/>
        <v>-20.11252722666345</v>
      </c>
      <c r="J10" s="127">
        <f t="shared" si="0"/>
        <v>-7.181050620054698</v>
      </c>
      <c r="K10" s="148">
        <f t="shared" si="0"/>
        <v>-4.999474491833603</v>
      </c>
      <c r="L10" s="104">
        <f t="shared" si="0"/>
        <v>-2.280297709397646</v>
      </c>
      <c r="O10" s="149">
        <v>2057393</v>
      </c>
      <c r="P10" s="149">
        <v>69172</v>
      </c>
      <c r="Q10" s="149">
        <v>180859</v>
      </c>
      <c r="R10" s="149">
        <f t="shared" si="1"/>
        <v>2169080</v>
      </c>
    </row>
    <row r="11" spans="1:18" s="141" customFormat="1" ht="36" customHeight="1">
      <c r="A11" s="147" t="s">
        <v>106</v>
      </c>
      <c r="B11" s="103">
        <v>1688249</v>
      </c>
      <c r="C11" s="103">
        <v>1508853</v>
      </c>
      <c r="D11" s="103">
        <v>1456540</v>
      </c>
      <c r="E11" s="103">
        <v>1481431</v>
      </c>
      <c r="F11" s="103">
        <v>1458825</v>
      </c>
      <c r="G11" s="103">
        <v>3371865</v>
      </c>
      <c r="H11" s="127">
        <f t="shared" si="0"/>
        <v>-10.626157634330006</v>
      </c>
      <c r="I11" s="127">
        <f t="shared" si="0"/>
        <v>-3.4670706821671824</v>
      </c>
      <c r="J11" s="127">
        <f t="shared" si="0"/>
        <v>1.7089129031815125</v>
      </c>
      <c r="K11" s="148">
        <f t="shared" si="0"/>
        <v>-1.5259569969846722</v>
      </c>
      <c r="L11" s="104">
        <f t="shared" si="0"/>
        <v>131.13567425839287</v>
      </c>
      <c r="O11" s="149">
        <v>1489762</v>
      </c>
      <c r="P11" s="149">
        <v>191873</v>
      </c>
      <c r="Q11" s="149">
        <v>277545</v>
      </c>
      <c r="R11" s="149">
        <f t="shared" si="1"/>
        <v>1575434</v>
      </c>
    </row>
    <row r="12" spans="1:18" s="141" customFormat="1" ht="36" customHeight="1">
      <c r="A12" s="147" t="s">
        <v>107</v>
      </c>
      <c r="B12" s="103">
        <v>39372768</v>
      </c>
      <c r="C12" s="103">
        <v>41924333</v>
      </c>
      <c r="D12" s="103">
        <v>42727821</v>
      </c>
      <c r="E12" s="103">
        <v>37040196</v>
      </c>
      <c r="F12" s="103">
        <v>32285859</v>
      </c>
      <c r="G12" s="103">
        <v>32633591</v>
      </c>
      <c r="H12" s="127">
        <f t="shared" si="0"/>
        <v>6.480532432974995</v>
      </c>
      <c r="I12" s="127">
        <f t="shared" si="0"/>
        <v>1.9165194589977137</v>
      </c>
      <c r="J12" s="127">
        <f t="shared" si="0"/>
        <v>-13.311291956591937</v>
      </c>
      <c r="K12" s="148">
        <f t="shared" si="0"/>
        <v>-12.835615124714783</v>
      </c>
      <c r="L12" s="104">
        <f t="shared" si="0"/>
        <v>1.0770411900764356</v>
      </c>
      <c r="O12" s="149">
        <v>38578194</v>
      </c>
      <c r="P12" s="149">
        <v>2418010</v>
      </c>
      <c r="Q12" s="149">
        <v>6310618</v>
      </c>
      <c r="R12" s="149">
        <f t="shared" si="1"/>
        <v>42470802</v>
      </c>
    </row>
    <row r="13" spans="1:18" s="141" customFormat="1" ht="36" customHeight="1">
      <c r="A13" s="147" t="s">
        <v>108</v>
      </c>
      <c r="B13" s="103">
        <v>682711</v>
      </c>
      <c r="C13" s="103">
        <v>699392</v>
      </c>
      <c r="D13" s="103">
        <v>715894</v>
      </c>
      <c r="E13" s="103">
        <v>732668</v>
      </c>
      <c r="F13" s="103">
        <v>730189</v>
      </c>
      <c r="G13" s="103">
        <v>747335</v>
      </c>
      <c r="H13" s="127">
        <f>(C13-B13)/B13*100</f>
        <v>2.443347184972851</v>
      </c>
      <c r="I13" s="127">
        <f t="shared" si="0"/>
        <v>2.359477946559297</v>
      </c>
      <c r="J13" s="127">
        <f t="shared" si="0"/>
        <v>2.3430843113645317</v>
      </c>
      <c r="K13" s="148">
        <f t="shared" si="0"/>
        <v>-0.3383524324796497</v>
      </c>
      <c r="L13" s="104">
        <f t="shared" si="0"/>
        <v>2.3481591752272357</v>
      </c>
      <c r="O13" s="149">
        <v>672800</v>
      </c>
      <c r="P13" s="149">
        <v>78497</v>
      </c>
      <c r="Q13" s="149">
        <v>56931</v>
      </c>
      <c r="R13" s="149">
        <f t="shared" si="1"/>
        <v>651234</v>
      </c>
    </row>
    <row r="14" spans="1:18" s="141" customFormat="1" ht="36" customHeight="1">
      <c r="A14" s="147" t="s">
        <v>136</v>
      </c>
      <c r="B14" s="103">
        <v>13388928</v>
      </c>
      <c r="C14" s="103">
        <v>21478375</v>
      </c>
      <c r="D14" s="103">
        <v>29206465</v>
      </c>
      <c r="E14" s="103">
        <v>38442778</v>
      </c>
      <c r="F14" s="103">
        <v>38220273</v>
      </c>
      <c r="G14" s="103">
        <v>37912633</v>
      </c>
      <c r="H14" s="129">
        <f>(C14-B14)/B14*100</f>
        <v>60.41892973059531</v>
      </c>
      <c r="I14" s="129">
        <f t="shared" si="0"/>
        <v>35.980794636465745</v>
      </c>
      <c r="J14" s="127">
        <f aca="true" t="shared" si="2" ref="J14:L15">(E14-D14)/D14*100</f>
        <v>31.62420717467862</v>
      </c>
      <c r="K14" s="148">
        <f t="shared" si="2"/>
        <v>-0.5787953201509006</v>
      </c>
      <c r="L14" s="104">
        <f t="shared" si="2"/>
        <v>-0.8049131412535959</v>
      </c>
      <c r="O14" s="149">
        <v>6659301</v>
      </c>
      <c r="P14" s="149">
        <v>3321215</v>
      </c>
      <c r="Q14" s="149">
        <v>8462103</v>
      </c>
      <c r="R14" s="149">
        <f t="shared" si="1"/>
        <v>11800189</v>
      </c>
    </row>
    <row r="15" spans="1:18" s="141" customFormat="1" ht="36" customHeight="1" thickBot="1">
      <c r="A15" s="619" t="s">
        <v>109</v>
      </c>
      <c r="B15" s="620">
        <f aca="true" t="shared" si="3" ref="B15:G15">SUM(B7:B14)</f>
        <v>107340757</v>
      </c>
      <c r="C15" s="620">
        <f t="shared" si="3"/>
        <v>109577370</v>
      </c>
      <c r="D15" s="620">
        <f t="shared" si="3"/>
        <v>116139469</v>
      </c>
      <c r="E15" s="620">
        <f t="shared" si="3"/>
        <v>118367320</v>
      </c>
      <c r="F15" s="620">
        <f t="shared" si="3"/>
        <v>114465672</v>
      </c>
      <c r="G15" s="620">
        <f t="shared" si="3"/>
        <v>112827078</v>
      </c>
      <c r="H15" s="235">
        <f>(C15-B15)/B15*100</f>
        <v>2.0836568163945404</v>
      </c>
      <c r="I15" s="235">
        <f>(D15-C15)/C15*100</f>
        <v>5.988553110920622</v>
      </c>
      <c r="J15" s="235">
        <f t="shared" si="2"/>
        <v>1.9182548527064474</v>
      </c>
      <c r="K15" s="236">
        <f t="shared" si="2"/>
        <v>-3.296220612243312</v>
      </c>
      <c r="L15" s="238">
        <f t="shared" si="2"/>
        <v>-1.4315156425238127</v>
      </c>
      <c r="O15" s="149">
        <f>SUM(O7:O14)</f>
        <v>79258852</v>
      </c>
      <c r="P15" s="149">
        <f>SUM(P7:P14)</f>
        <v>14944004</v>
      </c>
      <c r="Q15" s="149">
        <f>SUM(Q7:Q14)</f>
        <v>44738371</v>
      </c>
      <c r="R15" s="149">
        <f t="shared" si="1"/>
        <v>109053219</v>
      </c>
    </row>
    <row r="16" spans="1:11" s="139" customFormat="1" ht="29.25" customHeight="1">
      <c r="A16" s="152"/>
      <c r="B16" s="153"/>
      <c r="C16" s="153"/>
      <c r="D16" s="153"/>
      <c r="E16" s="153"/>
      <c r="F16" s="153"/>
      <c r="G16" s="153"/>
      <c r="H16" s="154"/>
      <c r="I16" s="154"/>
      <c r="J16" s="154"/>
      <c r="K16" s="154"/>
    </row>
  </sheetData>
  <sheetProtection/>
  <mergeCells count="7">
    <mergeCell ref="B5:B6"/>
    <mergeCell ref="H5:L5"/>
    <mergeCell ref="E5:E6"/>
    <mergeCell ref="C5:C6"/>
    <mergeCell ref="D5:D6"/>
    <mergeCell ref="F5:F6"/>
    <mergeCell ref="G5:G6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L16"/>
  <sheetViews>
    <sheetView showGridLines="0" view="pageBreakPreview" zoomScale="85" zoomScaleNormal="75" zoomScaleSheetLayoutView="85" zoomScalePageLayoutView="0" workbookViewId="0" topLeftCell="A1">
      <selection activeCell="A7" sqref="A7"/>
    </sheetView>
  </sheetViews>
  <sheetFormatPr defaultColWidth="13.54296875" defaultRowHeight="18"/>
  <cols>
    <col min="1" max="1" width="12.6328125" style="155" customWidth="1"/>
    <col min="2" max="2" width="14.0859375" style="155" hidden="1" customWidth="1"/>
    <col min="3" max="7" width="12.36328125" style="155" customWidth="1"/>
    <col min="8" max="12" width="8.453125" style="155" customWidth="1"/>
    <col min="13" max="16384" width="13.453125" style="155" customWidth="1"/>
  </cols>
  <sheetData>
    <row r="1" s="133" customFormat="1" ht="27.75" customHeight="1">
      <c r="A1" s="66" t="s">
        <v>57</v>
      </c>
    </row>
    <row r="2" s="133" customFormat="1" ht="27.75" customHeight="1">
      <c r="A2" s="68" t="s">
        <v>0</v>
      </c>
    </row>
    <row r="3" ht="4.5" customHeight="1"/>
    <row r="4" spans="1:12" s="139" customFormat="1" ht="29.25" customHeight="1" thickBot="1">
      <c r="A4" s="88" t="s">
        <v>137</v>
      </c>
      <c r="B4" s="156"/>
      <c r="C4" s="156"/>
      <c r="D4" s="156"/>
      <c r="E4" s="156"/>
      <c r="F4" s="156"/>
      <c r="G4" s="156"/>
      <c r="H4" s="157"/>
      <c r="I4" s="158"/>
      <c r="J4" s="158"/>
      <c r="K4" s="158"/>
      <c r="L4" s="159" t="s">
        <v>463</v>
      </c>
    </row>
    <row r="5" spans="1:12" s="141" customFormat="1" ht="28.5" customHeight="1">
      <c r="A5" s="140" t="s">
        <v>97</v>
      </c>
      <c r="B5" s="1047">
        <v>20</v>
      </c>
      <c r="C5" s="1047">
        <v>21</v>
      </c>
      <c r="D5" s="1047">
        <v>22</v>
      </c>
      <c r="E5" s="1047">
        <v>23</v>
      </c>
      <c r="F5" s="1047">
        <v>24</v>
      </c>
      <c r="G5" s="1047">
        <v>25</v>
      </c>
      <c r="H5" s="1053" t="s">
        <v>131</v>
      </c>
      <c r="I5" s="1050"/>
      <c r="J5" s="1050"/>
      <c r="K5" s="1050"/>
      <c r="L5" s="1051"/>
    </row>
    <row r="6" spans="1:12" s="141" customFormat="1" ht="28.5" customHeight="1">
      <c r="A6" s="142" t="s">
        <v>100</v>
      </c>
      <c r="B6" s="1052"/>
      <c r="C6" s="1052"/>
      <c r="D6" s="1052"/>
      <c r="E6" s="1052"/>
      <c r="F6" s="1048"/>
      <c r="G6" s="1048"/>
      <c r="H6" s="160">
        <v>21</v>
      </c>
      <c r="I6" s="162">
        <v>22</v>
      </c>
      <c r="J6" s="162">
        <v>23</v>
      </c>
      <c r="K6" s="162">
        <v>24</v>
      </c>
      <c r="L6" s="163">
        <v>25</v>
      </c>
    </row>
    <row r="7" spans="1:12" s="141" customFormat="1" ht="39" customHeight="1">
      <c r="A7" s="147" t="s">
        <v>102</v>
      </c>
      <c r="B7" s="103">
        <v>8692327</v>
      </c>
      <c r="C7" s="103">
        <v>9324423</v>
      </c>
      <c r="D7" s="103">
        <v>10177497</v>
      </c>
      <c r="E7" s="103">
        <v>9126897</v>
      </c>
      <c r="F7" s="103">
        <v>9146724</v>
      </c>
      <c r="G7" s="103">
        <v>8319332</v>
      </c>
      <c r="H7" s="127">
        <f aca="true" t="shared" si="0" ref="H7:H15">(C7-B7)/B7*100</f>
        <v>7.271884732362231</v>
      </c>
      <c r="I7" s="127">
        <f aca="true" t="shared" si="1" ref="I7:L14">(D7-C7)/C7*100</f>
        <v>9.14881274691206</v>
      </c>
      <c r="J7" s="127">
        <f t="shared" si="1"/>
        <v>-10.322773860802908</v>
      </c>
      <c r="K7" s="127">
        <f t="shared" si="1"/>
        <v>0.21723703028532043</v>
      </c>
      <c r="L7" s="104">
        <f t="shared" si="1"/>
        <v>-9.045774202873073</v>
      </c>
    </row>
    <row r="8" spans="1:12" s="141" customFormat="1" ht="39" customHeight="1">
      <c r="A8" s="147" t="s">
        <v>103</v>
      </c>
      <c r="B8" s="103">
        <v>3373</v>
      </c>
      <c r="C8" s="103">
        <v>1691</v>
      </c>
      <c r="D8" s="103">
        <v>3826</v>
      </c>
      <c r="E8" s="103">
        <v>3629</v>
      </c>
      <c r="F8" s="103">
        <v>49618</v>
      </c>
      <c r="G8" s="103">
        <v>64770</v>
      </c>
      <c r="H8" s="127">
        <f t="shared" si="0"/>
        <v>-49.8665876074711</v>
      </c>
      <c r="I8" s="127">
        <f t="shared" si="1"/>
        <v>126.25665286812537</v>
      </c>
      <c r="J8" s="127">
        <f t="shared" si="1"/>
        <v>-5.148980658651333</v>
      </c>
      <c r="K8" s="127">
        <f t="shared" si="1"/>
        <v>1267.2637090107469</v>
      </c>
      <c r="L8" s="104">
        <f t="shared" si="1"/>
        <v>30.537305010278526</v>
      </c>
    </row>
    <row r="9" spans="1:12" s="141" customFormat="1" ht="39" customHeight="1">
      <c r="A9" s="147" t="s">
        <v>104</v>
      </c>
      <c r="B9" s="103">
        <v>37903</v>
      </c>
      <c r="C9" s="103">
        <v>137543</v>
      </c>
      <c r="D9" s="103">
        <v>37111</v>
      </c>
      <c r="E9" s="103">
        <v>89726</v>
      </c>
      <c r="F9" s="103">
        <v>168048</v>
      </c>
      <c r="G9" s="103">
        <v>117834</v>
      </c>
      <c r="H9" s="127">
        <f t="shared" si="0"/>
        <v>262.88156610294703</v>
      </c>
      <c r="I9" s="127">
        <f t="shared" si="1"/>
        <v>-73.01861963167882</v>
      </c>
      <c r="J9" s="127">
        <f t="shared" si="1"/>
        <v>141.7773705909299</v>
      </c>
      <c r="K9" s="127">
        <f t="shared" si="1"/>
        <v>87.29019459242583</v>
      </c>
      <c r="L9" s="104">
        <f t="shared" si="1"/>
        <v>-29.880748357612113</v>
      </c>
    </row>
    <row r="10" spans="1:12" s="141" customFormat="1" ht="39" customHeight="1">
      <c r="A10" s="147" t="s">
        <v>105</v>
      </c>
      <c r="B10" s="103">
        <v>146687</v>
      </c>
      <c r="C10" s="103">
        <v>186650</v>
      </c>
      <c r="D10" s="103">
        <v>102674</v>
      </c>
      <c r="E10" s="103">
        <v>54848</v>
      </c>
      <c r="F10" s="103">
        <v>57641</v>
      </c>
      <c r="G10" s="103">
        <v>62259</v>
      </c>
      <c r="H10" s="127">
        <f t="shared" si="0"/>
        <v>27.243723029307297</v>
      </c>
      <c r="I10" s="127">
        <f t="shared" si="1"/>
        <v>-44.991159924993305</v>
      </c>
      <c r="J10" s="127">
        <f t="shared" si="1"/>
        <v>-46.58043905954769</v>
      </c>
      <c r="K10" s="127">
        <f t="shared" si="1"/>
        <v>5.0922549591598605</v>
      </c>
      <c r="L10" s="104">
        <f t="shared" si="1"/>
        <v>8.01165836817543</v>
      </c>
    </row>
    <row r="11" spans="1:12" s="141" customFormat="1" ht="39" customHeight="1">
      <c r="A11" s="147" t="s">
        <v>106</v>
      </c>
      <c r="B11" s="103">
        <v>144057</v>
      </c>
      <c r="C11" s="103">
        <v>135326</v>
      </c>
      <c r="D11" s="103">
        <v>136881</v>
      </c>
      <c r="E11" s="103">
        <v>142708</v>
      </c>
      <c r="F11" s="103">
        <v>162501</v>
      </c>
      <c r="G11" s="103">
        <v>161630</v>
      </c>
      <c r="H11" s="127">
        <f t="shared" si="0"/>
        <v>-6.060795379606684</v>
      </c>
      <c r="I11" s="127">
        <f t="shared" si="1"/>
        <v>1.1490770435836426</v>
      </c>
      <c r="J11" s="127">
        <f t="shared" si="1"/>
        <v>4.2569823423265465</v>
      </c>
      <c r="K11" s="127">
        <f t="shared" si="1"/>
        <v>13.869579841354373</v>
      </c>
      <c r="L11" s="104">
        <f t="shared" si="1"/>
        <v>-0.5359967015587597</v>
      </c>
    </row>
    <row r="12" spans="1:12" s="141" customFormat="1" ht="39" customHeight="1">
      <c r="A12" s="147" t="s">
        <v>107</v>
      </c>
      <c r="B12" s="103">
        <v>930011</v>
      </c>
      <c r="C12" s="103">
        <v>2413344</v>
      </c>
      <c r="D12" s="103">
        <v>4225071</v>
      </c>
      <c r="E12" s="103">
        <v>1673706</v>
      </c>
      <c r="F12" s="103">
        <v>3079474</v>
      </c>
      <c r="G12" s="103">
        <v>4211248</v>
      </c>
      <c r="H12" s="127">
        <f t="shared" si="0"/>
        <v>159.49628552780558</v>
      </c>
      <c r="I12" s="127">
        <f t="shared" si="1"/>
        <v>75.07122896694379</v>
      </c>
      <c r="J12" s="127">
        <f t="shared" si="1"/>
        <v>-60.38632250203606</v>
      </c>
      <c r="K12" s="127">
        <f t="shared" si="1"/>
        <v>83.9913342008692</v>
      </c>
      <c r="L12" s="104">
        <f t="shared" si="1"/>
        <v>36.75218560052788</v>
      </c>
    </row>
    <row r="13" spans="1:12" s="141" customFormat="1" ht="39" customHeight="1">
      <c r="A13" s="147" t="s">
        <v>108</v>
      </c>
      <c r="B13" s="103">
        <v>3204</v>
      </c>
      <c r="C13" s="103">
        <v>2602</v>
      </c>
      <c r="D13" s="103">
        <v>851</v>
      </c>
      <c r="E13" s="103">
        <v>693</v>
      </c>
      <c r="F13" s="103">
        <v>10574</v>
      </c>
      <c r="G13" s="103">
        <v>6677</v>
      </c>
      <c r="H13" s="127">
        <f t="shared" si="0"/>
        <v>-18.789013732833958</v>
      </c>
      <c r="I13" s="127">
        <f t="shared" si="1"/>
        <v>-67.29438893159109</v>
      </c>
      <c r="J13" s="127">
        <f t="shared" si="1"/>
        <v>-18.566392479435958</v>
      </c>
      <c r="K13" s="127">
        <f t="shared" si="1"/>
        <v>1425.8297258297257</v>
      </c>
      <c r="L13" s="104">
        <f t="shared" si="1"/>
        <v>-36.85454889351239</v>
      </c>
    </row>
    <row r="14" spans="1:12" s="141" customFormat="1" ht="39" customHeight="1">
      <c r="A14" s="164" t="s">
        <v>136</v>
      </c>
      <c r="B14" s="114">
        <v>5418770</v>
      </c>
      <c r="C14" s="114">
        <v>8066854</v>
      </c>
      <c r="D14" s="114">
        <v>11813360</v>
      </c>
      <c r="E14" s="114">
        <v>13119018</v>
      </c>
      <c r="F14" s="114">
        <v>14499075</v>
      </c>
      <c r="G14" s="114">
        <v>15129983</v>
      </c>
      <c r="H14" s="64">
        <f t="shared" si="0"/>
        <v>48.86872851219003</v>
      </c>
      <c r="I14" s="64">
        <f t="shared" si="1"/>
        <v>46.44321069899121</v>
      </c>
      <c r="J14" s="165">
        <f aca="true" t="shared" si="2" ref="J14:L15">(E14-D14)/D14*100</f>
        <v>11.052384757596483</v>
      </c>
      <c r="K14" s="165">
        <f t="shared" si="2"/>
        <v>10.519514494148877</v>
      </c>
      <c r="L14" s="115">
        <f t="shared" si="2"/>
        <v>4.351367242393049</v>
      </c>
    </row>
    <row r="15" spans="1:12" s="141" customFormat="1" ht="39" customHeight="1" thickBot="1">
      <c r="A15" s="150" t="s">
        <v>109</v>
      </c>
      <c r="B15" s="117">
        <f aca="true" t="shared" si="3" ref="B15:G15">SUM(B7:B14)</f>
        <v>15376332</v>
      </c>
      <c r="C15" s="117">
        <f t="shared" si="3"/>
        <v>20268433</v>
      </c>
      <c r="D15" s="117">
        <f t="shared" si="3"/>
        <v>26497271</v>
      </c>
      <c r="E15" s="117">
        <f t="shared" si="3"/>
        <v>24211225</v>
      </c>
      <c r="F15" s="117">
        <f t="shared" si="3"/>
        <v>27173655</v>
      </c>
      <c r="G15" s="117">
        <f t="shared" si="3"/>
        <v>28073733</v>
      </c>
      <c r="H15" s="132">
        <f t="shared" si="0"/>
        <v>31.815786755905112</v>
      </c>
      <c r="I15" s="132">
        <f>(D15-C15)/C15*100</f>
        <v>30.731719615423646</v>
      </c>
      <c r="J15" s="132">
        <f t="shared" si="2"/>
        <v>-8.627477146608795</v>
      </c>
      <c r="K15" s="132">
        <f t="shared" si="2"/>
        <v>12.235770804657758</v>
      </c>
      <c r="L15" s="118">
        <f t="shared" si="2"/>
        <v>3.3123184937764174</v>
      </c>
    </row>
    <row r="16" spans="1:11" s="139" customFormat="1" ht="38.25" customHeight="1">
      <c r="A16" s="152"/>
      <c r="B16" s="153"/>
      <c r="C16" s="153"/>
      <c r="D16" s="153"/>
      <c r="E16" s="153"/>
      <c r="F16" s="153"/>
      <c r="G16" s="153"/>
      <c r="H16" s="154"/>
      <c r="I16" s="154"/>
      <c r="J16" s="154"/>
      <c r="K16" s="154"/>
    </row>
  </sheetData>
  <sheetProtection/>
  <mergeCells count="7">
    <mergeCell ref="E5:E6"/>
    <mergeCell ref="H5:L5"/>
    <mergeCell ref="D5:D6"/>
    <mergeCell ref="B5:B6"/>
    <mergeCell ref="C5:C6"/>
    <mergeCell ref="F5:F6"/>
    <mergeCell ref="G5:G6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L17"/>
  <sheetViews>
    <sheetView showGridLines="0" view="pageBreakPreview" zoomScale="75" zoomScaleNormal="75" zoomScaleSheetLayoutView="75" zoomScalePageLayoutView="0" workbookViewId="0" topLeftCell="A1">
      <selection activeCell="A8" sqref="A8"/>
    </sheetView>
  </sheetViews>
  <sheetFormatPr defaultColWidth="13.54296875" defaultRowHeight="18"/>
  <cols>
    <col min="1" max="1" width="12.18359375" style="155" customWidth="1"/>
    <col min="2" max="2" width="11.99609375" style="155" hidden="1" customWidth="1"/>
    <col min="3" max="7" width="12.72265625" style="155" customWidth="1"/>
    <col min="8" max="12" width="8.8125" style="155" customWidth="1"/>
    <col min="13" max="16384" width="13.453125" style="155" customWidth="1"/>
  </cols>
  <sheetData>
    <row r="1" s="133" customFormat="1" ht="27.75" customHeight="1">
      <c r="A1" s="66" t="s">
        <v>57</v>
      </c>
    </row>
    <row r="2" s="133" customFormat="1" ht="27.75" customHeight="1">
      <c r="A2" s="68" t="s">
        <v>0</v>
      </c>
    </row>
    <row r="3" ht="4.5" customHeight="1"/>
    <row r="4" spans="1:12" s="139" customFormat="1" ht="29.25" customHeight="1">
      <c r="A4" s="166" t="s">
        <v>138</v>
      </c>
      <c r="B4" s="167"/>
      <c r="C4" s="167"/>
      <c r="D4" s="167"/>
      <c r="E4" s="167"/>
      <c r="F4" s="167"/>
      <c r="G4" s="167"/>
      <c r="H4" s="168"/>
      <c r="I4" s="168"/>
      <c r="J4" s="168"/>
      <c r="K4" s="168"/>
      <c r="L4" s="168"/>
    </row>
    <row r="5" spans="1:12" s="139" customFormat="1" ht="29.25" customHeight="1" thickBot="1">
      <c r="A5" s="134" t="s">
        <v>469</v>
      </c>
      <c r="B5" s="135"/>
      <c r="C5" s="135"/>
      <c r="D5" s="135"/>
      <c r="E5" s="135"/>
      <c r="F5" s="135"/>
      <c r="G5" s="135"/>
      <c r="H5" s="169"/>
      <c r="I5" s="170"/>
      <c r="J5" s="170"/>
      <c r="K5" s="170"/>
      <c r="L5" s="171" t="s">
        <v>463</v>
      </c>
    </row>
    <row r="6" spans="1:12" s="141" customFormat="1" ht="28.5" customHeight="1">
      <c r="A6" s="140" t="s">
        <v>97</v>
      </c>
      <c r="B6" s="1047">
        <v>20</v>
      </c>
      <c r="C6" s="1047">
        <v>21</v>
      </c>
      <c r="D6" s="1047">
        <v>22</v>
      </c>
      <c r="E6" s="1047">
        <v>23</v>
      </c>
      <c r="F6" s="1047">
        <v>24</v>
      </c>
      <c r="G6" s="1047">
        <v>25</v>
      </c>
      <c r="H6" s="1054" t="s">
        <v>131</v>
      </c>
      <c r="I6" s="1050"/>
      <c r="J6" s="1050"/>
      <c r="K6" s="1050"/>
      <c r="L6" s="1051"/>
    </row>
    <row r="7" spans="1:12" s="141" customFormat="1" ht="28.5" customHeight="1">
      <c r="A7" s="142" t="s">
        <v>100</v>
      </c>
      <c r="B7" s="1048"/>
      <c r="C7" s="1048"/>
      <c r="D7" s="1048"/>
      <c r="E7" s="1048"/>
      <c r="F7" s="1048"/>
      <c r="G7" s="1048"/>
      <c r="H7" s="161">
        <v>21</v>
      </c>
      <c r="I7" s="160">
        <v>22</v>
      </c>
      <c r="J7" s="162">
        <v>23</v>
      </c>
      <c r="K7" s="162">
        <v>24</v>
      </c>
      <c r="L7" s="163">
        <v>25</v>
      </c>
    </row>
    <row r="8" spans="1:12" s="141" customFormat="1" ht="36.75" customHeight="1">
      <c r="A8" s="147" t="s">
        <v>102</v>
      </c>
      <c r="B8" s="103">
        <v>13261900</v>
      </c>
      <c r="C8" s="103">
        <v>6658300</v>
      </c>
      <c r="D8" s="103">
        <v>6344800</v>
      </c>
      <c r="E8" s="103">
        <v>4670000</v>
      </c>
      <c r="F8" s="103">
        <v>5445600</v>
      </c>
      <c r="G8" s="103">
        <v>3633000</v>
      </c>
      <c r="H8" s="127">
        <f>(C8-B8)/B8*100</f>
        <v>-49.79377012343631</v>
      </c>
      <c r="I8" s="127">
        <f>(D8-C8)/C8*100</f>
        <v>-4.70840905336197</v>
      </c>
      <c r="J8" s="127">
        <f>(E8-D8)/D8*100</f>
        <v>-26.396419114865715</v>
      </c>
      <c r="K8" s="127">
        <f>(F8-E8)/E8*100</f>
        <v>16.60813704496788</v>
      </c>
      <c r="L8" s="104">
        <f>(G8-F8)/F8*100</f>
        <v>-33.28558836491847</v>
      </c>
    </row>
    <row r="9" spans="1:12" s="141" customFormat="1" ht="36.75" customHeight="1">
      <c r="A9" s="147" t="s">
        <v>103</v>
      </c>
      <c r="B9" s="103">
        <v>0</v>
      </c>
      <c r="C9" s="103">
        <v>0</v>
      </c>
      <c r="D9" s="103">
        <v>0</v>
      </c>
      <c r="E9" s="103">
        <v>0</v>
      </c>
      <c r="F9" s="103">
        <v>44000</v>
      </c>
      <c r="G9" s="103">
        <v>49600</v>
      </c>
      <c r="H9" s="129">
        <v>0</v>
      </c>
      <c r="I9" s="129">
        <v>0</v>
      </c>
      <c r="J9" s="129">
        <v>0</v>
      </c>
      <c r="K9" s="129">
        <v>0</v>
      </c>
      <c r="L9" s="172">
        <f aca="true" t="shared" si="0" ref="L9:L15">(G9-F9)/F9*100</f>
        <v>12.727272727272727</v>
      </c>
    </row>
    <row r="10" spans="1:12" s="141" customFormat="1" ht="36.75" customHeight="1">
      <c r="A10" s="147" t="s">
        <v>104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29">
        <v>0</v>
      </c>
      <c r="I10" s="129">
        <v>0</v>
      </c>
      <c r="J10" s="129">
        <v>0</v>
      </c>
      <c r="K10" s="129">
        <v>0</v>
      </c>
      <c r="L10" s="172">
        <v>0</v>
      </c>
    </row>
    <row r="11" spans="1:12" s="141" customFormat="1" ht="36.75" customHeight="1">
      <c r="A11" s="147" t="s">
        <v>105</v>
      </c>
      <c r="B11" s="103">
        <v>32000</v>
      </c>
      <c r="C11" s="103">
        <v>37000</v>
      </c>
      <c r="D11" s="103">
        <v>53000</v>
      </c>
      <c r="E11" s="103">
        <v>35000</v>
      </c>
      <c r="F11" s="103">
        <v>35000</v>
      </c>
      <c r="G11" s="103">
        <v>35000</v>
      </c>
      <c r="H11" s="129">
        <f aca="true" t="shared" si="1" ref="H11:K13">(C11-B11)/B11*100</f>
        <v>15.625</v>
      </c>
      <c r="I11" s="129">
        <f t="shared" si="1"/>
        <v>43.24324324324324</v>
      </c>
      <c r="J11" s="129">
        <f t="shared" si="1"/>
        <v>-33.9622641509434</v>
      </c>
      <c r="K11" s="127">
        <f t="shared" si="1"/>
        <v>0</v>
      </c>
      <c r="L11" s="104">
        <f t="shared" si="0"/>
        <v>0</v>
      </c>
    </row>
    <row r="12" spans="1:12" s="141" customFormat="1" ht="36.75" customHeight="1">
      <c r="A12" s="147" t="s">
        <v>106</v>
      </c>
      <c r="B12" s="103">
        <v>70000</v>
      </c>
      <c r="C12" s="103">
        <v>90000</v>
      </c>
      <c r="D12" s="103">
        <v>75000</v>
      </c>
      <c r="E12" s="103">
        <v>70000</v>
      </c>
      <c r="F12" s="103">
        <v>70000</v>
      </c>
      <c r="G12" s="103">
        <v>0</v>
      </c>
      <c r="H12" s="129">
        <f t="shared" si="1"/>
        <v>28.57142857142857</v>
      </c>
      <c r="I12" s="127">
        <f t="shared" si="1"/>
        <v>-16.666666666666664</v>
      </c>
      <c r="J12" s="129">
        <f t="shared" si="1"/>
        <v>-6.666666666666667</v>
      </c>
      <c r="K12" s="127">
        <f t="shared" si="1"/>
        <v>0</v>
      </c>
      <c r="L12" s="172" t="s">
        <v>471</v>
      </c>
    </row>
    <row r="13" spans="1:12" s="141" customFormat="1" ht="36.75" customHeight="1">
      <c r="A13" s="147" t="s">
        <v>107</v>
      </c>
      <c r="B13" s="103">
        <v>1461800</v>
      </c>
      <c r="C13" s="103">
        <v>2123900</v>
      </c>
      <c r="D13" s="103">
        <v>2976400</v>
      </c>
      <c r="E13" s="103">
        <v>2035900</v>
      </c>
      <c r="F13" s="103">
        <v>3878600</v>
      </c>
      <c r="G13" s="103">
        <v>3488000</v>
      </c>
      <c r="H13" s="127">
        <f t="shared" si="1"/>
        <v>45.293473799425364</v>
      </c>
      <c r="I13" s="127">
        <f t="shared" si="1"/>
        <v>40.13842459626159</v>
      </c>
      <c r="J13" s="127">
        <f t="shared" si="1"/>
        <v>-31.5985754602876</v>
      </c>
      <c r="K13" s="127">
        <f t="shared" si="1"/>
        <v>90.51033940763298</v>
      </c>
      <c r="L13" s="104">
        <f t="shared" si="0"/>
        <v>-10.070644046821018</v>
      </c>
    </row>
    <row r="14" spans="1:12" s="141" customFormat="1" ht="36.75" customHeight="1">
      <c r="A14" s="147" t="s">
        <v>108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29">
        <v>0</v>
      </c>
      <c r="I14" s="129">
        <v>0</v>
      </c>
      <c r="J14" s="129">
        <v>0</v>
      </c>
      <c r="K14" s="129">
        <v>0</v>
      </c>
      <c r="L14" s="172">
        <v>0</v>
      </c>
    </row>
    <row r="15" spans="1:12" s="141" customFormat="1" ht="36.75" customHeight="1">
      <c r="A15" s="164" t="s">
        <v>136</v>
      </c>
      <c r="B15" s="114">
        <v>3902900</v>
      </c>
      <c r="C15" s="114">
        <v>5976200</v>
      </c>
      <c r="D15" s="114">
        <v>7396900</v>
      </c>
      <c r="E15" s="114">
        <v>9373400</v>
      </c>
      <c r="F15" s="114">
        <v>8239600</v>
      </c>
      <c r="G15" s="114">
        <v>7610100</v>
      </c>
      <c r="H15" s="64">
        <f aca="true" t="shared" si="2" ref="H15:K16">(C15-B15)/B15*100</f>
        <v>53.12203745932512</v>
      </c>
      <c r="I15" s="64">
        <f t="shared" si="2"/>
        <v>23.77263143803755</v>
      </c>
      <c r="J15" s="165">
        <f t="shared" si="2"/>
        <v>26.720653246630345</v>
      </c>
      <c r="K15" s="165">
        <f t="shared" si="2"/>
        <v>-12.095931038897305</v>
      </c>
      <c r="L15" s="115">
        <f t="shared" si="0"/>
        <v>-7.6399339773775425</v>
      </c>
    </row>
    <row r="16" spans="1:12" s="141" customFormat="1" ht="36.75" customHeight="1" thickBot="1">
      <c r="A16" s="150" t="s">
        <v>109</v>
      </c>
      <c r="B16" s="117">
        <f aca="true" t="shared" si="3" ref="B16:G16">SUM(B8:B15)</f>
        <v>18728600</v>
      </c>
      <c r="C16" s="117">
        <f t="shared" si="3"/>
        <v>14885400</v>
      </c>
      <c r="D16" s="117">
        <f t="shared" si="3"/>
        <v>16846100</v>
      </c>
      <c r="E16" s="117">
        <f t="shared" si="3"/>
        <v>16184300</v>
      </c>
      <c r="F16" s="117">
        <f t="shared" si="3"/>
        <v>17712800</v>
      </c>
      <c r="G16" s="117">
        <f t="shared" si="3"/>
        <v>14815700</v>
      </c>
      <c r="H16" s="132">
        <f t="shared" si="2"/>
        <v>-20.52048738293305</v>
      </c>
      <c r="I16" s="132">
        <f t="shared" si="2"/>
        <v>13.171967162454484</v>
      </c>
      <c r="J16" s="132">
        <f t="shared" si="2"/>
        <v>-3.92850570755249</v>
      </c>
      <c r="K16" s="132">
        <f t="shared" si="2"/>
        <v>9.44433803130194</v>
      </c>
      <c r="L16" s="118">
        <f>(G16-F16)/F16*100</f>
        <v>-16.35596856510546</v>
      </c>
    </row>
    <row r="17" spans="2:12" s="139" customFormat="1" ht="25.5" customHeight="1">
      <c r="B17" s="167"/>
      <c r="C17" s="167"/>
      <c r="D17" s="167"/>
      <c r="E17" s="167"/>
      <c r="F17" s="167"/>
      <c r="G17" s="167"/>
      <c r="H17" s="168"/>
      <c r="I17" s="168"/>
      <c r="J17" s="168"/>
      <c r="K17" s="168"/>
      <c r="L17" s="168"/>
    </row>
    <row r="18" s="139" customFormat="1" ht="17.25" customHeight="1"/>
  </sheetData>
  <sheetProtection/>
  <mergeCells count="7">
    <mergeCell ref="E6:E7"/>
    <mergeCell ref="H6:L6"/>
    <mergeCell ref="F6:F7"/>
    <mergeCell ref="B6:B7"/>
    <mergeCell ref="D6:D7"/>
    <mergeCell ref="C6:C7"/>
    <mergeCell ref="G6:G7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L17"/>
  <sheetViews>
    <sheetView showGridLines="0" view="pageBreakPreview" zoomScale="85" zoomScaleNormal="75" zoomScaleSheetLayoutView="85" zoomScalePageLayoutView="0" workbookViewId="0" topLeftCell="A1">
      <selection activeCell="A8" sqref="A8"/>
    </sheetView>
  </sheetViews>
  <sheetFormatPr defaultColWidth="13.54296875" defaultRowHeight="18"/>
  <cols>
    <col min="1" max="1" width="13.36328125" style="155" customWidth="1"/>
    <col min="2" max="2" width="12.453125" style="155" hidden="1" customWidth="1"/>
    <col min="3" max="7" width="12.72265625" style="155" customWidth="1"/>
    <col min="8" max="12" width="8.72265625" style="155" customWidth="1"/>
    <col min="13" max="16384" width="13.453125" style="155" customWidth="1"/>
  </cols>
  <sheetData>
    <row r="1" s="133" customFormat="1" ht="27.75" customHeight="1">
      <c r="A1" s="66" t="s">
        <v>57</v>
      </c>
    </row>
    <row r="2" s="133" customFormat="1" ht="27.75" customHeight="1">
      <c r="A2" s="68" t="s">
        <v>0</v>
      </c>
    </row>
    <row r="3" ht="4.5" customHeight="1"/>
    <row r="4" spans="1:12" s="139" customFormat="1" ht="30" customHeight="1">
      <c r="A4" s="166" t="s">
        <v>138</v>
      </c>
      <c r="B4" s="167"/>
      <c r="C4" s="167"/>
      <c r="D4" s="167"/>
      <c r="E4" s="167"/>
      <c r="F4" s="167"/>
      <c r="G4" s="167"/>
      <c r="H4" s="168"/>
      <c r="I4" s="168"/>
      <c r="J4" s="168"/>
      <c r="K4" s="168"/>
      <c r="L4" s="168"/>
    </row>
    <row r="5" spans="1:12" s="139" customFormat="1" ht="30" customHeight="1" thickBot="1">
      <c r="A5" s="134" t="s">
        <v>140</v>
      </c>
      <c r="B5" s="135"/>
      <c r="C5" s="135"/>
      <c r="D5" s="135"/>
      <c r="E5" s="135"/>
      <c r="F5" s="135"/>
      <c r="G5" s="135"/>
      <c r="H5" s="157"/>
      <c r="I5" s="158"/>
      <c r="J5" s="158"/>
      <c r="K5" s="158"/>
      <c r="L5" s="159" t="s">
        <v>462</v>
      </c>
    </row>
    <row r="6" spans="1:12" s="141" customFormat="1" ht="28.5" customHeight="1">
      <c r="A6" s="140" t="s">
        <v>97</v>
      </c>
      <c r="B6" s="1047">
        <v>20</v>
      </c>
      <c r="C6" s="1047">
        <v>21</v>
      </c>
      <c r="D6" s="1047">
        <v>22</v>
      </c>
      <c r="E6" s="1047">
        <v>23</v>
      </c>
      <c r="F6" s="1047">
        <v>24</v>
      </c>
      <c r="G6" s="1047">
        <v>25</v>
      </c>
      <c r="H6" s="1053" t="s">
        <v>131</v>
      </c>
      <c r="I6" s="1050"/>
      <c r="J6" s="1050"/>
      <c r="K6" s="1050"/>
      <c r="L6" s="1051"/>
    </row>
    <row r="7" spans="1:12" s="141" customFormat="1" ht="28.5" customHeight="1">
      <c r="A7" s="142" t="s">
        <v>100</v>
      </c>
      <c r="B7" s="1048"/>
      <c r="C7" s="1048"/>
      <c r="D7" s="1048"/>
      <c r="E7" s="1048"/>
      <c r="F7" s="1048"/>
      <c r="G7" s="1048"/>
      <c r="H7" s="161">
        <v>21</v>
      </c>
      <c r="I7" s="160">
        <v>22</v>
      </c>
      <c r="J7" s="162">
        <v>23</v>
      </c>
      <c r="K7" s="162">
        <v>24</v>
      </c>
      <c r="L7" s="163">
        <v>25</v>
      </c>
    </row>
    <row r="8" spans="1:12" s="141" customFormat="1" ht="36.75" customHeight="1">
      <c r="A8" s="147" t="s">
        <v>102</v>
      </c>
      <c r="B8" s="103">
        <v>133649299</v>
      </c>
      <c r="C8" s="103">
        <v>128551328</v>
      </c>
      <c r="D8" s="103">
        <v>124409910</v>
      </c>
      <c r="E8" s="103">
        <v>120413370</v>
      </c>
      <c r="F8" s="103">
        <v>114650461</v>
      </c>
      <c r="G8" s="103">
        <v>110124554</v>
      </c>
      <c r="H8" s="127">
        <f>(C8-B8)/B8*100</f>
        <v>-3.8144390117601743</v>
      </c>
      <c r="I8" s="127">
        <f>(D8-C8)/C8*100</f>
        <v>-3.22160654769743</v>
      </c>
      <c r="J8" s="127">
        <f>(E8-D8)/D8*100</f>
        <v>-3.2123968259441713</v>
      </c>
      <c r="K8" s="127">
        <f>(F8-E8)/E8*100</f>
        <v>-4.7859378074046095</v>
      </c>
      <c r="L8" s="104">
        <f>(G8-F8)/F8*100</f>
        <v>-3.9475698226804337</v>
      </c>
    </row>
    <row r="9" spans="1:12" s="141" customFormat="1" ht="36.75" customHeight="1">
      <c r="A9" s="147" t="s">
        <v>103</v>
      </c>
      <c r="B9" s="103">
        <v>0</v>
      </c>
      <c r="C9" s="103">
        <v>0</v>
      </c>
      <c r="D9" s="103">
        <v>0</v>
      </c>
      <c r="E9" s="103">
        <v>0</v>
      </c>
      <c r="F9" s="103">
        <v>44000</v>
      </c>
      <c r="G9" s="103">
        <v>93600</v>
      </c>
      <c r="H9" s="129">
        <v>0</v>
      </c>
      <c r="I9" s="127">
        <v>0</v>
      </c>
      <c r="J9" s="127">
        <v>0</v>
      </c>
      <c r="K9" s="129" t="s">
        <v>388</v>
      </c>
      <c r="L9" s="172">
        <f aca="true" t="shared" si="0" ref="L9:L15">(G9-F9)/F9*100</f>
        <v>112.72727272727272</v>
      </c>
    </row>
    <row r="10" spans="1:12" s="141" customFormat="1" ht="36.75" customHeight="1">
      <c r="A10" s="147" t="s">
        <v>104</v>
      </c>
      <c r="B10" s="103">
        <v>531464</v>
      </c>
      <c r="C10" s="103">
        <v>494903</v>
      </c>
      <c r="D10" s="103">
        <v>457645</v>
      </c>
      <c r="E10" s="103">
        <v>419677</v>
      </c>
      <c r="F10" s="103">
        <v>380984</v>
      </c>
      <c r="G10" s="103">
        <v>341550</v>
      </c>
      <c r="H10" s="127">
        <f aca="true" t="shared" si="1" ref="H10:H15">(C10-B10)/B10*100</f>
        <v>-6.879299444553159</v>
      </c>
      <c r="I10" s="127">
        <f aca="true" t="shared" si="2" ref="I10:I15">(D10-C10)/C10*100</f>
        <v>-7.528343938105044</v>
      </c>
      <c r="J10" s="127">
        <f aca="true" t="shared" si="3" ref="J10:J15">(E10-D10)/D10*100</f>
        <v>-8.296386937473368</v>
      </c>
      <c r="K10" s="127">
        <f aca="true" t="shared" si="4" ref="K10:K15">(F10-E10)/E10*100</f>
        <v>-9.219709443214663</v>
      </c>
      <c r="L10" s="104">
        <f t="shared" si="0"/>
        <v>-10.350565903030049</v>
      </c>
    </row>
    <row r="11" spans="1:12" s="141" customFormat="1" ht="36.75" customHeight="1">
      <c r="A11" s="147" t="s">
        <v>105</v>
      </c>
      <c r="B11" s="103">
        <v>32000</v>
      </c>
      <c r="C11" s="103">
        <v>69000</v>
      </c>
      <c r="D11" s="103">
        <v>114072</v>
      </c>
      <c r="E11" s="103">
        <v>131901</v>
      </c>
      <c r="F11" s="103">
        <v>136495</v>
      </c>
      <c r="G11" s="103">
        <v>132227</v>
      </c>
      <c r="H11" s="129">
        <f t="shared" si="1"/>
        <v>115.625</v>
      </c>
      <c r="I11" s="129">
        <f t="shared" si="2"/>
        <v>65.32173913043479</v>
      </c>
      <c r="J11" s="127">
        <f t="shared" si="3"/>
        <v>15.62960235640648</v>
      </c>
      <c r="K11" s="127">
        <f t="shared" si="4"/>
        <v>3.4829152167155666</v>
      </c>
      <c r="L11" s="104">
        <f t="shared" si="0"/>
        <v>-3.126854463533463</v>
      </c>
    </row>
    <row r="12" spans="1:12" s="141" customFormat="1" ht="36.75" customHeight="1">
      <c r="A12" s="147" t="s">
        <v>106</v>
      </c>
      <c r="B12" s="103">
        <v>2157733</v>
      </c>
      <c r="C12" s="103">
        <v>2120381</v>
      </c>
      <c r="D12" s="103">
        <v>2081313</v>
      </c>
      <c r="E12" s="103">
        <v>2039994</v>
      </c>
      <c r="F12" s="103">
        <v>1964192</v>
      </c>
      <c r="G12" s="103">
        <v>0</v>
      </c>
      <c r="H12" s="127">
        <f t="shared" si="1"/>
        <v>-1.7310760877272582</v>
      </c>
      <c r="I12" s="127">
        <f t="shared" si="2"/>
        <v>-1.8424990603103875</v>
      </c>
      <c r="J12" s="127">
        <f t="shared" si="3"/>
        <v>-1.9852372036305928</v>
      </c>
      <c r="K12" s="127">
        <f t="shared" si="4"/>
        <v>-3.715795242535027</v>
      </c>
      <c r="L12" s="172" t="s">
        <v>471</v>
      </c>
    </row>
    <row r="13" spans="1:12" s="141" customFormat="1" ht="36.75" customHeight="1">
      <c r="A13" s="147" t="s">
        <v>107</v>
      </c>
      <c r="B13" s="103">
        <v>33527838</v>
      </c>
      <c r="C13" s="103">
        <v>31763073</v>
      </c>
      <c r="D13" s="103">
        <v>31543400</v>
      </c>
      <c r="E13" s="103">
        <v>30632442</v>
      </c>
      <c r="F13" s="103">
        <v>29847561</v>
      </c>
      <c r="G13" s="103">
        <v>30025049</v>
      </c>
      <c r="H13" s="127">
        <f t="shared" si="1"/>
        <v>-5.263581266409125</v>
      </c>
      <c r="I13" s="127">
        <f t="shared" si="2"/>
        <v>-0.6915987001635515</v>
      </c>
      <c r="J13" s="127">
        <f t="shared" si="3"/>
        <v>-2.8879512037383415</v>
      </c>
      <c r="K13" s="127">
        <f t="shared" si="4"/>
        <v>-2.5622540964902503</v>
      </c>
      <c r="L13" s="104">
        <f t="shared" si="0"/>
        <v>0.594648252833791</v>
      </c>
    </row>
    <row r="14" spans="1:12" s="141" customFormat="1" ht="36.75" customHeight="1">
      <c r="A14" s="147" t="s">
        <v>108</v>
      </c>
      <c r="B14" s="103">
        <v>2361489</v>
      </c>
      <c r="C14" s="103">
        <v>2270239</v>
      </c>
      <c r="D14" s="103">
        <v>2177334</v>
      </c>
      <c r="E14" s="103">
        <v>2082741</v>
      </c>
      <c r="F14" s="103">
        <v>1986431</v>
      </c>
      <c r="G14" s="103">
        <v>1888369</v>
      </c>
      <c r="H14" s="127">
        <f t="shared" si="1"/>
        <v>-3.8640874465220882</v>
      </c>
      <c r="I14" s="127">
        <f t="shared" si="2"/>
        <v>-4.092300414185466</v>
      </c>
      <c r="J14" s="127">
        <f t="shared" si="3"/>
        <v>-4.3444414132145095</v>
      </c>
      <c r="K14" s="127">
        <f t="shared" si="4"/>
        <v>-4.624194751051619</v>
      </c>
      <c r="L14" s="104">
        <f t="shared" si="0"/>
        <v>-4.936592310530797</v>
      </c>
    </row>
    <row r="15" spans="1:12" s="141" customFormat="1" ht="36.75" customHeight="1">
      <c r="A15" s="164" t="s">
        <v>136</v>
      </c>
      <c r="B15" s="114">
        <v>68688100</v>
      </c>
      <c r="C15" s="114">
        <v>106416941</v>
      </c>
      <c r="D15" s="114">
        <v>145138958</v>
      </c>
      <c r="E15" s="114">
        <v>196918063</v>
      </c>
      <c r="F15" s="114">
        <v>192918874</v>
      </c>
      <c r="G15" s="114">
        <v>189036166</v>
      </c>
      <c r="H15" s="64">
        <f t="shared" si="1"/>
        <v>54.92776914778542</v>
      </c>
      <c r="I15" s="165">
        <f t="shared" si="2"/>
        <v>36.38707957222713</v>
      </c>
      <c r="J15" s="165">
        <f t="shared" si="3"/>
        <v>35.67553861038468</v>
      </c>
      <c r="K15" s="165">
        <f t="shared" si="4"/>
        <v>-2.0308898732159477</v>
      </c>
      <c r="L15" s="115">
        <f t="shared" si="0"/>
        <v>-2.0126117883105623</v>
      </c>
    </row>
    <row r="16" spans="1:12" s="141" customFormat="1" ht="36.75" customHeight="1" thickBot="1">
      <c r="A16" s="150" t="s">
        <v>109</v>
      </c>
      <c r="B16" s="117">
        <f aca="true" t="shared" si="5" ref="B16:G16">SUM(B8:B15)</f>
        <v>240947923</v>
      </c>
      <c r="C16" s="117">
        <f t="shared" si="5"/>
        <v>271685865</v>
      </c>
      <c r="D16" s="117">
        <f t="shared" si="5"/>
        <v>305922632</v>
      </c>
      <c r="E16" s="117">
        <f t="shared" si="5"/>
        <v>352638188</v>
      </c>
      <c r="F16" s="117">
        <f t="shared" si="5"/>
        <v>341928998</v>
      </c>
      <c r="G16" s="117">
        <f t="shared" si="5"/>
        <v>331641515</v>
      </c>
      <c r="H16" s="132">
        <f>(C16-B16)/B16*100</f>
        <v>12.757089423011958</v>
      </c>
      <c r="I16" s="132">
        <f>(D16-C16)/C16*100</f>
        <v>12.601600381381637</v>
      </c>
      <c r="J16" s="132">
        <f>(E16-D16)/D16*100</f>
        <v>15.270382480234415</v>
      </c>
      <c r="K16" s="132">
        <f>(F16-E16)/E16*100</f>
        <v>-3.0368775601807485</v>
      </c>
      <c r="L16" s="118">
        <f>(G16-F16)/F16*100</f>
        <v>-3.008660587482551</v>
      </c>
    </row>
    <row r="17" s="139" customFormat="1" ht="26.25" customHeight="1">
      <c r="A17" s="152"/>
    </row>
    <row r="18" s="139" customFormat="1" ht="17.25" customHeight="1"/>
  </sheetData>
  <sheetProtection/>
  <mergeCells count="7">
    <mergeCell ref="C6:C7"/>
    <mergeCell ref="B6:B7"/>
    <mergeCell ref="E6:E7"/>
    <mergeCell ref="H6:L6"/>
    <mergeCell ref="F6:F7"/>
    <mergeCell ref="D6:D7"/>
    <mergeCell ref="G6:G7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S53"/>
  <sheetViews>
    <sheetView showGridLines="0" showZeros="0" view="pageBreakPreview" zoomScale="70" zoomScaleNormal="75" zoomScaleSheetLayoutView="70" zoomScalePageLayoutView="0" workbookViewId="0" topLeftCell="A23">
      <selection activeCell="C36" sqref="C36"/>
    </sheetView>
  </sheetViews>
  <sheetFormatPr defaultColWidth="13.54296875" defaultRowHeight="18"/>
  <cols>
    <col min="1" max="1" width="13.0859375" style="201" customWidth="1"/>
    <col min="2" max="2" width="6.2734375" style="201" customWidth="1"/>
    <col min="3" max="3" width="13.0859375" style="201" customWidth="1"/>
    <col min="4" max="10" width="11.72265625" style="201" customWidth="1"/>
    <col min="11" max="17" width="6.99609375" style="201" customWidth="1"/>
    <col min="18" max="18" width="0" style="201" hidden="1" customWidth="1"/>
    <col min="19" max="19" width="4.18359375" style="626" customWidth="1"/>
    <col min="20" max="16384" width="13.453125" style="201" customWidth="1"/>
  </cols>
  <sheetData>
    <row r="1" spans="1:19" s="133" customFormat="1" ht="27.75" customHeight="1">
      <c r="A1" s="66" t="s">
        <v>158</v>
      </c>
      <c r="S1" s="623"/>
    </row>
    <row r="2" spans="1:19" s="133" customFormat="1" ht="27.75" customHeight="1">
      <c r="A2" s="68" t="s">
        <v>0</v>
      </c>
      <c r="S2" s="623"/>
    </row>
    <row r="3" s="155" customFormat="1" ht="4.5" customHeight="1">
      <c r="S3" s="623"/>
    </row>
    <row r="4" spans="1:19" s="139" customFormat="1" ht="30" customHeight="1">
      <c r="A4" s="166" t="s">
        <v>138</v>
      </c>
      <c r="B4" s="167"/>
      <c r="C4" s="167"/>
      <c r="D4" s="167"/>
      <c r="E4" s="167"/>
      <c r="F4" s="167"/>
      <c r="G4" s="167"/>
      <c r="H4" s="168"/>
      <c r="I4" s="168"/>
      <c r="J4" s="168"/>
      <c r="K4" s="168"/>
      <c r="L4" s="168"/>
      <c r="S4" s="624"/>
    </row>
    <row r="5" spans="1:19" s="173" customFormat="1" ht="30" customHeight="1" thickBot="1">
      <c r="A5" s="653" t="s">
        <v>141</v>
      </c>
      <c r="Q5" s="621" t="s">
        <v>464</v>
      </c>
      <c r="S5" s="625"/>
    </row>
    <row r="6" spans="1:19" s="173" customFormat="1" ht="36" customHeight="1">
      <c r="A6" s="174"/>
      <c r="B6" s="632" t="s">
        <v>142</v>
      </c>
      <c r="C6" s="1055" t="s">
        <v>109</v>
      </c>
      <c r="D6" s="175"/>
      <c r="E6" s="176" t="s">
        <v>143</v>
      </c>
      <c r="F6" s="177"/>
      <c r="G6" s="177"/>
      <c r="H6" s="177"/>
      <c r="I6" s="177"/>
      <c r="J6" s="177"/>
      <c r="K6" s="178" t="s">
        <v>144</v>
      </c>
      <c r="L6" s="179"/>
      <c r="M6" s="180"/>
      <c r="N6" s="180"/>
      <c r="O6" s="180"/>
      <c r="P6" s="180"/>
      <c r="Q6" s="181"/>
      <c r="S6" s="625"/>
    </row>
    <row r="7" spans="1:19" s="173" customFormat="1" ht="36" customHeight="1" thickBot="1">
      <c r="A7" s="641" t="s">
        <v>100</v>
      </c>
      <c r="B7" s="642" t="s">
        <v>97</v>
      </c>
      <c r="C7" s="1056"/>
      <c r="D7" s="643" t="s">
        <v>159</v>
      </c>
      <c r="E7" s="643" t="s">
        <v>145</v>
      </c>
      <c r="F7" s="643" t="s">
        <v>160</v>
      </c>
      <c r="G7" s="643" t="s">
        <v>146</v>
      </c>
      <c r="H7" s="643" t="s">
        <v>147</v>
      </c>
      <c r="I7" s="643" t="s">
        <v>148</v>
      </c>
      <c r="J7" s="643" t="s">
        <v>149</v>
      </c>
      <c r="K7" s="643" t="s">
        <v>150</v>
      </c>
      <c r="L7" s="643" t="s">
        <v>151</v>
      </c>
      <c r="M7" s="643" t="s">
        <v>152</v>
      </c>
      <c r="N7" s="643" t="s">
        <v>153</v>
      </c>
      <c r="O7" s="643" t="s">
        <v>154</v>
      </c>
      <c r="P7" s="643" t="s">
        <v>155</v>
      </c>
      <c r="Q7" s="644" t="s">
        <v>156</v>
      </c>
      <c r="S7" s="625"/>
    </row>
    <row r="8" spans="1:19" s="173" customFormat="1" ht="30" customHeight="1">
      <c r="A8" s="182"/>
      <c r="B8" s="183">
        <v>21</v>
      </c>
      <c r="C8" s="184">
        <v>128551328</v>
      </c>
      <c r="D8" s="184">
        <v>67397288</v>
      </c>
      <c r="E8" s="184">
        <v>3949</v>
      </c>
      <c r="F8" s="184">
        <v>47595814</v>
      </c>
      <c r="G8" s="184">
        <v>12645080</v>
      </c>
      <c r="H8" s="184">
        <v>791197</v>
      </c>
      <c r="I8" s="184">
        <v>0</v>
      </c>
      <c r="J8" s="184">
        <v>118000</v>
      </c>
      <c r="K8" s="127">
        <f aca="true" t="shared" si="0" ref="K8:Q8">D8/$C8*100</f>
        <v>52.42830941427536</v>
      </c>
      <c r="L8" s="127">
        <f t="shared" si="0"/>
        <v>0.003071924702325907</v>
      </c>
      <c r="M8" s="127">
        <f t="shared" si="0"/>
        <v>37.02475481233457</v>
      </c>
      <c r="N8" s="127">
        <f t="shared" si="0"/>
        <v>9.83660005441562</v>
      </c>
      <c r="O8" s="127">
        <f t="shared" si="0"/>
        <v>0.6154716659169791</v>
      </c>
      <c r="P8" s="127">
        <f t="shared" si="0"/>
        <v>0</v>
      </c>
      <c r="Q8" s="104">
        <f t="shared" si="0"/>
        <v>0.09179212835514232</v>
      </c>
      <c r="R8" s="185">
        <f aca="true" t="shared" si="1" ref="R8:R21">SUM(K8:Q8)</f>
        <v>99.99999999999999</v>
      </c>
      <c r="S8" s="625"/>
    </row>
    <row r="9" spans="1:19" s="173" customFormat="1" ht="30" customHeight="1">
      <c r="A9" s="186"/>
      <c r="B9" s="183">
        <v>22</v>
      </c>
      <c r="C9" s="184">
        <v>124409910</v>
      </c>
      <c r="D9" s="184">
        <v>67518223</v>
      </c>
      <c r="E9" s="184">
        <v>3441</v>
      </c>
      <c r="F9" s="184">
        <v>45059519</v>
      </c>
      <c r="G9" s="184">
        <v>11073950</v>
      </c>
      <c r="H9" s="184">
        <v>639897</v>
      </c>
      <c r="I9" s="184">
        <v>0</v>
      </c>
      <c r="J9" s="184">
        <v>114880</v>
      </c>
      <c r="K9" s="127">
        <f aca="true" t="shared" si="2" ref="K9:K51">D9/$C9*100</f>
        <v>54.27077553548588</v>
      </c>
      <c r="L9" s="127">
        <f aca="true" t="shared" si="3" ref="L9:L51">E9/$C9*100</f>
        <v>0.0027658568356813376</v>
      </c>
      <c r="M9" s="127">
        <f aca="true" t="shared" si="4" ref="M9:M51">F9/$C9*100</f>
        <v>36.21859303651936</v>
      </c>
      <c r="N9" s="127">
        <f aca="true" t="shared" si="5" ref="N9:N51">G9/$C9*100</f>
        <v>8.901179978347384</v>
      </c>
      <c r="O9" s="127">
        <f aca="true" t="shared" si="6" ref="O9:O51">H9/$C9*100</f>
        <v>0.514345681947684</v>
      </c>
      <c r="P9" s="127">
        <f aca="true" t="shared" si="7" ref="P9:P51">I9/$C9*100</f>
        <v>0</v>
      </c>
      <c r="Q9" s="104">
        <f aca="true" t="shared" si="8" ref="Q9:Q51">J9/$C9*100</f>
        <v>0.09233991086401397</v>
      </c>
      <c r="R9" s="185">
        <f t="shared" si="1"/>
        <v>100.00000000000001</v>
      </c>
      <c r="S9" s="625"/>
    </row>
    <row r="10" spans="1:19" s="173" customFormat="1" ht="30" customHeight="1">
      <c r="A10" s="186" t="s">
        <v>102</v>
      </c>
      <c r="B10" s="183">
        <v>23</v>
      </c>
      <c r="C10" s="184">
        <v>120413370</v>
      </c>
      <c r="D10" s="184">
        <v>68054847</v>
      </c>
      <c r="E10" s="184">
        <v>205202</v>
      </c>
      <c r="F10" s="184">
        <v>42738878</v>
      </c>
      <c r="G10" s="184">
        <v>8775420</v>
      </c>
      <c r="H10" s="184">
        <v>531163</v>
      </c>
      <c r="I10" s="184">
        <v>0</v>
      </c>
      <c r="J10" s="184">
        <v>107860</v>
      </c>
      <c r="K10" s="127">
        <f t="shared" si="2"/>
        <v>56.51768321075974</v>
      </c>
      <c r="L10" s="127">
        <f t="shared" si="3"/>
        <v>0.1704146308669876</v>
      </c>
      <c r="M10" s="127">
        <f t="shared" si="4"/>
        <v>35.49346555120914</v>
      </c>
      <c r="N10" s="127">
        <f t="shared" si="5"/>
        <v>7.287745538556059</v>
      </c>
      <c r="O10" s="127">
        <f t="shared" si="6"/>
        <v>0.4411162979659152</v>
      </c>
      <c r="P10" s="127">
        <f t="shared" si="7"/>
        <v>0</v>
      </c>
      <c r="Q10" s="104">
        <f t="shared" si="8"/>
        <v>0.08957477064216374</v>
      </c>
      <c r="R10" s="185">
        <f t="shared" si="1"/>
        <v>100.00000000000001</v>
      </c>
      <c r="S10" s="625"/>
    </row>
    <row r="11" spans="1:19" s="173" customFormat="1" ht="30" customHeight="1">
      <c r="A11" s="187"/>
      <c r="B11" s="188">
        <v>24</v>
      </c>
      <c r="C11" s="189">
        <v>114650461</v>
      </c>
      <c r="D11" s="189">
        <v>65717997</v>
      </c>
      <c r="E11" s="189">
        <v>140563</v>
      </c>
      <c r="F11" s="189">
        <v>40056764</v>
      </c>
      <c r="G11" s="189">
        <v>8182424</v>
      </c>
      <c r="H11" s="189">
        <v>451793</v>
      </c>
      <c r="I11" s="189">
        <v>0</v>
      </c>
      <c r="J11" s="189">
        <v>100920</v>
      </c>
      <c r="K11" s="165">
        <f t="shared" si="2"/>
        <v>57.320307678483736</v>
      </c>
      <c r="L11" s="165">
        <f t="shared" si="3"/>
        <v>0.1226013386897764</v>
      </c>
      <c r="M11" s="165">
        <f t="shared" si="4"/>
        <v>34.93816217625152</v>
      </c>
      <c r="N11" s="165">
        <f t="shared" si="5"/>
        <v>7.136843523027787</v>
      </c>
      <c r="O11" s="165">
        <f t="shared" si="6"/>
        <v>0.3940612153317029</v>
      </c>
      <c r="P11" s="165">
        <f t="shared" si="7"/>
        <v>0</v>
      </c>
      <c r="Q11" s="115">
        <f t="shared" si="8"/>
        <v>0.088024068215478</v>
      </c>
      <c r="R11" s="185">
        <f t="shared" si="1"/>
        <v>100</v>
      </c>
      <c r="S11" s="625"/>
    </row>
    <row r="12" spans="1:19" s="173" customFormat="1" ht="30" customHeight="1">
      <c r="A12" s="190"/>
      <c r="B12" s="188">
        <v>25</v>
      </c>
      <c r="C12" s="189">
        <v>110124554</v>
      </c>
      <c r="D12" s="189">
        <v>65343388</v>
      </c>
      <c r="E12" s="189">
        <v>88225</v>
      </c>
      <c r="F12" s="189">
        <v>38035334</v>
      </c>
      <c r="G12" s="189">
        <v>6256747</v>
      </c>
      <c r="H12" s="189">
        <v>306880</v>
      </c>
      <c r="I12" s="189">
        <v>0</v>
      </c>
      <c r="J12" s="189">
        <v>93980</v>
      </c>
      <c r="K12" s="622">
        <f t="shared" si="2"/>
        <v>59.335893428453744</v>
      </c>
      <c r="L12" s="622">
        <f t="shared" si="3"/>
        <v>0.08011383183445175</v>
      </c>
      <c r="M12" s="622">
        <f t="shared" si="4"/>
        <v>34.53846814217291</v>
      </c>
      <c r="N12" s="622">
        <f t="shared" si="5"/>
        <v>5.681518583040073</v>
      </c>
      <c r="O12" s="622">
        <f t="shared" si="6"/>
        <v>0.2786662818175863</v>
      </c>
      <c r="P12" s="165">
        <f t="shared" si="7"/>
        <v>0</v>
      </c>
      <c r="Q12" s="629">
        <f t="shared" si="8"/>
        <v>0.08533973268123292</v>
      </c>
      <c r="R12" s="630">
        <f t="shared" si="1"/>
        <v>100</v>
      </c>
      <c r="S12" s="631"/>
    </row>
    <row r="13" spans="1:19" s="173" customFormat="1" ht="30" customHeight="1">
      <c r="A13" s="187"/>
      <c r="B13" s="183">
        <v>21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04">
        <v>0</v>
      </c>
      <c r="R13" s="185">
        <f t="shared" si="1"/>
        <v>0</v>
      </c>
      <c r="S13" s="625"/>
    </row>
    <row r="14" spans="1:19" s="173" customFormat="1" ht="30" customHeight="1">
      <c r="A14" s="191"/>
      <c r="B14" s="183">
        <v>22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04">
        <v>0</v>
      </c>
      <c r="R14" s="185">
        <f t="shared" si="1"/>
        <v>0</v>
      </c>
      <c r="S14" s="625"/>
    </row>
    <row r="15" spans="1:19" s="173" customFormat="1" ht="30" customHeight="1">
      <c r="A15" s="191" t="s">
        <v>103</v>
      </c>
      <c r="B15" s="183">
        <v>23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04">
        <v>0</v>
      </c>
      <c r="R15" s="185">
        <f t="shared" si="1"/>
        <v>0</v>
      </c>
      <c r="S15" s="625"/>
    </row>
    <row r="16" spans="1:19" s="173" customFormat="1" ht="30" customHeight="1">
      <c r="A16" s="191"/>
      <c r="B16" s="188">
        <v>24</v>
      </c>
      <c r="C16" s="189">
        <v>44000</v>
      </c>
      <c r="D16" s="189">
        <v>0</v>
      </c>
      <c r="E16" s="189">
        <v>0</v>
      </c>
      <c r="F16" s="189">
        <v>44000</v>
      </c>
      <c r="G16" s="189">
        <v>0</v>
      </c>
      <c r="H16" s="189">
        <v>0</v>
      </c>
      <c r="I16" s="189">
        <v>0</v>
      </c>
      <c r="J16" s="189">
        <v>0</v>
      </c>
      <c r="K16" s="165">
        <v>0</v>
      </c>
      <c r="L16" s="165">
        <v>0</v>
      </c>
      <c r="M16" s="165">
        <f t="shared" si="4"/>
        <v>100</v>
      </c>
      <c r="N16" s="165">
        <v>0</v>
      </c>
      <c r="O16" s="165">
        <v>0</v>
      </c>
      <c r="P16" s="165">
        <v>0</v>
      </c>
      <c r="Q16" s="115">
        <v>0</v>
      </c>
      <c r="R16" s="185">
        <f t="shared" si="1"/>
        <v>100</v>
      </c>
      <c r="S16" s="625"/>
    </row>
    <row r="17" spans="1:19" s="173" customFormat="1" ht="30" customHeight="1">
      <c r="A17" s="192"/>
      <c r="B17" s="188">
        <v>25</v>
      </c>
      <c r="C17" s="189">
        <v>93600</v>
      </c>
      <c r="D17" s="189"/>
      <c r="E17" s="189"/>
      <c r="F17" s="189">
        <v>93600</v>
      </c>
      <c r="G17" s="189">
        <v>0</v>
      </c>
      <c r="H17" s="189">
        <v>0</v>
      </c>
      <c r="I17" s="189">
        <v>0</v>
      </c>
      <c r="J17" s="189">
        <v>0</v>
      </c>
      <c r="K17" s="165">
        <f t="shared" si="2"/>
        <v>0</v>
      </c>
      <c r="L17" s="165">
        <f t="shared" si="3"/>
        <v>0</v>
      </c>
      <c r="M17" s="165">
        <f t="shared" si="4"/>
        <v>100</v>
      </c>
      <c r="N17" s="165">
        <f t="shared" si="5"/>
        <v>0</v>
      </c>
      <c r="O17" s="165">
        <f t="shared" si="6"/>
        <v>0</v>
      </c>
      <c r="P17" s="165">
        <f t="shared" si="7"/>
        <v>0</v>
      </c>
      <c r="Q17" s="115">
        <f t="shared" si="8"/>
        <v>0</v>
      </c>
      <c r="R17" s="185">
        <f t="shared" si="1"/>
        <v>100</v>
      </c>
      <c r="S17" s="625"/>
    </row>
    <row r="18" spans="1:19" s="173" customFormat="1" ht="30" customHeight="1">
      <c r="A18" s="191"/>
      <c r="B18" s="183">
        <v>21</v>
      </c>
      <c r="C18" s="184">
        <v>494903</v>
      </c>
      <c r="D18" s="184">
        <v>216108</v>
      </c>
      <c r="E18" s="184">
        <v>0</v>
      </c>
      <c r="F18" s="184">
        <v>278795</v>
      </c>
      <c r="G18" s="184">
        <v>0</v>
      </c>
      <c r="H18" s="184">
        <v>0</v>
      </c>
      <c r="I18" s="184">
        <v>0</v>
      </c>
      <c r="J18" s="184">
        <v>0</v>
      </c>
      <c r="K18" s="127">
        <f t="shared" si="2"/>
        <v>43.66673873466114</v>
      </c>
      <c r="L18" s="127">
        <f t="shared" si="3"/>
        <v>0</v>
      </c>
      <c r="M18" s="127">
        <f t="shared" si="4"/>
        <v>56.33326126533886</v>
      </c>
      <c r="N18" s="127">
        <f t="shared" si="5"/>
        <v>0</v>
      </c>
      <c r="O18" s="127">
        <f t="shared" si="6"/>
        <v>0</v>
      </c>
      <c r="P18" s="127">
        <f t="shared" si="7"/>
        <v>0</v>
      </c>
      <c r="Q18" s="104">
        <f t="shared" si="8"/>
        <v>0</v>
      </c>
      <c r="R18" s="185">
        <f t="shared" si="1"/>
        <v>100</v>
      </c>
      <c r="S18" s="625"/>
    </row>
    <row r="19" spans="1:19" s="173" customFormat="1" ht="30" customHeight="1">
      <c r="A19" s="191"/>
      <c r="B19" s="183">
        <v>22</v>
      </c>
      <c r="C19" s="184">
        <v>457645</v>
      </c>
      <c r="D19" s="184">
        <v>201206</v>
      </c>
      <c r="E19" s="184">
        <v>0</v>
      </c>
      <c r="F19" s="184">
        <v>256439</v>
      </c>
      <c r="G19" s="184">
        <v>0</v>
      </c>
      <c r="H19" s="184">
        <v>0</v>
      </c>
      <c r="I19" s="184">
        <v>0</v>
      </c>
      <c r="J19" s="184">
        <v>0</v>
      </c>
      <c r="K19" s="127">
        <f t="shared" si="2"/>
        <v>43.96551912508604</v>
      </c>
      <c r="L19" s="127">
        <f t="shared" si="3"/>
        <v>0</v>
      </c>
      <c r="M19" s="127">
        <f t="shared" si="4"/>
        <v>56.03448087491396</v>
      </c>
      <c r="N19" s="127">
        <f t="shared" si="5"/>
        <v>0</v>
      </c>
      <c r="O19" s="127">
        <f t="shared" si="6"/>
        <v>0</v>
      </c>
      <c r="P19" s="127">
        <f t="shared" si="7"/>
        <v>0</v>
      </c>
      <c r="Q19" s="104">
        <f t="shared" si="8"/>
        <v>0</v>
      </c>
      <c r="R19" s="185">
        <f t="shared" si="1"/>
        <v>100</v>
      </c>
      <c r="S19" s="625"/>
    </row>
    <row r="20" spans="1:19" s="173" customFormat="1" ht="30" customHeight="1">
      <c r="A20" s="191" t="s">
        <v>104</v>
      </c>
      <c r="B20" s="183">
        <v>23</v>
      </c>
      <c r="C20" s="184">
        <v>419677</v>
      </c>
      <c r="D20" s="184">
        <v>186034</v>
      </c>
      <c r="E20" s="184">
        <v>0</v>
      </c>
      <c r="F20" s="184">
        <v>233643</v>
      </c>
      <c r="G20" s="184">
        <v>0</v>
      </c>
      <c r="H20" s="184">
        <v>0</v>
      </c>
      <c r="I20" s="184">
        <v>0</v>
      </c>
      <c r="J20" s="184">
        <v>0</v>
      </c>
      <c r="K20" s="127">
        <f t="shared" si="2"/>
        <v>44.327899789600096</v>
      </c>
      <c r="L20" s="127">
        <f t="shared" si="3"/>
        <v>0</v>
      </c>
      <c r="M20" s="127">
        <f t="shared" si="4"/>
        <v>55.6721002103999</v>
      </c>
      <c r="N20" s="127">
        <f t="shared" si="5"/>
        <v>0</v>
      </c>
      <c r="O20" s="127">
        <f t="shared" si="6"/>
        <v>0</v>
      </c>
      <c r="P20" s="127">
        <f t="shared" si="7"/>
        <v>0</v>
      </c>
      <c r="Q20" s="104">
        <f t="shared" si="8"/>
        <v>0</v>
      </c>
      <c r="R20" s="185">
        <f t="shared" si="1"/>
        <v>100</v>
      </c>
      <c r="S20" s="625"/>
    </row>
    <row r="21" spans="1:19" s="173" customFormat="1" ht="30" customHeight="1">
      <c r="A21" s="191"/>
      <c r="B21" s="188">
        <v>24</v>
      </c>
      <c r="C21" s="189">
        <v>380984</v>
      </c>
      <c r="D21" s="189">
        <v>170588</v>
      </c>
      <c r="E21" s="189">
        <v>0</v>
      </c>
      <c r="F21" s="189">
        <v>210396</v>
      </c>
      <c r="G21" s="189">
        <v>0</v>
      </c>
      <c r="H21" s="189">
        <v>0</v>
      </c>
      <c r="I21" s="189">
        <v>0</v>
      </c>
      <c r="J21" s="189">
        <v>0</v>
      </c>
      <c r="K21" s="165">
        <f t="shared" si="2"/>
        <v>44.77563362240934</v>
      </c>
      <c r="L21" s="165">
        <f t="shared" si="3"/>
        <v>0</v>
      </c>
      <c r="M21" s="165">
        <f t="shared" si="4"/>
        <v>55.22436637759066</v>
      </c>
      <c r="N21" s="165">
        <f t="shared" si="5"/>
        <v>0</v>
      </c>
      <c r="O21" s="165">
        <f t="shared" si="6"/>
        <v>0</v>
      </c>
      <c r="P21" s="165">
        <f t="shared" si="7"/>
        <v>0</v>
      </c>
      <c r="Q21" s="115">
        <f t="shared" si="8"/>
        <v>0</v>
      </c>
      <c r="R21" s="630">
        <f t="shared" si="1"/>
        <v>100</v>
      </c>
      <c r="S21" s="631"/>
    </row>
    <row r="22" spans="1:19" s="193" customFormat="1" ht="30" customHeight="1">
      <c r="A22" s="192"/>
      <c r="B22" s="188">
        <v>25</v>
      </c>
      <c r="C22" s="189">
        <v>341550</v>
      </c>
      <c r="D22" s="189">
        <v>154862</v>
      </c>
      <c r="E22" s="189">
        <v>0</v>
      </c>
      <c r="F22" s="189">
        <v>186688</v>
      </c>
      <c r="G22" s="189">
        <v>0</v>
      </c>
      <c r="H22" s="189">
        <v>0</v>
      </c>
      <c r="I22" s="189">
        <v>0</v>
      </c>
      <c r="J22" s="189">
        <v>0</v>
      </c>
      <c r="K22" s="622">
        <f t="shared" si="2"/>
        <v>45.340945688771775</v>
      </c>
      <c r="L22" s="165">
        <f t="shared" si="3"/>
        <v>0</v>
      </c>
      <c r="M22" s="622">
        <f t="shared" si="4"/>
        <v>54.659054311228225</v>
      </c>
      <c r="N22" s="165">
        <f t="shared" si="5"/>
        <v>0</v>
      </c>
      <c r="O22" s="165">
        <f t="shared" si="6"/>
        <v>0</v>
      </c>
      <c r="P22" s="165">
        <f t="shared" si="7"/>
        <v>0</v>
      </c>
      <c r="Q22" s="115">
        <f t="shared" si="8"/>
        <v>0</v>
      </c>
      <c r="R22" s="630"/>
      <c r="S22" s="631"/>
    </row>
    <row r="23" spans="1:19" s="173" customFormat="1" ht="30" customHeight="1">
      <c r="A23" s="191"/>
      <c r="B23" s="183">
        <v>21</v>
      </c>
      <c r="C23" s="184">
        <v>69000</v>
      </c>
      <c r="D23" s="184">
        <v>47800</v>
      </c>
      <c r="E23" s="184">
        <v>0</v>
      </c>
      <c r="F23" s="184">
        <v>21200</v>
      </c>
      <c r="G23" s="184">
        <v>0</v>
      </c>
      <c r="H23" s="184">
        <v>0</v>
      </c>
      <c r="I23" s="184">
        <v>0</v>
      </c>
      <c r="J23" s="184">
        <v>0</v>
      </c>
      <c r="K23" s="127">
        <f t="shared" si="2"/>
        <v>69.27536231884058</v>
      </c>
      <c r="L23" s="127">
        <f t="shared" si="3"/>
        <v>0</v>
      </c>
      <c r="M23" s="127">
        <f t="shared" si="4"/>
        <v>30.72463768115942</v>
      </c>
      <c r="N23" s="127">
        <f t="shared" si="5"/>
        <v>0</v>
      </c>
      <c r="O23" s="127">
        <f t="shared" si="6"/>
        <v>0</v>
      </c>
      <c r="P23" s="127">
        <f t="shared" si="7"/>
        <v>0</v>
      </c>
      <c r="Q23" s="104">
        <f t="shared" si="8"/>
        <v>0</v>
      </c>
      <c r="R23" s="630">
        <f>SUM(K23:Q23)</f>
        <v>100</v>
      </c>
      <c r="S23" s="631"/>
    </row>
    <row r="24" spans="1:19" s="173" customFormat="1" ht="30" customHeight="1">
      <c r="A24" s="191"/>
      <c r="B24" s="183">
        <v>22</v>
      </c>
      <c r="C24" s="184">
        <v>114072</v>
      </c>
      <c r="D24" s="184">
        <v>65172</v>
      </c>
      <c r="E24" s="184">
        <v>0</v>
      </c>
      <c r="F24" s="184">
        <v>48900</v>
      </c>
      <c r="G24" s="184">
        <v>0</v>
      </c>
      <c r="H24" s="184">
        <v>0</v>
      </c>
      <c r="I24" s="184">
        <v>0</v>
      </c>
      <c r="J24" s="184">
        <v>0</v>
      </c>
      <c r="K24" s="127">
        <f t="shared" si="2"/>
        <v>57.132337471070905</v>
      </c>
      <c r="L24" s="127">
        <f t="shared" si="3"/>
        <v>0</v>
      </c>
      <c r="M24" s="127">
        <f t="shared" si="4"/>
        <v>42.867662528929095</v>
      </c>
      <c r="N24" s="127">
        <f t="shared" si="5"/>
        <v>0</v>
      </c>
      <c r="O24" s="127">
        <f t="shared" si="6"/>
        <v>0</v>
      </c>
      <c r="P24" s="127">
        <f t="shared" si="7"/>
        <v>0</v>
      </c>
      <c r="Q24" s="104">
        <f t="shared" si="8"/>
        <v>0</v>
      </c>
      <c r="R24" s="630">
        <f>SUM(K24:Q24)</f>
        <v>100</v>
      </c>
      <c r="S24" s="631"/>
    </row>
    <row r="25" spans="1:19" s="173" customFormat="1" ht="30" customHeight="1">
      <c r="A25" s="191" t="s">
        <v>105</v>
      </c>
      <c r="B25" s="183">
        <v>23</v>
      </c>
      <c r="C25" s="184">
        <v>131901</v>
      </c>
      <c r="D25" s="184">
        <v>88269</v>
      </c>
      <c r="E25" s="184">
        <v>0</v>
      </c>
      <c r="F25" s="184">
        <v>43632</v>
      </c>
      <c r="G25" s="184">
        <v>0</v>
      </c>
      <c r="H25" s="184">
        <v>0</v>
      </c>
      <c r="I25" s="184">
        <v>0</v>
      </c>
      <c r="J25" s="184">
        <v>0</v>
      </c>
      <c r="K25" s="127">
        <f t="shared" si="2"/>
        <v>66.92064502922646</v>
      </c>
      <c r="L25" s="127">
        <f t="shared" si="3"/>
        <v>0</v>
      </c>
      <c r="M25" s="127">
        <f t="shared" si="4"/>
        <v>33.07935497077354</v>
      </c>
      <c r="N25" s="127">
        <f t="shared" si="5"/>
        <v>0</v>
      </c>
      <c r="O25" s="127">
        <f t="shared" si="6"/>
        <v>0</v>
      </c>
      <c r="P25" s="127">
        <f t="shared" si="7"/>
        <v>0</v>
      </c>
      <c r="Q25" s="104">
        <f t="shared" si="8"/>
        <v>0</v>
      </c>
      <c r="R25" s="630">
        <f>SUM(K25:Q25)</f>
        <v>100</v>
      </c>
      <c r="S25" s="631"/>
    </row>
    <row r="26" spans="1:19" s="173" customFormat="1" ht="30" customHeight="1">
      <c r="A26" s="191"/>
      <c r="B26" s="188">
        <v>24</v>
      </c>
      <c r="C26" s="189">
        <v>136495</v>
      </c>
      <c r="D26" s="189">
        <v>105026</v>
      </c>
      <c r="E26" s="189">
        <v>0</v>
      </c>
      <c r="F26" s="189">
        <v>31469</v>
      </c>
      <c r="G26" s="189">
        <v>0</v>
      </c>
      <c r="H26" s="189">
        <v>0</v>
      </c>
      <c r="I26" s="189">
        <v>0</v>
      </c>
      <c r="J26" s="189">
        <v>0</v>
      </c>
      <c r="K26" s="165">
        <f t="shared" si="2"/>
        <v>76.94494303820653</v>
      </c>
      <c r="L26" s="165">
        <f t="shared" si="3"/>
        <v>0</v>
      </c>
      <c r="M26" s="165">
        <f t="shared" si="4"/>
        <v>23.055056961793472</v>
      </c>
      <c r="N26" s="165">
        <f t="shared" si="5"/>
        <v>0</v>
      </c>
      <c r="O26" s="165">
        <f t="shared" si="6"/>
        <v>0</v>
      </c>
      <c r="P26" s="165">
        <f t="shared" si="7"/>
        <v>0</v>
      </c>
      <c r="Q26" s="115">
        <f t="shared" si="8"/>
        <v>0</v>
      </c>
      <c r="R26" s="630">
        <f>SUM(K26:Q26)</f>
        <v>100</v>
      </c>
      <c r="S26" s="631"/>
    </row>
    <row r="27" spans="1:19" s="173" customFormat="1" ht="30" customHeight="1">
      <c r="A27" s="192"/>
      <c r="B27" s="188">
        <v>25</v>
      </c>
      <c r="C27" s="189">
        <v>132227</v>
      </c>
      <c r="D27" s="194">
        <v>112976</v>
      </c>
      <c r="E27" s="194">
        <v>0</v>
      </c>
      <c r="F27" s="194">
        <v>19251</v>
      </c>
      <c r="G27" s="194">
        <v>0</v>
      </c>
      <c r="H27" s="194">
        <v>0</v>
      </c>
      <c r="I27" s="194">
        <v>0</v>
      </c>
      <c r="J27" s="189">
        <v>0</v>
      </c>
      <c r="K27" s="622">
        <f t="shared" si="2"/>
        <v>85.44094625152199</v>
      </c>
      <c r="L27" s="165">
        <f t="shared" si="3"/>
        <v>0</v>
      </c>
      <c r="M27" s="622">
        <f t="shared" si="4"/>
        <v>14.559053748477996</v>
      </c>
      <c r="N27" s="165">
        <f t="shared" si="5"/>
        <v>0</v>
      </c>
      <c r="O27" s="165">
        <f t="shared" si="6"/>
        <v>0</v>
      </c>
      <c r="P27" s="165">
        <f t="shared" si="7"/>
        <v>0</v>
      </c>
      <c r="Q27" s="115">
        <f t="shared" si="8"/>
        <v>0</v>
      </c>
      <c r="R27" s="630"/>
      <c r="S27" s="631"/>
    </row>
    <row r="28" spans="1:19" s="173" customFormat="1" ht="30" customHeight="1">
      <c r="A28" s="191"/>
      <c r="B28" s="183">
        <v>21</v>
      </c>
      <c r="C28" s="184">
        <v>2120381</v>
      </c>
      <c r="D28" s="184">
        <v>1431684</v>
      </c>
      <c r="E28" s="184">
        <v>0</v>
      </c>
      <c r="F28" s="184">
        <v>688697</v>
      </c>
      <c r="G28" s="184">
        <v>0</v>
      </c>
      <c r="H28" s="184">
        <v>0</v>
      </c>
      <c r="I28" s="184">
        <v>0</v>
      </c>
      <c r="J28" s="184">
        <v>0</v>
      </c>
      <c r="K28" s="127">
        <f t="shared" si="2"/>
        <v>67.52012963707938</v>
      </c>
      <c r="L28" s="127">
        <f t="shared" si="3"/>
        <v>0</v>
      </c>
      <c r="M28" s="127">
        <f t="shared" si="4"/>
        <v>32.47987036292063</v>
      </c>
      <c r="N28" s="127">
        <f t="shared" si="5"/>
        <v>0</v>
      </c>
      <c r="O28" s="127">
        <f t="shared" si="6"/>
        <v>0</v>
      </c>
      <c r="P28" s="127">
        <f t="shared" si="7"/>
        <v>0</v>
      </c>
      <c r="Q28" s="104">
        <f t="shared" si="8"/>
        <v>0</v>
      </c>
      <c r="R28" s="630">
        <f>SUM(K28:Q28)</f>
        <v>100</v>
      </c>
      <c r="S28" s="631"/>
    </row>
    <row r="29" spans="1:19" s="173" customFormat="1" ht="30" customHeight="1">
      <c r="A29" s="191"/>
      <c r="B29" s="183">
        <v>22</v>
      </c>
      <c r="C29" s="184">
        <v>2081313</v>
      </c>
      <c r="D29" s="184">
        <v>1368979</v>
      </c>
      <c r="E29" s="184">
        <v>0</v>
      </c>
      <c r="F29" s="184">
        <v>712334</v>
      </c>
      <c r="G29" s="184">
        <v>0</v>
      </c>
      <c r="H29" s="184">
        <v>0</v>
      </c>
      <c r="I29" s="184">
        <v>0</v>
      </c>
      <c r="J29" s="184">
        <v>0</v>
      </c>
      <c r="K29" s="127">
        <f t="shared" si="2"/>
        <v>65.77477774846936</v>
      </c>
      <c r="L29" s="127">
        <f t="shared" si="3"/>
        <v>0</v>
      </c>
      <c r="M29" s="127">
        <f t="shared" si="4"/>
        <v>34.225222251530646</v>
      </c>
      <c r="N29" s="127">
        <f t="shared" si="5"/>
        <v>0</v>
      </c>
      <c r="O29" s="127">
        <f t="shared" si="6"/>
        <v>0</v>
      </c>
      <c r="P29" s="127">
        <f t="shared" si="7"/>
        <v>0</v>
      </c>
      <c r="Q29" s="104">
        <f t="shared" si="8"/>
        <v>0</v>
      </c>
      <c r="R29" s="630">
        <f>SUM(K29:Q29)</f>
        <v>100</v>
      </c>
      <c r="S29" s="631"/>
    </row>
    <row r="30" spans="1:19" s="173" customFormat="1" ht="30" customHeight="1">
      <c r="A30" s="191" t="s">
        <v>106</v>
      </c>
      <c r="B30" s="183">
        <v>23</v>
      </c>
      <c r="C30" s="184">
        <v>2039994</v>
      </c>
      <c r="D30" s="184">
        <v>1303669</v>
      </c>
      <c r="E30" s="184">
        <v>0</v>
      </c>
      <c r="F30" s="184">
        <v>736325</v>
      </c>
      <c r="G30" s="184">
        <v>0</v>
      </c>
      <c r="H30" s="184">
        <v>0</v>
      </c>
      <c r="I30" s="184">
        <v>0</v>
      </c>
      <c r="J30" s="184">
        <v>0</v>
      </c>
      <c r="K30" s="127">
        <f t="shared" si="2"/>
        <v>63.9055310946993</v>
      </c>
      <c r="L30" s="127">
        <f t="shared" si="3"/>
        <v>0</v>
      </c>
      <c r="M30" s="127">
        <f t="shared" si="4"/>
        <v>36.0944689053007</v>
      </c>
      <c r="N30" s="127">
        <f t="shared" si="5"/>
        <v>0</v>
      </c>
      <c r="O30" s="127">
        <f t="shared" si="6"/>
        <v>0</v>
      </c>
      <c r="P30" s="127">
        <f t="shared" si="7"/>
        <v>0</v>
      </c>
      <c r="Q30" s="104">
        <f t="shared" si="8"/>
        <v>0</v>
      </c>
      <c r="R30" s="630">
        <f>SUM(K30:Q30)</f>
        <v>100</v>
      </c>
      <c r="S30" s="631"/>
    </row>
    <row r="31" spans="1:19" s="173" customFormat="1" ht="30" customHeight="1">
      <c r="A31" s="191"/>
      <c r="B31" s="188">
        <v>24</v>
      </c>
      <c r="C31" s="189">
        <v>1964192</v>
      </c>
      <c r="D31" s="189">
        <v>1206098</v>
      </c>
      <c r="E31" s="189">
        <v>0</v>
      </c>
      <c r="F31" s="189">
        <v>758094</v>
      </c>
      <c r="G31" s="189">
        <v>0</v>
      </c>
      <c r="H31" s="189">
        <v>0</v>
      </c>
      <c r="I31" s="189">
        <v>0</v>
      </c>
      <c r="J31" s="189">
        <v>0</v>
      </c>
      <c r="K31" s="165">
        <f t="shared" si="2"/>
        <v>61.404282269757736</v>
      </c>
      <c r="L31" s="165">
        <f t="shared" si="3"/>
        <v>0</v>
      </c>
      <c r="M31" s="165">
        <f t="shared" si="4"/>
        <v>38.59571773024226</v>
      </c>
      <c r="N31" s="165">
        <f t="shared" si="5"/>
        <v>0</v>
      </c>
      <c r="O31" s="165">
        <f t="shared" si="6"/>
        <v>0</v>
      </c>
      <c r="P31" s="165">
        <f t="shared" si="7"/>
        <v>0</v>
      </c>
      <c r="Q31" s="115">
        <f t="shared" si="8"/>
        <v>0</v>
      </c>
      <c r="R31" s="630">
        <f>SUM(K31:Q31)</f>
        <v>100</v>
      </c>
      <c r="S31" s="631"/>
    </row>
    <row r="32" spans="1:19" s="173" customFormat="1" ht="30" customHeight="1">
      <c r="A32" s="192"/>
      <c r="B32" s="188">
        <v>25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  <c r="Q32" s="115">
        <v>0</v>
      </c>
      <c r="R32" s="630"/>
      <c r="S32" s="631"/>
    </row>
    <row r="33" spans="1:19" s="173" customFormat="1" ht="30" customHeight="1">
      <c r="A33" s="191"/>
      <c r="B33" s="183">
        <v>21</v>
      </c>
      <c r="C33" s="184">
        <v>31763073</v>
      </c>
      <c r="D33" s="184">
        <v>27017300</v>
      </c>
      <c r="E33" s="184">
        <v>0</v>
      </c>
      <c r="F33" s="184">
        <v>938588</v>
      </c>
      <c r="G33" s="184">
        <v>2471755</v>
      </c>
      <c r="H33" s="184">
        <v>1320830</v>
      </c>
      <c r="I33" s="184">
        <v>0</v>
      </c>
      <c r="J33" s="184">
        <v>14600</v>
      </c>
      <c r="K33" s="127">
        <f t="shared" si="2"/>
        <v>85.05883545965467</v>
      </c>
      <c r="L33" s="127">
        <f t="shared" si="3"/>
        <v>0</v>
      </c>
      <c r="M33" s="127">
        <f t="shared" si="4"/>
        <v>2.954965975741705</v>
      </c>
      <c r="N33" s="127">
        <f t="shared" si="5"/>
        <v>7.7818509562975855</v>
      </c>
      <c r="O33" s="127">
        <f t="shared" si="6"/>
        <v>4.158382282469962</v>
      </c>
      <c r="P33" s="127">
        <f t="shared" si="7"/>
        <v>0</v>
      </c>
      <c r="Q33" s="172" t="s">
        <v>139</v>
      </c>
      <c r="R33" s="630">
        <f>SUM(K33:Q33)</f>
        <v>99.95403467416392</v>
      </c>
      <c r="S33" s="631"/>
    </row>
    <row r="34" spans="1:19" s="173" customFormat="1" ht="30" customHeight="1">
      <c r="A34" s="191"/>
      <c r="B34" s="183">
        <v>22</v>
      </c>
      <c r="C34" s="184">
        <v>31543400</v>
      </c>
      <c r="D34" s="184">
        <v>26572033</v>
      </c>
      <c r="E34" s="184">
        <v>0</v>
      </c>
      <c r="F34" s="184">
        <v>1279220</v>
      </c>
      <c r="G34" s="184">
        <v>2135560</v>
      </c>
      <c r="H34" s="184">
        <v>1545637</v>
      </c>
      <c r="I34" s="184">
        <v>0</v>
      </c>
      <c r="J34" s="184">
        <v>10950</v>
      </c>
      <c r="K34" s="127">
        <f t="shared" si="2"/>
        <v>84.2395968728799</v>
      </c>
      <c r="L34" s="127">
        <f t="shared" si="3"/>
        <v>0</v>
      </c>
      <c r="M34" s="127">
        <f t="shared" si="4"/>
        <v>4.055428393895395</v>
      </c>
      <c r="N34" s="127">
        <f t="shared" si="5"/>
        <v>6.770227686298877</v>
      </c>
      <c r="O34" s="127">
        <f t="shared" si="6"/>
        <v>4.900032970447066</v>
      </c>
      <c r="P34" s="127">
        <f t="shared" si="7"/>
        <v>0</v>
      </c>
      <c r="Q34" s="172" t="s">
        <v>139</v>
      </c>
      <c r="R34" s="630">
        <f>SUM(K34:Q34)</f>
        <v>99.96528592352125</v>
      </c>
      <c r="S34" s="631"/>
    </row>
    <row r="35" spans="1:19" s="173" customFormat="1" ht="30" customHeight="1">
      <c r="A35" s="191" t="s">
        <v>107</v>
      </c>
      <c r="B35" s="183">
        <v>23</v>
      </c>
      <c r="C35" s="184">
        <v>30632442</v>
      </c>
      <c r="D35" s="184">
        <v>26078008</v>
      </c>
      <c r="E35" s="184">
        <v>0</v>
      </c>
      <c r="F35" s="184">
        <v>1191180</v>
      </c>
      <c r="G35" s="184">
        <v>2008840</v>
      </c>
      <c r="H35" s="184">
        <v>1347114</v>
      </c>
      <c r="I35" s="184">
        <v>0</v>
      </c>
      <c r="J35" s="184">
        <v>7300</v>
      </c>
      <c r="K35" s="127">
        <f t="shared" si="2"/>
        <v>85.13199176219773</v>
      </c>
      <c r="L35" s="127">
        <f t="shared" si="3"/>
        <v>0</v>
      </c>
      <c r="M35" s="127">
        <f t="shared" si="4"/>
        <v>3.8886223958246617</v>
      </c>
      <c r="N35" s="127">
        <f t="shared" si="5"/>
        <v>6.557883958451631</v>
      </c>
      <c r="O35" s="127">
        <f t="shared" si="6"/>
        <v>4.397670939848674</v>
      </c>
      <c r="P35" s="127">
        <f t="shared" si="7"/>
        <v>0</v>
      </c>
      <c r="Q35" s="172" t="s">
        <v>139</v>
      </c>
      <c r="R35" s="630">
        <f>SUM(K35:Q35)</f>
        <v>99.9761690563227</v>
      </c>
      <c r="S35" s="631"/>
    </row>
    <row r="36" spans="1:19" s="173" customFormat="1" ht="30" customHeight="1">
      <c r="A36" s="191"/>
      <c r="B36" s="188">
        <v>24</v>
      </c>
      <c r="C36" s="189">
        <v>29847561</v>
      </c>
      <c r="D36" s="189">
        <v>23850480</v>
      </c>
      <c r="E36" s="189">
        <v>0</v>
      </c>
      <c r="F36" s="189">
        <v>1618694</v>
      </c>
      <c r="G36" s="189">
        <v>3322490</v>
      </c>
      <c r="H36" s="189">
        <v>1052247</v>
      </c>
      <c r="I36" s="189">
        <v>0</v>
      </c>
      <c r="J36" s="189">
        <v>3650</v>
      </c>
      <c r="K36" s="165">
        <f t="shared" si="2"/>
        <v>79.90763466401827</v>
      </c>
      <c r="L36" s="165">
        <f t="shared" si="3"/>
        <v>0</v>
      </c>
      <c r="M36" s="165">
        <f t="shared" si="4"/>
        <v>5.4232035910739915</v>
      </c>
      <c r="N36" s="165">
        <f t="shared" si="5"/>
        <v>11.131529306531947</v>
      </c>
      <c r="O36" s="165">
        <f t="shared" si="6"/>
        <v>3.5254036334828163</v>
      </c>
      <c r="P36" s="165">
        <f t="shared" si="7"/>
        <v>0</v>
      </c>
      <c r="Q36" s="774" t="s">
        <v>139</v>
      </c>
      <c r="R36" s="630">
        <f>SUM(K36:Q36)</f>
        <v>99.98777119510702</v>
      </c>
      <c r="S36" s="631"/>
    </row>
    <row r="37" spans="1:19" s="173" customFormat="1" ht="30" customHeight="1">
      <c r="A37" s="192"/>
      <c r="B37" s="188">
        <v>25</v>
      </c>
      <c r="C37" s="189">
        <v>30025049</v>
      </c>
      <c r="D37" s="189">
        <v>24755831</v>
      </c>
      <c r="E37" s="189">
        <v>0</v>
      </c>
      <c r="F37" s="189">
        <v>1725452</v>
      </c>
      <c r="G37" s="189">
        <v>2757019</v>
      </c>
      <c r="H37" s="189">
        <v>786747</v>
      </c>
      <c r="I37" s="189">
        <v>0</v>
      </c>
      <c r="J37" s="189">
        <v>0</v>
      </c>
      <c r="K37" s="622">
        <f t="shared" si="2"/>
        <v>82.45059316972305</v>
      </c>
      <c r="L37" s="165">
        <f t="shared" si="3"/>
        <v>0</v>
      </c>
      <c r="M37" s="622">
        <f t="shared" si="4"/>
        <v>5.746708356745729</v>
      </c>
      <c r="N37" s="622">
        <f t="shared" si="5"/>
        <v>9.18239633847059</v>
      </c>
      <c r="O37" s="622">
        <f t="shared" si="6"/>
        <v>2.620302135060629</v>
      </c>
      <c r="P37" s="165">
        <f t="shared" si="7"/>
        <v>0</v>
      </c>
      <c r="Q37" s="115">
        <v>0</v>
      </c>
      <c r="R37" s="630"/>
      <c r="S37" s="631"/>
    </row>
    <row r="38" spans="1:19" s="173" customFormat="1" ht="30" customHeight="1">
      <c r="A38" s="191"/>
      <c r="B38" s="183">
        <v>21</v>
      </c>
      <c r="C38" s="184">
        <v>2270239</v>
      </c>
      <c r="D38" s="184">
        <v>1283030</v>
      </c>
      <c r="E38" s="184">
        <v>407663</v>
      </c>
      <c r="F38" s="184">
        <v>579546</v>
      </c>
      <c r="G38" s="184">
        <v>0</v>
      </c>
      <c r="H38" s="184">
        <v>0</v>
      </c>
      <c r="I38" s="184">
        <v>0</v>
      </c>
      <c r="J38" s="184">
        <v>0</v>
      </c>
      <c r="K38" s="127">
        <f t="shared" si="2"/>
        <v>56.51519509619912</v>
      </c>
      <c r="L38" s="127">
        <f t="shared" si="3"/>
        <v>17.956831857791183</v>
      </c>
      <c r="M38" s="127">
        <f t="shared" si="4"/>
        <v>25.527973046009695</v>
      </c>
      <c r="N38" s="127">
        <f t="shared" si="5"/>
        <v>0</v>
      </c>
      <c r="O38" s="127">
        <f t="shared" si="6"/>
        <v>0</v>
      </c>
      <c r="P38" s="127">
        <f t="shared" si="7"/>
        <v>0</v>
      </c>
      <c r="Q38" s="104">
        <f t="shared" si="8"/>
        <v>0</v>
      </c>
      <c r="R38" s="630">
        <f>SUM(K38:Q38)</f>
        <v>100</v>
      </c>
      <c r="S38" s="631"/>
    </row>
    <row r="39" spans="1:19" s="173" customFormat="1" ht="30" customHeight="1">
      <c r="A39" s="1057" t="s">
        <v>317</v>
      </c>
      <c r="B39" s="183">
        <v>22</v>
      </c>
      <c r="C39" s="184">
        <v>2177334</v>
      </c>
      <c r="D39" s="184">
        <v>1226827</v>
      </c>
      <c r="E39" s="184">
        <v>393489</v>
      </c>
      <c r="F39" s="184">
        <v>557018</v>
      </c>
      <c r="G39" s="184">
        <v>0</v>
      </c>
      <c r="H39" s="184">
        <v>0</v>
      </c>
      <c r="I39" s="184">
        <v>0</v>
      </c>
      <c r="J39" s="184">
        <v>0</v>
      </c>
      <c r="K39" s="127">
        <f t="shared" si="2"/>
        <v>56.34537466461278</v>
      </c>
      <c r="L39" s="127">
        <f t="shared" si="3"/>
        <v>18.072055091226243</v>
      </c>
      <c r="M39" s="127">
        <f t="shared" si="4"/>
        <v>25.58257024416098</v>
      </c>
      <c r="N39" s="127">
        <f t="shared" si="5"/>
        <v>0</v>
      </c>
      <c r="O39" s="127">
        <f t="shared" si="6"/>
        <v>0</v>
      </c>
      <c r="P39" s="127">
        <f t="shared" si="7"/>
        <v>0</v>
      </c>
      <c r="Q39" s="104">
        <f t="shared" si="8"/>
        <v>0</v>
      </c>
      <c r="R39" s="630">
        <f>SUM(K39:Q39)</f>
        <v>100</v>
      </c>
      <c r="S39" s="631"/>
    </row>
    <row r="40" spans="1:19" s="173" customFormat="1" ht="30" customHeight="1">
      <c r="A40" s="1046"/>
      <c r="B40" s="183">
        <v>23</v>
      </c>
      <c r="C40" s="184">
        <v>2082741</v>
      </c>
      <c r="D40" s="184">
        <v>1169540</v>
      </c>
      <c r="E40" s="184">
        <v>379080</v>
      </c>
      <c r="F40" s="184">
        <v>534121</v>
      </c>
      <c r="G40" s="184">
        <v>0</v>
      </c>
      <c r="H40" s="184">
        <v>0</v>
      </c>
      <c r="I40" s="184">
        <v>0</v>
      </c>
      <c r="J40" s="184">
        <v>0</v>
      </c>
      <c r="K40" s="127">
        <f t="shared" si="2"/>
        <v>56.153885672774486</v>
      </c>
      <c r="L40" s="127">
        <f t="shared" si="3"/>
        <v>18.20101491255994</v>
      </c>
      <c r="M40" s="127">
        <f t="shared" si="4"/>
        <v>25.64509941466558</v>
      </c>
      <c r="N40" s="127">
        <f t="shared" si="5"/>
        <v>0</v>
      </c>
      <c r="O40" s="127">
        <f t="shared" si="6"/>
        <v>0</v>
      </c>
      <c r="P40" s="127">
        <f t="shared" si="7"/>
        <v>0</v>
      </c>
      <c r="Q40" s="104">
        <f t="shared" si="8"/>
        <v>0</v>
      </c>
      <c r="R40" s="630">
        <f>SUM(K40:Q40)</f>
        <v>100.00000000000001</v>
      </c>
      <c r="S40" s="631"/>
    </row>
    <row r="41" spans="1:19" s="173" customFormat="1" ht="30" customHeight="1">
      <c r="A41" s="1046"/>
      <c r="B41" s="188">
        <v>24</v>
      </c>
      <c r="C41" s="189">
        <v>1986431</v>
      </c>
      <c r="D41" s="189">
        <v>1111148</v>
      </c>
      <c r="E41" s="189">
        <v>364431</v>
      </c>
      <c r="F41" s="189">
        <v>510852</v>
      </c>
      <c r="G41" s="189">
        <v>0</v>
      </c>
      <c r="H41" s="189">
        <v>0</v>
      </c>
      <c r="I41" s="189">
        <v>0</v>
      </c>
      <c r="J41" s="189">
        <v>0</v>
      </c>
      <c r="K41" s="165">
        <f t="shared" si="2"/>
        <v>55.936903924676976</v>
      </c>
      <c r="L41" s="165">
        <f t="shared" si="3"/>
        <v>18.34601856294027</v>
      </c>
      <c r="M41" s="165">
        <f t="shared" si="4"/>
        <v>25.71707751238276</v>
      </c>
      <c r="N41" s="165">
        <f t="shared" si="5"/>
        <v>0</v>
      </c>
      <c r="O41" s="165">
        <f t="shared" si="6"/>
        <v>0</v>
      </c>
      <c r="P41" s="165">
        <f t="shared" si="7"/>
        <v>0</v>
      </c>
      <c r="Q41" s="115">
        <f t="shared" si="8"/>
        <v>0</v>
      </c>
      <c r="R41" s="630">
        <f>SUM(K41:Q41)</f>
        <v>100</v>
      </c>
      <c r="S41" s="631"/>
    </row>
    <row r="42" spans="1:19" s="173" customFormat="1" ht="30" customHeight="1">
      <c r="A42" s="196"/>
      <c r="B42" s="188">
        <v>25</v>
      </c>
      <c r="C42" s="189">
        <v>1888369</v>
      </c>
      <c r="D42" s="189">
        <v>1051629</v>
      </c>
      <c r="E42" s="189">
        <v>349538</v>
      </c>
      <c r="F42" s="189">
        <v>487202</v>
      </c>
      <c r="G42" s="189">
        <v>0</v>
      </c>
      <c r="H42" s="189">
        <v>0</v>
      </c>
      <c r="I42" s="189">
        <v>0</v>
      </c>
      <c r="J42" s="189">
        <v>0</v>
      </c>
      <c r="K42" s="622">
        <f t="shared" si="2"/>
        <v>55.689804270245915</v>
      </c>
      <c r="L42" s="622">
        <f t="shared" si="3"/>
        <v>18.510047559560658</v>
      </c>
      <c r="M42" s="622">
        <f t="shared" si="4"/>
        <v>25.80014817019343</v>
      </c>
      <c r="N42" s="165">
        <f t="shared" si="5"/>
        <v>0</v>
      </c>
      <c r="O42" s="165">
        <f t="shared" si="6"/>
        <v>0</v>
      </c>
      <c r="P42" s="165">
        <f t="shared" si="7"/>
        <v>0</v>
      </c>
      <c r="Q42" s="115">
        <f t="shared" si="8"/>
        <v>0</v>
      </c>
      <c r="R42" s="630"/>
      <c r="S42" s="631"/>
    </row>
    <row r="43" spans="1:19" s="173" customFormat="1" ht="30" customHeight="1">
      <c r="A43" s="197"/>
      <c r="B43" s="183">
        <v>21</v>
      </c>
      <c r="C43" s="198">
        <v>106416941</v>
      </c>
      <c r="D43" s="198">
        <v>39009968</v>
      </c>
      <c r="E43" s="198">
        <v>29342758</v>
      </c>
      <c r="F43" s="198">
        <v>35528910</v>
      </c>
      <c r="G43" s="198">
        <v>1643976</v>
      </c>
      <c r="H43" s="198">
        <v>486657</v>
      </c>
      <c r="I43" s="198">
        <v>404672</v>
      </c>
      <c r="J43" s="198">
        <v>0</v>
      </c>
      <c r="K43" s="127">
        <f t="shared" si="2"/>
        <v>36.65766712839453</v>
      </c>
      <c r="L43" s="127">
        <f t="shared" si="3"/>
        <v>27.573389842130492</v>
      </c>
      <c r="M43" s="127">
        <f t="shared" si="4"/>
        <v>33.38651690805508</v>
      </c>
      <c r="N43" s="127">
        <f t="shared" si="5"/>
        <v>1.5448442555776905</v>
      </c>
      <c r="O43" s="127">
        <f t="shared" si="6"/>
        <v>0.4573115853800007</v>
      </c>
      <c r="P43" s="127">
        <f t="shared" si="7"/>
        <v>0.38027028046220573</v>
      </c>
      <c r="Q43" s="104">
        <f t="shared" si="8"/>
        <v>0</v>
      </c>
      <c r="R43" s="630"/>
      <c r="S43" s="631"/>
    </row>
    <row r="44" spans="1:19" s="173" customFormat="1" ht="30" customHeight="1">
      <c r="A44" s="195"/>
      <c r="B44" s="183">
        <v>22</v>
      </c>
      <c r="C44" s="184">
        <v>145138958</v>
      </c>
      <c r="D44" s="184">
        <v>53408259</v>
      </c>
      <c r="E44" s="184">
        <v>39566559</v>
      </c>
      <c r="F44" s="771">
        <v>46373971</v>
      </c>
      <c r="G44" s="184">
        <v>4499169</v>
      </c>
      <c r="H44" s="184">
        <v>922680</v>
      </c>
      <c r="I44" s="184">
        <v>368320</v>
      </c>
      <c r="J44" s="184">
        <v>0</v>
      </c>
      <c r="K44" s="127">
        <f t="shared" si="2"/>
        <v>36.79801738689622</v>
      </c>
      <c r="L44" s="127">
        <f t="shared" si="3"/>
        <v>27.261156856314212</v>
      </c>
      <c r="M44" s="127">
        <f t="shared" si="4"/>
        <v>31.95142891958753</v>
      </c>
      <c r="N44" s="127">
        <f t="shared" si="5"/>
        <v>3.0999044377871305</v>
      </c>
      <c r="O44" s="127">
        <f t="shared" si="6"/>
        <v>0.6357218025500776</v>
      </c>
      <c r="P44" s="127">
        <f t="shared" si="7"/>
        <v>0.2537705968648335</v>
      </c>
      <c r="Q44" s="104">
        <f t="shared" si="8"/>
        <v>0</v>
      </c>
      <c r="R44" s="630"/>
      <c r="S44" s="631"/>
    </row>
    <row r="45" spans="1:19" s="173" customFormat="1" ht="30" customHeight="1">
      <c r="A45" s="191" t="s">
        <v>136</v>
      </c>
      <c r="B45" s="183">
        <v>23</v>
      </c>
      <c r="C45" s="184">
        <v>196918063</v>
      </c>
      <c r="D45" s="184">
        <v>76766317</v>
      </c>
      <c r="E45" s="184">
        <v>44459371</v>
      </c>
      <c r="F45" s="184">
        <v>61721488</v>
      </c>
      <c r="G45" s="184">
        <v>11483013</v>
      </c>
      <c r="H45" s="184">
        <v>2155906</v>
      </c>
      <c r="I45" s="184">
        <v>331968</v>
      </c>
      <c r="J45" s="184">
        <v>0</v>
      </c>
      <c r="K45" s="127">
        <f t="shared" si="2"/>
        <v>38.983887933124755</v>
      </c>
      <c r="L45" s="127">
        <f t="shared" si="3"/>
        <v>22.577599191598793</v>
      </c>
      <c r="M45" s="127">
        <f t="shared" si="4"/>
        <v>31.343741178278805</v>
      </c>
      <c r="N45" s="127">
        <f t="shared" si="5"/>
        <v>5.831366013385984</v>
      </c>
      <c r="O45" s="127">
        <f t="shared" si="6"/>
        <v>1.0948238912953354</v>
      </c>
      <c r="P45" s="127">
        <f t="shared" si="7"/>
        <v>0.16858179231633005</v>
      </c>
      <c r="Q45" s="104">
        <f t="shared" si="8"/>
        <v>0</v>
      </c>
      <c r="R45" s="630"/>
      <c r="S45" s="631"/>
    </row>
    <row r="46" spans="1:19" s="173" customFormat="1" ht="30" customHeight="1">
      <c r="A46" s="195"/>
      <c r="B46" s="188">
        <v>24</v>
      </c>
      <c r="C46" s="189">
        <v>192918874</v>
      </c>
      <c r="D46" s="189">
        <v>77812385</v>
      </c>
      <c r="E46" s="189">
        <v>41554200</v>
      </c>
      <c r="F46" s="189">
        <v>61095187</v>
      </c>
      <c r="G46" s="189">
        <v>10008914</v>
      </c>
      <c r="H46" s="189">
        <v>2152572</v>
      </c>
      <c r="I46" s="189">
        <v>295616</v>
      </c>
      <c r="J46" s="189">
        <v>0</v>
      </c>
      <c r="K46" s="165">
        <f t="shared" si="2"/>
        <v>40.33425210640614</v>
      </c>
      <c r="L46" s="165">
        <f t="shared" si="3"/>
        <v>21.539727626649945</v>
      </c>
      <c r="M46" s="165">
        <f t="shared" si="4"/>
        <v>31.6688490520632</v>
      </c>
      <c r="N46" s="165">
        <f t="shared" si="5"/>
        <v>5.1881465988651785</v>
      </c>
      <c r="O46" s="165">
        <f t="shared" si="6"/>
        <v>1.1157912937020356</v>
      </c>
      <c r="P46" s="165">
        <f t="shared" si="7"/>
        <v>0.15323332231350262</v>
      </c>
      <c r="Q46" s="115">
        <f t="shared" si="8"/>
        <v>0</v>
      </c>
      <c r="R46" s="630"/>
      <c r="S46" s="631"/>
    </row>
    <row r="47" spans="1:19" s="173" customFormat="1" ht="30" customHeight="1" thickBot="1">
      <c r="A47" s="633"/>
      <c r="B47" s="772">
        <v>25</v>
      </c>
      <c r="C47" s="634">
        <v>189036166</v>
      </c>
      <c r="D47" s="634">
        <v>80382501</v>
      </c>
      <c r="E47" s="634">
        <v>39133668</v>
      </c>
      <c r="F47" s="634">
        <v>59566452</v>
      </c>
      <c r="G47" s="634">
        <v>8087810</v>
      </c>
      <c r="H47" s="634">
        <v>1606471</v>
      </c>
      <c r="I47" s="634">
        <v>259264</v>
      </c>
      <c r="J47" s="634">
        <v>0</v>
      </c>
      <c r="K47" s="635">
        <f t="shared" si="2"/>
        <v>42.52228697867264</v>
      </c>
      <c r="L47" s="635">
        <f t="shared" si="3"/>
        <v>20.70168308428346</v>
      </c>
      <c r="M47" s="635">
        <f t="shared" si="4"/>
        <v>31.51061157260246</v>
      </c>
      <c r="N47" s="635">
        <f t="shared" si="5"/>
        <v>4.278445850409387</v>
      </c>
      <c r="O47" s="635">
        <f t="shared" si="6"/>
        <v>0.8498220388155777</v>
      </c>
      <c r="P47" s="635">
        <f t="shared" si="7"/>
        <v>0.1371504752164726</v>
      </c>
      <c r="Q47" s="636">
        <f t="shared" si="8"/>
        <v>0</v>
      </c>
      <c r="R47" s="630"/>
      <c r="S47" s="631"/>
    </row>
    <row r="48" spans="1:19" s="173" customFormat="1" ht="30" customHeight="1" thickTop="1">
      <c r="A48" s="637"/>
      <c r="B48" s="183">
        <v>21</v>
      </c>
      <c r="C48" s="638">
        <f>C8+C13+C18+C23+C28+C33+C38+C43</f>
        <v>271685865</v>
      </c>
      <c r="D48" s="638">
        <f aca="true" t="shared" si="9" ref="D48:J51">D8+D13+D18+D23+D28+D33+D38+D43</f>
        <v>136403178</v>
      </c>
      <c r="E48" s="638">
        <f t="shared" si="9"/>
        <v>29754370</v>
      </c>
      <c r="F48" s="638">
        <f t="shared" si="9"/>
        <v>85631550</v>
      </c>
      <c r="G48" s="638">
        <f t="shared" si="9"/>
        <v>16760811</v>
      </c>
      <c r="H48" s="638">
        <f t="shared" si="9"/>
        <v>2598684</v>
      </c>
      <c r="I48" s="638">
        <f t="shared" si="9"/>
        <v>404672</v>
      </c>
      <c r="J48" s="638">
        <f t="shared" si="9"/>
        <v>132600</v>
      </c>
      <c r="K48" s="639">
        <f t="shared" si="2"/>
        <v>50.20621076477424</v>
      </c>
      <c r="L48" s="639">
        <f t="shared" si="3"/>
        <v>10.95175488794752</v>
      </c>
      <c r="M48" s="639">
        <f t="shared" si="4"/>
        <v>31.51858857287257</v>
      </c>
      <c r="N48" s="639">
        <f t="shared" si="5"/>
        <v>6.169187712433991</v>
      </c>
      <c r="O48" s="639">
        <f t="shared" si="6"/>
        <v>0.9565032026969823</v>
      </c>
      <c r="P48" s="639">
        <f t="shared" si="7"/>
        <v>0.14894849240684643</v>
      </c>
      <c r="Q48" s="640">
        <f t="shared" si="8"/>
        <v>0.048806366867853064</v>
      </c>
      <c r="R48" s="630">
        <f>SUM(K48:Q48)</f>
        <v>100</v>
      </c>
      <c r="S48" s="631"/>
    </row>
    <row r="49" spans="1:19" s="173" customFormat="1" ht="30" customHeight="1">
      <c r="A49" s="199"/>
      <c r="B49" s="183">
        <v>22</v>
      </c>
      <c r="C49" s="103">
        <f>C9+C14+C19+C24+C29+C34+C39+C44</f>
        <v>305922632</v>
      </c>
      <c r="D49" s="103">
        <f t="shared" si="9"/>
        <v>150360699</v>
      </c>
      <c r="E49" s="103">
        <f t="shared" si="9"/>
        <v>39963489</v>
      </c>
      <c r="F49" s="103">
        <f t="shared" si="9"/>
        <v>94287401</v>
      </c>
      <c r="G49" s="103">
        <f t="shared" si="9"/>
        <v>17708679</v>
      </c>
      <c r="H49" s="103">
        <f t="shared" si="9"/>
        <v>3108214</v>
      </c>
      <c r="I49" s="103">
        <f t="shared" si="9"/>
        <v>368320</v>
      </c>
      <c r="J49" s="103">
        <f t="shared" si="9"/>
        <v>125830</v>
      </c>
      <c r="K49" s="127">
        <f t="shared" si="2"/>
        <v>49.14991022959034</v>
      </c>
      <c r="L49" s="127">
        <f t="shared" si="3"/>
        <v>13.063266597418657</v>
      </c>
      <c r="M49" s="127">
        <f t="shared" si="4"/>
        <v>30.820668736924304</v>
      </c>
      <c r="N49" s="127">
        <f t="shared" si="5"/>
        <v>5.788613573382174</v>
      </c>
      <c r="O49" s="127">
        <f t="shared" si="6"/>
        <v>1.0160130944480106</v>
      </c>
      <c r="P49" s="127">
        <f t="shared" si="7"/>
        <v>0.12039645370205888</v>
      </c>
      <c r="Q49" s="104">
        <f t="shared" si="8"/>
        <v>0.04113131453445393</v>
      </c>
      <c r="R49" s="630">
        <f>SUM(K49:Q49)</f>
        <v>100</v>
      </c>
      <c r="S49" s="631"/>
    </row>
    <row r="50" spans="1:19" s="173" customFormat="1" ht="30" customHeight="1">
      <c r="A50" s="199" t="s">
        <v>109</v>
      </c>
      <c r="B50" s="183">
        <v>23</v>
      </c>
      <c r="C50" s="103">
        <f>C10+C15+C20+C25+C30+C35+C40+C45</f>
        <v>352638188</v>
      </c>
      <c r="D50" s="103">
        <f t="shared" si="9"/>
        <v>173646684</v>
      </c>
      <c r="E50" s="103">
        <f t="shared" si="9"/>
        <v>45043653</v>
      </c>
      <c r="F50" s="103">
        <f t="shared" si="9"/>
        <v>107199267</v>
      </c>
      <c r="G50" s="103">
        <f t="shared" si="9"/>
        <v>22267273</v>
      </c>
      <c r="H50" s="103">
        <f t="shared" si="9"/>
        <v>4034183</v>
      </c>
      <c r="I50" s="103">
        <f t="shared" si="9"/>
        <v>331968</v>
      </c>
      <c r="J50" s="103">
        <f t="shared" si="9"/>
        <v>115160</v>
      </c>
      <c r="K50" s="127">
        <f t="shared" si="2"/>
        <v>49.24216659144131</v>
      </c>
      <c r="L50" s="127">
        <f t="shared" si="3"/>
        <v>12.773333839839262</v>
      </c>
      <c r="M50" s="127">
        <f t="shared" si="4"/>
        <v>30.39922238938002</v>
      </c>
      <c r="N50" s="127">
        <f t="shared" si="5"/>
        <v>6.314481459393162</v>
      </c>
      <c r="O50" s="127">
        <f t="shared" si="6"/>
        <v>1.1440006038143549</v>
      </c>
      <c r="P50" s="127">
        <f t="shared" si="7"/>
        <v>0.09413841475387799</v>
      </c>
      <c r="Q50" s="104">
        <f t="shared" si="8"/>
        <v>0.032656701378014116</v>
      </c>
      <c r="R50" s="630">
        <f>SUM(K50:Q50)</f>
        <v>99.99999999999999</v>
      </c>
      <c r="S50" s="631"/>
    </row>
    <row r="51" spans="1:19" s="173" customFormat="1" ht="30" customHeight="1">
      <c r="A51" s="199"/>
      <c r="B51" s="188">
        <v>24</v>
      </c>
      <c r="C51" s="114">
        <f>C11+C16+C21+C26+C31+C36+C41+C46</f>
        <v>341928998</v>
      </c>
      <c r="D51" s="114">
        <f t="shared" si="9"/>
        <v>169973722</v>
      </c>
      <c r="E51" s="114">
        <f t="shared" si="9"/>
        <v>42059194</v>
      </c>
      <c r="F51" s="114">
        <f t="shared" si="9"/>
        <v>104325456</v>
      </c>
      <c r="G51" s="114">
        <f t="shared" si="9"/>
        <v>21513828</v>
      </c>
      <c r="H51" s="114">
        <f t="shared" si="9"/>
        <v>3656612</v>
      </c>
      <c r="I51" s="114">
        <f t="shared" si="9"/>
        <v>295616</v>
      </c>
      <c r="J51" s="114">
        <f t="shared" si="9"/>
        <v>104570</v>
      </c>
      <c r="K51" s="165">
        <f t="shared" si="2"/>
        <v>49.71023896604406</v>
      </c>
      <c r="L51" s="165">
        <f t="shared" si="3"/>
        <v>12.300563639238343</v>
      </c>
      <c r="M51" s="165">
        <f t="shared" si="4"/>
        <v>30.510853601249693</v>
      </c>
      <c r="N51" s="165">
        <f t="shared" si="5"/>
        <v>6.2918992322493805</v>
      </c>
      <c r="O51" s="165">
        <f t="shared" si="6"/>
        <v>1.0694068129313794</v>
      </c>
      <c r="P51" s="165">
        <f t="shared" si="7"/>
        <v>0.08645537574441112</v>
      </c>
      <c r="Q51" s="115">
        <f t="shared" si="8"/>
        <v>0.030582372542734736</v>
      </c>
      <c r="R51" s="630">
        <f>SUM(K51:Q51)</f>
        <v>100</v>
      </c>
      <c r="S51" s="631"/>
    </row>
    <row r="52" spans="1:19" s="193" customFormat="1" ht="30" customHeight="1" thickBot="1">
      <c r="A52" s="200"/>
      <c r="B52" s="773">
        <v>25</v>
      </c>
      <c r="C52" s="117">
        <f>C12+C17+C22+C27+C32+C37+C42+C47</f>
        <v>331641515</v>
      </c>
      <c r="D52" s="117">
        <f aca="true" t="shared" si="10" ref="D52:J52">D12+D17+D22+D27+D32+D37+D42+D47</f>
        <v>171801187</v>
      </c>
      <c r="E52" s="117">
        <f t="shared" si="10"/>
        <v>39571431</v>
      </c>
      <c r="F52" s="117">
        <f t="shared" si="10"/>
        <v>100113979</v>
      </c>
      <c r="G52" s="117">
        <f t="shared" si="10"/>
        <v>17101576</v>
      </c>
      <c r="H52" s="117">
        <f t="shared" si="10"/>
        <v>2700098</v>
      </c>
      <c r="I52" s="117">
        <f t="shared" si="10"/>
        <v>259264</v>
      </c>
      <c r="J52" s="117">
        <f t="shared" si="10"/>
        <v>93980</v>
      </c>
      <c r="K52" s="627">
        <f aca="true" t="shared" si="11" ref="K52:Q52">D52/$C52*100</f>
        <v>51.80328132320828</v>
      </c>
      <c r="L52" s="627">
        <f t="shared" si="11"/>
        <v>11.931989576154239</v>
      </c>
      <c r="M52" s="627">
        <f t="shared" si="11"/>
        <v>30.187408533578797</v>
      </c>
      <c r="N52" s="627">
        <f t="shared" si="11"/>
        <v>5.156645120258843</v>
      </c>
      <c r="O52" s="627">
        <f t="shared" si="11"/>
        <v>0.8141616407704565</v>
      </c>
      <c r="P52" s="627">
        <f t="shared" si="11"/>
        <v>0.07817597866177882</v>
      </c>
      <c r="Q52" s="628">
        <f t="shared" si="11"/>
        <v>0.02833782736760203</v>
      </c>
      <c r="R52" s="630">
        <f>SUM(K52:Q52)</f>
        <v>100</v>
      </c>
      <c r="S52" s="631"/>
    </row>
    <row r="53" ht="15.75">
      <c r="B53" s="202" t="s">
        <v>157</v>
      </c>
    </row>
  </sheetData>
  <sheetProtection/>
  <mergeCells count="2">
    <mergeCell ref="C6:C7"/>
    <mergeCell ref="A39:A41"/>
  </mergeCells>
  <printOptions/>
  <pageMargins left="0.7874015748031497" right="0.7874015748031497" top="0.7874015748031497" bottom="0.7874015748031497" header="0.5118110236220472" footer="0.15748031496062992"/>
  <pageSetup fitToHeight="2" horizontalDpi="400" verticalDpi="4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吉井　一寛</dc:creator>
  <cp:keywords/>
  <dc:description/>
  <cp:lastModifiedBy> </cp:lastModifiedBy>
  <cp:lastPrinted>2015-03-24T08:08:44Z</cp:lastPrinted>
  <dcterms:created xsi:type="dcterms:W3CDTF">2000-08-16T00:50:38Z</dcterms:created>
  <dcterms:modified xsi:type="dcterms:W3CDTF">2015-03-24T08:10:43Z</dcterms:modified>
  <cp:category/>
  <cp:version/>
  <cp:contentType/>
  <cp:contentStatus/>
</cp:coreProperties>
</file>