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240" yWindow="30" windowWidth="19395" windowHeight="7830"/>
  </bookViews>
  <sheets>
    <sheet name="175-1" sheetId="1" r:id="rId1"/>
    <sheet name="175-2" sheetId="2" r:id="rId2"/>
    <sheet name="175-3" sheetId="3" r:id="rId3"/>
    <sheet name="175-4" sheetId="4" r:id="rId4"/>
    <sheet name="175-5" sheetId="5" r:id="rId5"/>
    <sheet name="175-6" sheetId="6" r:id="rId6"/>
    <sheet name="175-7" sheetId="7" r:id="rId7"/>
    <sheet name="175-8" sheetId="8" r:id="rId8"/>
    <sheet name="175-9" sheetId="9" r:id="rId9"/>
    <sheet name="175-10" sheetId="10" r:id="rId10"/>
    <sheet name="175-11" sheetId="11" r:id="rId11"/>
    <sheet name="175-12" sheetId="12" r:id="rId12"/>
    <sheet name="175-13" sheetId="13" r:id="rId13"/>
    <sheet name="175-14" sheetId="14" r:id="rId14"/>
    <sheet name="175-15" sheetId="15" r:id="rId15"/>
    <sheet name="175-16" sheetId="16" r:id="rId16"/>
    <sheet name="175-17" sheetId="17" r:id="rId17"/>
  </sheets>
  <definedNames>
    <definedName name="_xlnm.Print_Area" localSheetId="3">'175-4'!$A$1:$Y$43</definedName>
  </definedNames>
  <calcPr calcId="145621" calcMode="manual"/>
</workbook>
</file>

<file path=xl/calcChain.xml><?xml version="1.0" encoding="utf-8"?>
<calcChain xmlns="http://schemas.openxmlformats.org/spreadsheetml/2006/main">
  <c r="J8" i="16" l="1"/>
  <c r="I8" i="16"/>
  <c r="H8" i="16"/>
  <c r="J14" i="15"/>
  <c r="J13" i="15"/>
  <c r="J12" i="15"/>
  <c r="I11" i="15"/>
  <c r="H11" i="15"/>
  <c r="J10" i="15"/>
  <c r="J9" i="15"/>
  <c r="I14" i="14"/>
  <c r="I13" i="14"/>
  <c r="I12" i="14"/>
  <c r="I11" i="14"/>
  <c r="J10" i="14"/>
  <c r="H10" i="14"/>
  <c r="I10" i="14" s="1"/>
  <c r="I9" i="14"/>
  <c r="I8" i="14"/>
  <c r="I68" i="13"/>
  <c r="H68" i="13"/>
  <c r="G68" i="13"/>
  <c r="F68" i="13"/>
  <c r="F65" i="13"/>
  <c r="I64" i="13"/>
  <c r="F64" i="13"/>
  <c r="M63" i="13"/>
  <c r="I63" i="13"/>
  <c r="F63" i="13"/>
  <c r="I62" i="13"/>
  <c r="F62" i="13"/>
  <c r="H61" i="13"/>
  <c r="G61" i="13"/>
  <c r="F61" i="13"/>
  <c r="O59" i="13"/>
  <c r="M59" i="13"/>
  <c r="L59" i="13"/>
  <c r="K59" i="13"/>
  <c r="J59" i="13"/>
  <c r="I59" i="13"/>
  <c r="H59" i="13"/>
  <c r="G59" i="13"/>
  <c r="F59" i="13"/>
  <c r="F55" i="13"/>
  <c r="F54" i="13"/>
  <c r="F53" i="13"/>
  <c r="F52" i="13"/>
  <c r="F50" i="13"/>
  <c r="F49" i="13"/>
  <c r="G45" i="13"/>
  <c r="F45" i="13"/>
  <c r="F43" i="13"/>
  <c r="H42" i="13"/>
  <c r="O41" i="13"/>
  <c r="M41" i="13"/>
  <c r="L41" i="13"/>
  <c r="K41" i="13"/>
  <c r="I41" i="13"/>
  <c r="H41" i="13"/>
  <c r="G41" i="13"/>
  <c r="F41" i="13"/>
  <c r="O39" i="13"/>
  <c r="I39" i="13"/>
  <c r="H39" i="13"/>
  <c r="G39" i="13"/>
  <c r="F39" i="13"/>
  <c r="H38" i="13"/>
  <c r="F38" i="13"/>
  <c r="O36" i="13"/>
  <c r="I36" i="13"/>
  <c r="H36" i="13"/>
  <c r="G36" i="13"/>
  <c r="F36" i="13"/>
  <c r="F30" i="13"/>
  <c r="F28" i="13"/>
  <c r="E28" i="13"/>
  <c r="D28" i="13"/>
  <c r="C28" i="13"/>
  <c r="L25" i="13"/>
  <c r="F25" i="13"/>
  <c r="F24" i="13"/>
  <c r="O23" i="13"/>
  <c r="M23" i="13"/>
  <c r="L23" i="13"/>
  <c r="K23" i="13"/>
  <c r="J23" i="13"/>
  <c r="I23" i="13"/>
  <c r="H23" i="13"/>
  <c r="G23" i="13"/>
  <c r="F23" i="13"/>
  <c r="F22" i="13"/>
  <c r="O21" i="13"/>
  <c r="N21" i="13"/>
  <c r="I21" i="13"/>
  <c r="F21" i="13"/>
  <c r="O20" i="13"/>
  <c r="N20" i="13"/>
  <c r="L20" i="13"/>
  <c r="K20" i="13"/>
  <c r="I20" i="13"/>
  <c r="H20" i="13"/>
  <c r="G20" i="13"/>
  <c r="F20" i="13"/>
  <c r="L17" i="13"/>
  <c r="F14" i="13"/>
  <c r="O13" i="13"/>
  <c r="N13" i="13"/>
  <c r="I13" i="13"/>
  <c r="H13" i="13"/>
  <c r="G13" i="13"/>
  <c r="F13" i="13"/>
  <c r="O12" i="13"/>
  <c r="N12" i="13"/>
  <c r="M12" i="13"/>
  <c r="L12" i="13"/>
  <c r="K12" i="13"/>
  <c r="I12" i="13"/>
  <c r="H12" i="13"/>
  <c r="G12" i="13"/>
  <c r="F12" i="13"/>
  <c r="O10" i="13"/>
  <c r="N10" i="13"/>
  <c r="M10" i="13"/>
  <c r="L10" i="13"/>
  <c r="K10" i="13"/>
  <c r="J10" i="13"/>
  <c r="I10" i="13"/>
  <c r="H10" i="13"/>
  <c r="G10" i="13"/>
  <c r="F10" i="13"/>
  <c r="H14" i="10"/>
  <c r="H13" i="10"/>
  <c r="H12" i="10"/>
  <c r="H11" i="10"/>
  <c r="H10" i="10"/>
  <c r="H9" i="10"/>
  <c r="H8" i="10"/>
  <c r="H30" i="9"/>
  <c r="C30" i="9"/>
  <c r="H29" i="9"/>
  <c r="C29" i="9"/>
  <c r="J28" i="9"/>
  <c r="I28" i="9"/>
  <c r="H28" i="9"/>
  <c r="C28" i="9"/>
  <c r="C27" i="9"/>
  <c r="H26" i="9"/>
  <c r="E26" i="9"/>
  <c r="D26" i="9"/>
  <c r="H25" i="9"/>
  <c r="H24" i="9"/>
  <c r="C24" i="9"/>
  <c r="H23" i="9"/>
  <c r="C23" i="9"/>
  <c r="H22" i="9"/>
  <c r="C22" i="9"/>
  <c r="H21" i="9"/>
  <c r="C21" i="9"/>
  <c r="H20" i="9"/>
  <c r="C20" i="9"/>
  <c r="H19" i="9"/>
  <c r="C19" i="9"/>
  <c r="H18" i="9"/>
  <c r="C18" i="9"/>
  <c r="H17" i="9"/>
  <c r="C17" i="9"/>
  <c r="H16" i="9"/>
  <c r="E16" i="9"/>
  <c r="D16" i="9"/>
  <c r="H15" i="9"/>
  <c r="H14" i="9"/>
  <c r="H13" i="9"/>
  <c r="H12" i="9"/>
  <c r="H11" i="9"/>
  <c r="H10" i="9"/>
  <c r="H9" i="9"/>
  <c r="H8" i="9"/>
  <c r="C18" i="8"/>
  <c r="B18" i="8"/>
  <c r="B17" i="8"/>
  <c r="C16" i="8"/>
  <c r="B16" i="8"/>
  <c r="C15" i="8"/>
  <c r="B15" i="8"/>
  <c r="C13" i="8"/>
  <c r="B13" i="8"/>
  <c r="C12" i="8"/>
  <c r="B12" i="8"/>
  <c r="C10" i="8"/>
  <c r="B10" i="8"/>
  <c r="L12" i="7"/>
  <c r="K12" i="7"/>
  <c r="J12" i="7"/>
  <c r="I12" i="7"/>
  <c r="H45" i="6"/>
  <c r="G45" i="6"/>
  <c r="G36" i="6"/>
  <c r="G35" i="6"/>
  <c r="G33" i="6"/>
  <c r="G32" i="6"/>
  <c r="F32" i="6"/>
  <c r="H30" i="6"/>
  <c r="G30" i="6"/>
  <c r="F30" i="6"/>
  <c r="G29" i="6"/>
  <c r="F29" i="6"/>
  <c r="H28" i="6"/>
  <c r="G28" i="6"/>
  <c r="F28" i="6"/>
  <c r="H27" i="6"/>
  <c r="H25" i="6" s="1"/>
  <c r="G27" i="6"/>
  <c r="F27" i="6"/>
  <c r="H26" i="6"/>
  <c r="G26" i="6"/>
  <c r="G25" i="6" s="1"/>
  <c r="F26" i="6"/>
  <c r="G10" i="6"/>
  <c r="F10" i="6"/>
  <c r="G9" i="6"/>
  <c r="F9" i="6"/>
  <c r="H8" i="6"/>
  <c r="G8" i="6"/>
  <c r="V13" i="5"/>
  <c r="V11" i="5"/>
  <c r="V10" i="5"/>
  <c r="Y13" i="4"/>
  <c r="Y11" i="4"/>
  <c r="Y10" i="4"/>
  <c r="H58" i="1"/>
  <c r="G58" i="1"/>
  <c r="F58" i="1"/>
  <c r="H54" i="1"/>
  <c r="G54" i="1"/>
  <c r="F54" i="1"/>
  <c r="B54" i="1"/>
  <c r="D46" i="1"/>
  <c r="B46" i="1"/>
  <c r="K43" i="1"/>
  <c r="J43" i="1"/>
  <c r="I43" i="1"/>
  <c r="D43" i="1"/>
  <c r="B43" i="1"/>
  <c r="D39" i="1"/>
  <c r="B39" i="1"/>
  <c r="K35" i="1"/>
  <c r="J35" i="1"/>
  <c r="I35" i="1"/>
  <c r="H35" i="1"/>
  <c r="G35" i="1"/>
  <c r="F35" i="1"/>
  <c r="E35" i="1"/>
  <c r="B35" i="1"/>
  <c r="K32" i="1"/>
  <c r="J32" i="1"/>
  <c r="I32" i="1"/>
  <c r="H32" i="1"/>
  <c r="G32" i="1"/>
  <c r="F32" i="1"/>
  <c r="E32" i="1"/>
  <c r="D32" i="1"/>
  <c r="B32" i="1"/>
  <c r="K27" i="1"/>
  <c r="J27" i="1"/>
  <c r="I27" i="1"/>
  <c r="H27" i="1"/>
  <c r="G27" i="1"/>
  <c r="F27" i="1"/>
  <c r="B27" i="1"/>
  <c r="H22" i="1"/>
  <c r="G22" i="1"/>
  <c r="F22" i="1"/>
  <c r="B22" i="1"/>
  <c r="K17" i="1"/>
  <c r="J17" i="1"/>
  <c r="I17" i="1"/>
  <c r="H17" i="1"/>
  <c r="G17" i="1"/>
  <c r="F17" i="1"/>
  <c r="B17" i="1"/>
  <c r="H15" i="1"/>
  <c r="G15" i="1"/>
  <c r="F15" i="1"/>
  <c r="D15" i="1"/>
  <c r="C15" i="1"/>
  <c r="B15" i="1"/>
  <c r="C26" i="9" l="1"/>
  <c r="J11" i="15"/>
  <c r="F25" i="6"/>
  <c r="F8" i="6"/>
  <c r="C16" i="9"/>
</calcChain>
</file>

<file path=xl/sharedStrings.xml><?xml version="1.0" encoding="utf-8"?>
<sst xmlns="http://schemas.openxmlformats.org/spreadsheetml/2006/main" count="960" uniqueCount="504">
  <si>
    <t>１７５　学   校   基   本   調   査 (平成26年度)</t>
    <phoneticPr fontId="4"/>
  </si>
  <si>
    <t>　　　　　　　　　　　　　　この調査は，5月1日現在で，文部科学省が行ったものである。なお，学校数には休校中のものを含む。</t>
    <rPh sb="16" eb="18">
      <t>チョウサ</t>
    </rPh>
    <rPh sb="30" eb="32">
      <t>カガク</t>
    </rPh>
    <phoneticPr fontId="4"/>
  </si>
  <si>
    <t>　　　　　　　　　　　　　（１）   学          校          総          覧</t>
    <phoneticPr fontId="4"/>
  </si>
  <si>
    <t>文部科学省</t>
    <rPh sb="0" eb="2">
      <t>モンブ</t>
    </rPh>
    <rPh sb="2" eb="5">
      <t>カガクショウ</t>
    </rPh>
    <phoneticPr fontId="4"/>
  </si>
  <si>
    <t>年      度</t>
  </si>
  <si>
    <t>学    校    数</t>
  </si>
  <si>
    <t>教    員    数</t>
  </si>
  <si>
    <t>在    学    者    数</t>
  </si>
  <si>
    <t>卒    業    者    数 1)</t>
    <phoneticPr fontId="4"/>
  </si>
  <si>
    <t>校      種</t>
  </si>
  <si>
    <t>本    校</t>
  </si>
  <si>
    <t>分    校</t>
  </si>
  <si>
    <t>本    務</t>
  </si>
  <si>
    <t>兼    務</t>
  </si>
  <si>
    <t>計</t>
    <rPh sb="0" eb="1">
      <t>ケイ</t>
    </rPh>
    <phoneticPr fontId="4"/>
  </si>
  <si>
    <t>男</t>
  </si>
  <si>
    <t>女</t>
  </si>
  <si>
    <t>平　成　20　年　度</t>
    <rPh sb="0" eb="1">
      <t>ヒラ</t>
    </rPh>
    <rPh sb="2" eb="3">
      <t>シゲル</t>
    </rPh>
    <rPh sb="7" eb="8">
      <t>トシ</t>
    </rPh>
    <rPh sb="9" eb="10">
      <t>ド</t>
    </rPh>
    <phoneticPr fontId="4"/>
  </si>
  <si>
    <t>…</t>
  </si>
  <si>
    <t>男</t>
    <rPh sb="0" eb="1">
      <t>オトコ</t>
    </rPh>
    <phoneticPr fontId="4"/>
  </si>
  <si>
    <t>女</t>
    <rPh sb="0" eb="1">
      <t>オンナ</t>
    </rPh>
    <phoneticPr fontId="4"/>
  </si>
  <si>
    <t>幼    稚    園</t>
    <phoneticPr fontId="4"/>
  </si>
  <si>
    <t>　　国　　　立</t>
  </si>
  <si>
    <t>　　公　　　立</t>
    <rPh sb="2" eb="3">
      <t>オオヤケ</t>
    </rPh>
    <rPh sb="6" eb="7">
      <t>タテ</t>
    </rPh>
    <phoneticPr fontId="4"/>
  </si>
  <si>
    <t>　　私　　　立</t>
  </si>
  <si>
    <t>小    学    校</t>
    <phoneticPr fontId="4"/>
  </si>
  <si>
    <t>-</t>
  </si>
  <si>
    <t>中    学    校</t>
    <phoneticPr fontId="4"/>
  </si>
  <si>
    <r>
      <t xml:space="preserve">中等教育学校 </t>
    </r>
    <r>
      <rPr>
        <sz val="11"/>
        <rFont val="ＭＳ Ｐ明朝"/>
        <family val="1"/>
        <charset val="128"/>
      </rPr>
      <t>2)</t>
    </r>
    <rPh sb="0" eb="2">
      <t>チュウトウ</t>
    </rPh>
    <rPh sb="2" eb="4">
      <t>キョウイク</t>
    </rPh>
    <rPh sb="4" eb="6">
      <t>ガッコウ</t>
    </rPh>
    <phoneticPr fontId="4"/>
  </si>
  <si>
    <t>　　公　　　立</t>
    <rPh sb="2" eb="3">
      <t>オオヤケ</t>
    </rPh>
    <rPh sb="6" eb="7">
      <t>リツ</t>
    </rPh>
    <phoneticPr fontId="4"/>
  </si>
  <si>
    <r>
      <t xml:space="preserve">高等学校(全日制・定時制) </t>
    </r>
    <r>
      <rPr>
        <sz val="11"/>
        <rFont val="ＭＳ Ｐ明朝"/>
        <family val="1"/>
        <charset val="128"/>
      </rPr>
      <t>3)</t>
    </r>
    <rPh sb="5" eb="8">
      <t>ゼンニチセイ</t>
    </rPh>
    <rPh sb="9" eb="12">
      <t>テイジセイ</t>
    </rPh>
    <phoneticPr fontId="4"/>
  </si>
  <si>
    <t>特別支援</t>
    <rPh sb="0" eb="2">
      <t>トクベツ</t>
    </rPh>
    <rPh sb="2" eb="4">
      <t>シエン</t>
    </rPh>
    <phoneticPr fontId="4"/>
  </si>
  <si>
    <r>
      <t xml:space="preserve">特別支援学校 </t>
    </r>
    <r>
      <rPr>
        <sz val="11"/>
        <rFont val="ＭＳ Ｐ明朝"/>
        <family val="1"/>
        <charset val="128"/>
      </rPr>
      <t>4)</t>
    </r>
    <rPh sb="0" eb="2">
      <t>トクベツ</t>
    </rPh>
    <rPh sb="2" eb="4">
      <t>シエン</t>
    </rPh>
    <phoneticPr fontId="4"/>
  </si>
  <si>
    <t>高等専門学校</t>
    <phoneticPr fontId="4"/>
  </si>
  <si>
    <r>
      <t xml:space="preserve">短  期  大  学 </t>
    </r>
    <r>
      <rPr>
        <sz val="11"/>
        <rFont val="ＭＳ Ｐ明朝"/>
        <family val="1"/>
        <charset val="128"/>
      </rPr>
      <t>5)</t>
    </r>
    <phoneticPr fontId="4"/>
  </si>
  <si>
    <r>
      <t xml:space="preserve">大           学 </t>
    </r>
    <r>
      <rPr>
        <sz val="11"/>
        <rFont val="ＭＳ Ｐ明朝"/>
        <family val="1"/>
        <charset val="128"/>
      </rPr>
      <t>6)</t>
    </r>
    <phoneticPr fontId="4"/>
  </si>
  <si>
    <t>　　国　　　立　 7)</t>
    <phoneticPr fontId="4"/>
  </si>
  <si>
    <t>専  修  学  校</t>
    <phoneticPr fontId="4"/>
  </si>
  <si>
    <t/>
  </si>
  <si>
    <t>各  種  学  校</t>
    <phoneticPr fontId="4"/>
  </si>
  <si>
    <t xml:space="preserve">注　1）前年度間の卒業者数である。　2）在学者数及び卒業者数は，前期課程と後期課程の合計数である。 </t>
    <phoneticPr fontId="4"/>
  </si>
  <si>
    <t>　　 3)卒業者数は，本科を卒業した者の数である。 4)卒業者数は，中学部と高等部の卒業者の合計数である。</t>
    <rPh sb="5" eb="8">
      <t>ソツギョウシャ</t>
    </rPh>
    <rPh sb="8" eb="9">
      <t>スウ</t>
    </rPh>
    <rPh sb="11" eb="13">
      <t>ホンカ</t>
    </rPh>
    <rPh sb="14" eb="16">
      <t>ソツギョウ</t>
    </rPh>
    <rPh sb="18" eb="19">
      <t>モノ</t>
    </rPh>
    <rPh sb="20" eb="21">
      <t>カズ</t>
    </rPh>
    <rPh sb="42" eb="45">
      <t>ソツギョウシャ</t>
    </rPh>
    <phoneticPr fontId="4"/>
  </si>
  <si>
    <t>　　 5）在学者数は本科学生数，卒業者数は本科を卒業した者の数である。　6)在学者数は学部学生数，卒業者数は学部を卒業した者の数である。</t>
    <rPh sb="5" eb="8">
      <t>ザイガクシャ</t>
    </rPh>
    <rPh sb="8" eb="9">
      <t>スウ</t>
    </rPh>
    <rPh sb="10" eb="12">
      <t>ホンカ</t>
    </rPh>
    <rPh sb="12" eb="15">
      <t>ガクセイスウ</t>
    </rPh>
    <rPh sb="16" eb="19">
      <t>ソツギョウシャ</t>
    </rPh>
    <rPh sb="19" eb="20">
      <t>スウ</t>
    </rPh>
    <rPh sb="21" eb="23">
      <t>ホンカ</t>
    </rPh>
    <rPh sb="24" eb="26">
      <t>ソツギョウ</t>
    </rPh>
    <rPh sb="28" eb="29">
      <t>モノ</t>
    </rPh>
    <rPh sb="30" eb="31">
      <t>カズ</t>
    </rPh>
    <rPh sb="43" eb="45">
      <t>ガクブ</t>
    </rPh>
    <rPh sb="54" eb="56">
      <t>ガクブ</t>
    </rPh>
    <phoneticPr fontId="4"/>
  </si>
  <si>
    <t>　　 7）水産大学校は含まない。</t>
    <rPh sb="5" eb="7">
      <t>スイサン</t>
    </rPh>
    <rPh sb="7" eb="10">
      <t>ダイガッコウ</t>
    </rPh>
    <rPh sb="11" eb="12">
      <t>フク</t>
    </rPh>
    <phoneticPr fontId="4"/>
  </si>
  <si>
    <t>この調査は，5月1日現在で，文部科学省が行ったものである。なお，学校数には休校中のものを含む。</t>
    <rPh sb="2" eb="4">
      <t>チョウサ</t>
    </rPh>
    <rPh sb="16" eb="18">
      <t>カガク</t>
    </rPh>
    <phoneticPr fontId="4"/>
  </si>
  <si>
    <r>
      <t xml:space="preserve">  （２）   教　　   　 　員　　　    　数　　</t>
    </r>
    <r>
      <rPr>
        <sz val="12"/>
        <rFont val="ＭＳ Ｐ明朝"/>
        <family val="1"/>
        <charset val="128"/>
      </rPr>
      <t>（　本　　務　　者　）</t>
    </r>
    <rPh sb="31" eb="32">
      <t>ホン</t>
    </rPh>
    <rPh sb="34" eb="35">
      <t>ツトム</t>
    </rPh>
    <rPh sb="37" eb="38">
      <t>シャ</t>
    </rPh>
    <phoneticPr fontId="4"/>
  </si>
  <si>
    <t>校    種
年　　度</t>
    <rPh sb="7" eb="8">
      <t>ネン</t>
    </rPh>
    <rPh sb="10" eb="11">
      <t>ド</t>
    </rPh>
    <phoneticPr fontId="4"/>
  </si>
  <si>
    <t>校　（園）　長</t>
  </si>
  <si>
    <t>副校（園）長</t>
    <rPh sb="0" eb="1">
      <t>フク</t>
    </rPh>
    <rPh sb="1" eb="2">
      <t>コウ</t>
    </rPh>
    <rPh sb="3" eb="4">
      <t>エン</t>
    </rPh>
    <rPh sb="5" eb="6">
      <t>チョウ</t>
    </rPh>
    <phoneticPr fontId="4"/>
  </si>
  <si>
    <t>教       頭</t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</si>
  <si>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</si>
  <si>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</si>
  <si>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       諭</t>
    <phoneticPr fontId="4"/>
  </si>
  <si>
    <t>助   教   諭</t>
  </si>
  <si>
    <t>養護教諭</t>
    <phoneticPr fontId="4"/>
  </si>
  <si>
    <t>養護助教諭</t>
    <rPh sb="2" eb="5">
      <t>ジョキョウユ</t>
    </rPh>
    <phoneticPr fontId="4"/>
  </si>
  <si>
    <t>栄養教諭</t>
    <rPh sb="0" eb="2">
      <t>エイヨウ</t>
    </rPh>
    <rPh sb="2" eb="4">
      <t>キョウユ</t>
    </rPh>
    <phoneticPr fontId="4"/>
  </si>
  <si>
    <t>講    師</t>
    <phoneticPr fontId="4"/>
  </si>
  <si>
    <t xml:space="preserve"> 幼 稚 園</t>
  </si>
  <si>
    <t xml:space="preserve"> </t>
  </si>
  <si>
    <t>平成22年度</t>
    <rPh sb="0" eb="2">
      <t>ヘイセイ</t>
    </rPh>
    <rPh sb="4" eb="6">
      <t>ネンド</t>
    </rPh>
    <phoneticPr fontId="4"/>
  </si>
  <si>
    <t xml:space="preserve"> 小 学 校</t>
  </si>
  <si>
    <t xml:space="preserve"> 中 学 校</t>
  </si>
  <si>
    <t xml:space="preserve"> 高等学校</t>
  </si>
  <si>
    <t xml:space="preserve">              （３）   幼          稚          園</t>
    <phoneticPr fontId="4"/>
  </si>
  <si>
    <t>国・公・私立の合計数である。</t>
  </si>
  <si>
    <t>年　　度
市    町</t>
    <rPh sb="0" eb="1">
      <t>トシ</t>
    </rPh>
    <rPh sb="3" eb="4">
      <t>ド</t>
    </rPh>
    <rPh sb="10" eb="11">
      <t>マチ</t>
    </rPh>
    <phoneticPr fontId="4"/>
  </si>
  <si>
    <t>園　　　　　数</t>
    <rPh sb="6" eb="7">
      <t>スウ</t>
    </rPh>
    <phoneticPr fontId="4"/>
  </si>
  <si>
    <t>教　　　　員　　　　数</t>
    <rPh sb="5" eb="6">
      <t>イン</t>
    </rPh>
    <rPh sb="10" eb="11">
      <t>カズ</t>
    </rPh>
    <phoneticPr fontId="4"/>
  </si>
  <si>
    <t>園                  児                  数</t>
  </si>
  <si>
    <t>本    園</t>
  </si>
  <si>
    <t>分    園</t>
  </si>
  <si>
    <t>学 級 数</t>
  </si>
  <si>
    <t>性　　　　別</t>
    <rPh sb="5" eb="6">
      <t>ベツ</t>
    </rPh>
    <phoneticPr fontId="4"/>
  </si>
  <si>
    <t>年　　　　齢　　　　別</t>
    <rPh sb="0" eb="1">
      <t>トシ</t>
    </rPh>
    <rPh sb="5" eb="6">
      <t>ヨワイ</t>
    </rPh>
    <rPh sb="10" eb="11">
      <t>ベツ</t>
    </rPh>
    <phoneticPr fontId="4"/>
  </si>
  <si>
    <t>３歳児</t>
  </si>
  <si>
    <t>４歳児</t>
  </si>
  <si>
    <t>５歳児</t>
  </si>
  <si>
    <t xml:space="preserve"> 平成26年度</t>
    <rPh sb="1" eb="3">
      <t>ヘイセイ</t>
    </rPh>
    <rPh sb="5" eb="7">
      <t>ネンド</t>
    </rPh>
    <phoneticPr fontId="4"/>
  </si>
  <si>
    <t xml:space="preserve"> 下 関 市</t>
  </si>
  <si>
    <t xml:space="preserve"> 宇 部 市</t>
  </si>
  <si>
    <t xml:space="preserve"> 山 口 市</t>
  </si>
  <si>
    <t xml:space="preserve"> 萩     市</t>
    <phoneticPr fontId="4"/>
  </si>
  <si>
    <t xml:space="preserve"> 防 府 市</t>
  </si>
  <si>
    <t xml:space="preserve"> 下 松 市</t>
  </si>
  <si>
    <t xml:space="preserve"> 岩 国 市</t>
  </si>
  <si>
    <t xml:space="preserve"> 光     市</t>
    <phoneticPr fontId="4"/>
  </si>
  <si>
    <t xml:space="preserve"> 長 門 市</t>
  </si>
  <si>
    <t xml:space="preserve"> 柳 井 市</t>
  </si>
  <si>
    <t xml:space="preserve"> 美 祢 市</t>
  </si>
  <si>
    <r>
      <t xml:space="preserve"> 周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南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市</t>
    </r>
    <rPh sb="1" eb="2">
      <t>シュウ</t>
    </rPh>
    <rPh sb="3" eb="4">
      <t>ミナミ</t>
    </rPh>
    <rPh sb="5" eb="6">
      <t>シ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</si>
  <si>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</si>
  <si>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 xml:space="preserve"> 周防大島町</t>
    <rPh sb="1" eb="6">
      <t>スオウオオシマチョウ</t>
    </rPh>
    <phoneticPr fontId="4"/>
  </si>
  <si>
    <t xml:space="preserve"> 和 木 町</t>
    <rPh sb="1" eb="2">
      <t>ワ</t>
    </rPh>
    <rPh sb="3" eb="4">
      <t>キ</t>
    </rPh>
    <rPh sb="5" eb="6">
      <t>マチ</t>
    </rPh>
    <phoneticPr fontId="4"/>
  </si>
  <si>
    <t xml:space="preserve"> 上 関 町</t>
    <rPh sb="1" eb="2">
      <t>ジョウ</t>
    </rPh>
    <rPh sb="3" eb="4">
      <t>セキ</t>
    </rPh>
    <rPh sb="5" eb="6">
      <t>マチ</t>
    </rPh>
    <phoneticPr fontId="4"/>
  </si>
  <si>
    <t xml:space="preserve"> 田布施町</t>
    <rPh sb="1" eb="5">
      <t>タブセチョウ</t>
    </rPh>
    <phoneticPr fontId="4"/>
  </si>
  <si>
    <t xml:space="preserve"> 平 生 町</t>
    <rPh sb="1" eb="2">
      <t>ヒラ</t>
    </rPh>
    <rPh sb="3" eb="4">
      <t>ショウ</t>
    </rPh>
    <rPh sb="5" eb="6">
      <t>マチ</t>
    </rPh>
    <phoneticPr fontId="4"/>
  </si>
  <si>
    <t xml:space="preserve"> 阿 武 町</t>
    <rPh sb="1" eb="2">
      <t>クマ</t>
    </rPh>
    <rPh sb="3" eb="4">
      <t>ブ</t>
    </rPh>
    <rPh sb="5" eb="6">
      <t>マチ</t>
    </rPh>
    <phoneticPr fontId="4"/>
  </si>
  <si>
    <t>１７５　学     校     基     本     調     査 (平成26年度)</t>
    <phoneticPr fontId="4"/>
  </si>
  <si>
    <t>　この調査は，５月１日現在で，文部科学省が行ったものである。なお，学校数には休校中のものを含む。</t>
    <rPh sb="3" eb="5">
      <t>チョウサ</t>
    </rPh>
    <rPh sb="17" eb="19">
      <t>カガク</t>
    </rPh>
    <phoneticPr fontId="4"/>
  </si>
  <si>
    <t>（４）   小     　　　学　　　　　　校</t>
    <phoneticPr fontId="4"/>
  </si>
  <si>
    <t>　　　市町別の内訳は，国・公・私立の合計である。</t>
    <phoneticPr fontId="4"/>
  </si>
  <si>
    <t>年   度</t>
    <phoneticPr fontId="4"/>
  </si>
  <si>
    <t>学  　校  　数</t>
  </si>
  <si>
    <t>学        級        数</t>
  </si>
  <si>
    <t>児</t>
    <rPh sb="0" eb="1">
      <t>ジ</t>
    </rPh>
    <phoneticPr fontId="4"/>
  </si>
  <si>
    <t>童</t>
    <rPh sb="0" eb="1">
      <t>ドウ</t>
    </rPh>
    <phoneticPr fontId="4"/>
  </si>
  <si>
    <t>数</t>
    <rPh sb="0" eb="1">
      <t>スウ</t>
    </rPh>
    <phoneticPr fontId="4"/>
  </si>
  <si>
    <t>教           員           数</t>
  </si>
  <si>
    <t>職員数（本務者）</t>
    <rPh sb="0" eb="3">
      <t>ショクインスウ</t>
    </rPh>
    <rPh sb="4" eb="6">
      <t>ホンム</t>
    </rPh>
    <rPh sb="6" eb="7">
      <t>シャ</t>
    </rPh>
    <phoneticPr fontId="4"/>
  </si>
  <si>
    <t xml:space="preserve"> 本校</t>
  </si>
  <si>
    <t xml:space="preserve"> 分校</t>
  </si>
  <si>
    <t xml:space="preserve"> 単式</t>
  </si>
  <si>
    <t xml:space="preserve"> 複式</t>
  </si>
  <si>
    <t>1学年</t>
  </si>
  <si>
    <t>2学年</t>
  </si>
  <si>
    <t>3学年</t>
  </si>
  <si>
    <t>4学年</t>
  </si>
  <si>
    <t>5学年</t>
  </si>
  <si>
    <t>6学年</t>
  </si>
  <si>
    <t>本</t>
  </si>
  <si>
    <t>務</t>
  </si>
  <si>
    <t>者</t>
  </si>
  <si>
    <t xml:space="preserve"> 兼務者</t>
  </si>
  <si>
    <t xml:space="preserve"> う　ち</t>
    <phoneticPr fontId="4"/>
  </si>
  <si>
    <t xml:space="preserve"> う　ち</t>
    <phoneticPr fontId="4"/>
  </si>
  <si>
    <t>市 　町</t>
    <phoneticPr fontId="4"/>
  </si>
  <si>
    <t xml:space="preserve"> 学級</t>
  </si>
  <si>
    <t>学　　　級</t>
    <phoneticPr fontId="4"/>
  </si>
  <si>
    <t>計</t>
  </si>
  <si>
    <t>事務職員</t>
  </si>
  <si>
    <t>市　 町</t>
    <phoneticPr fontId="4"/>
  </si>
  <si>
    <t>平成24年度</t>
    <rPh sb="0" eb="2">
      <t>ヘイセイ</t>
    </rPh>
    <rPh sb="4" eb="6">
      <t>ネンド</t>
    </rPh>
    <phoneticPr fontId="4"/>
  </si>
  <si>
    <t xml:space="preserve"> 国    立</t>
  </si>
  <si>
    <t xml:space="preserve"> 公    立</t>
  </si>
  <si>
    <t xml:space="preserve"> 私    立</t>
  </si>
  <si>
    <t xml:space="preserve"> 市　　計</t>
    <phoneticPr fontId="4"/>
  </si>
  <si>
    <t xml:space="preserve"> 市  　計</t>
  </si>
  <si>
    <t xml:space="preserve"> 下 関 市</t>
    <phoneticPr fontId="4"/>
  </si>
  <si>
    <t xml:space="preserve"> 宇 部 市</t>
    <phoneticPr fontId="4"/>
  </si>
  <si>
    <t xml:space="preserve"> 山 口 市</t>
    <phoneticPr fontId="4"/>
  </si>
  <si>
    <t xml:space="preserve"> 萩 　　市</t>
    <phoneticPr fontId="4"/>
  </si>
  <si>
    <t xml:space="preserve"> 防 府 市</t>
    <phoneticPr fontId="4"/>
  </si>
  <si>
    <t xml:space="preserve"> 下 松 市</t>
    <phoneticPr fontId="4"/>
  </si>
  <si>
    <t xml:space="preserve"> 岩 国 市</t>
    <phoneticPr fontId="4"/>
  </si>
  <si>
    <r>
      <t xml:space="preserve"> </t>
    </r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1" eb="2">
      <t>ヒカリ</t>
    </rPh>
    <phoneticPr fontId="4"/>
  </si>
  <si>
    <r>
      <t xml:space="preserve"> </t>
    </r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1" eb="2">
      <t>チョウ</t>
    </rPh>
    <rPh sb="3" eb="4">
      <t>モン</t>
    </rPh>
    <rPh sb="5" eb="6">
      <t>シ</t>
    </rPh>
    <phoneticPr fontId="4"/>
  </si>
  <si>
    <r>
      <rPr>
        <sz val="11"/>
        <color indexed="8"/>
        <rFont val="ＭＳ Ｐ明朝"/>
        <family val="1"/>
        <charset val="128"/>
      </rPr>
      <t xml:space="preserve"> 柳 井 </t>
    </r>
    <r>
      <rPr>
        <sz val="11"/>
        <rFont val="ＭＳ Ｐ明朝"/>
        <family val="1"/>
        <charset val="128"/>
      </rPr>
      <t>市</t>
    </r>
    <rPh sb="1" eb="2">
      <t>ヤナギ</t>
    </rPh>
    <rPh sb="3" eb="4">
      <t>セイ</t>
    </rPh>
    <rPh sb="5" eb="6">
      <t>シ</t>
    </rPh>
    <phoneticPr fontId="4"/>
  </si>
  <si>
    <r>
      <rPr>
        <sz val="11"/>
        <color indexed="8"/>
        <rFont val="ＭＳ Ｐ明朝"/>
        <family val="1"/>
        <charset val="128"/>
      </rPr>
      <t xml:space="preserve"> 美 祢</t>
    </r>
    <r>
      <rPr>
        <sz val="11"/>
        <rFont val="ＭＳ Ｐ明朝"/>
        <family val="1"/>
        <charset val="128"/>
      </rPr>
      <t xml:space="preserve"> 市</t>
    </r>
    <rPh sb="1" eb="2">
      <t>ビ</t>
    </rPh>
    <rPh sb="3" eb="4">
      <t>ネ</t>
    </rPh>
    <phoneticPr fontId="4"/>
  </si>
  <si>
    <r>
      <rPr>
        <sz val="11"/>
        <color indexed="8"/>
        <rFont val="ＭＳ Ｐ明朝"/>
        <family val="1"/>
        <charset val="128"/>
      </rPr>
      <t xml:space="preserve"> 周 南</t>
    </r>
    <r>
      <rPr>
        <sz val="11"/>
        <rFont val="ＭＳ Ｐ明朝"/>
        <family val="1"/>
        <charset val="128"/>
      </rPr>
      <t xml:space="preserve"> 市</t>
    </r>
    <rPh sb="1" eb="2">
      <t>シュウ</t>
    </rPh>
    <rPh sb="3" eb="4">
      <t>ミナミ</t>
    </rPh>
    <phoneticPr fontId="4"/>
  </si>
  <si>
    <t xml:space="preserve"> 町　　計</t>
    <phoneticPr fontId="4"/>
  </si>
  <si>
    <t xml:space="preserve"> 町    計</t>
    <phoneticPr fontId="4"/>
  </si>
  <si>
    <r>
      <rPr>
        <sz val="11"/>
        <color indexed="8"/>
        <rFont val="ＭＳ Ｐ明朝"/>
        <family val="1"/>
        <charset val="128"/>
      </rPr>
      <t xml:space="preserve"> 周防大島</t>
    </r>
    <r>
      <rPr>
        <sz val="11"/>
        <rFont val="ＭＳ Ｐ明朝"/>
        <family val="1"/>
        <charset val="128"/>
      </rPr>
      <t>町</t>
    </r>
    <rPh sb="1" eb="3">
      <t>スオウ</t>
    </rPh>
    <rPh sb="3" eb="5">
      <t>オオシマ</t>
    </rPh>
    <phoneticPr fontId="4"/>
  </si>
  <si>
    <r>
      <rPr>
        <sz val="11"/>
        <color indexed="8"/>
        <rFont val="ＭＳ Ｐ明朝"/>
        <family val="1"/>
        <charset val="128"/>
      </rPr>
      <t xml:space="preserve"> 和 木</t>
    </r>
    <r>
      <rPr>
        <sz val="11"/>
        <rFont val="ＭＳ Ｐ明朝"/>
        <family val="1"/>
        <charset val="128"/>
      </rPr>
      <t xml:space="preserve"> 町</t>
    </r>
    <rPh sb="1" eb="2">
      <t>ワ</t>
    </rPh>
    <rPh sb="3" eb="4">
      <t>キ</t>
    </rPh>
    <phoneticPr fontId="4"/>
  </si>
  <si>
    <t xml:space="preserve"> 上 関 町</t>
    <rPh sb="1" eb="2">
      <t>ウエ</t>
    </rPh>
    <rPh sb="3" eb="4">
      <t>セキ</t>
    </rPh>
    <rPh sb="5" eb="6">
      <t>チョウ</t>
    </rPh>
    <phoneticPr fontId="4"/>
  </si>
  <si>
    <t xml:space="preserve"> 田布施町</t>
    <rPh sb="1" eb="4">
      <t>タブセ</t>
    </rPh>
    <phoneticPr fontId="4"/>
  </si>
  <si>
    <t xml:space="preserve"> 平 生 町</t>
    <rPh sb="1" eb="2">
      <t>ヒラ</t>
    </rPh>
    <rPh sb="3" eb="4">
      <t>ショウ</t>
    </rPh>
    <phoneticPr fontId="4"/>
  </si>
  <si>
    <t xml:space="preserve"> 阿 武 町</t>
    <rPh sb="1" eb="2">
      <t>オク</t>
    </rPh>
    <rPh sb="3" eb="4">
      <t>タケ</t>
    </rPh>
    <phoneticPr fontId="4"/>
  </si>
  <si>
    <t>　</t>
  </si>
  <si>
    <t>１７5　学     校     基     本     調     査 (平成26年度)</t>
    <phoneticPr fontId="4"/>
  </si>
  <si>
    <t>（５）   中          学          校</t>
    <phoneticPr fontId="4"/>
  </si>
  <si>
    <t>年    度</t>
  </si>
  <si>
    <t>学        級        数</t>
    <phoneticPr fontId="4"/>
  </si>
  <si>
    <t>生</t>
    <rPh sb="0" eb="1">
      <t>セイ</t>
    </rPh>
    <phoneticPr fontId="4"/>
  </si>
  <si>
    <t>徒</t>
    <rPh sb="0" eb="1">
      <t>ト</t>
    </rPh>
    <phoneticPr fontId="4"/>
  </si>
  <si>
    <t>本校</t>
    <phoneticPr fontId="4"/>
  </si>
  <si>
    <t>分校</t>
    <phoneticPr fontId="4"/>
  </si>
  <si>
    <t>単式</t>
    <phoneticPr fontId="4"/>
  </si>
  <si>
    <t>複式</t>
    <phoneticPr fontId="4"/>
  </si>
  <si>
    <t>務</t>
    <phoneticPr fontId="4"/>
  </si>
  <si>
    <t>兼務者</t>
    <phoneticPr fontId="4"/>
  </si>
  <si>
    <t>市　　町</t>
    <phoneticPr fontId="4"/>
  </si>
  <si>
    <t>学級</t>
    <phoneticPr fontId="4"/>
  </si>
  <si>
    <t>男</t>
    <phoneticPr fontId="4"/>
  </si>
  <si>
    <t>市　　町</t>
    <phoneticPr fontId="4"/>
  </si>
  <si>
    <t>下 関 市</t>
    <phoneticPr fontId="4"/>
  </si>
  <si>
    <t>宇 部 市</t>
    <phoneticPr fontId="4"/>
  </si>
  <si>
    <t>山 口 市</t>
    <phoneticPr fontId="4"/>
  </si>
  <si>
    <t>萩 　　市</t>
    <phoneticPr fontId="4"/>
  </si>
  <si>
    <t>防 府 市</t>
    <phoneticPr fontId="4"/>
  </si>
  <si>
    <t>下 松 市</t>
    <phoneticPr fontId="4"/>
  </si>
  <si>
    <t>岩 国 市</t>
    <phoneticPr fontId="4"/>
  </si>
  <si>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0" eb="1">
      <t>ヒカリ</t>
    </rPh>
    <phoneticPr fontId="4"/>
  </si>
  <si>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0" eb="1">
      <t>チョウ</t>
    </rPh>
    <rPh sb="2" eb="3">
      <t>モン</t>
    </rPh>
    <rPh sb="4" eb="5">
      <t>シ</t>
    </rPh>
    <phoneticPr fontId="4"/>
  </si>
  <si>
    <r>
      <rPr>
        <sz val="11"/>
        <color indexed="8"/>
        <rFont val="ＭＳ Ｐ明朝"/>
        <family val="1"/>
        <charset val="128"/>
      </rPr>
      <t xml:space="preserve">柳 井 </t>
    </r>
    <r>
      <rPr>
        <sz val="11"/>
        <rFont val="ＭＳ Ｐ明朝"/>
        <family val="1"/>
        <charset val="128"/>
      </rPr>
      <t>市</t>
    </r>
    <rPh sb="0" eb="1">
      <t>ヤナギ</t>
    </rPh>
    <rPh sb="2" eb="3">
      <t>セイ</t>
    </rPh>
    <rPh sb="4" eb="5">
      <t>シ</t>
    </rPh>
    <phoneticPr fontId="4"/>
  </si>
  <si>
    <r>
      <rPr>
        <sz val="11"/>
        <color indexed="8"/>
        <rFont val="ＭＳ Ｐ明朝"/>
        <family val="1"/>
        <charset val="128"/>
      </rPr>
      <t>美 祢</t>
    </r>
    <r>
      <rPr>
        <sz val="11"/>
        <rFont val="ＭＳ Ｐ明朝"/>
        <family val="1"/>
        <charset val="128"/>
      </rPr>
      <t xml:space="preserve"> 市</t>
    </r>
    <rPh sb="0" eb="1">
      <t>ビ</t>
    </rPh>
    <rPh sb="2" eb="3">
      <t>ネ</t>
    </rPh>
    <phoneticPr fontId="4"/>
  </si>
  <si>
    <r>
      <rPr>
        <sz val="11"/>
        <color indexed="8"/>
        <rFont val="ＭＳ Ｐ明朝"/>
        <family val="1"/>
        <charset val="128"/>
      </rPr>
      <t>周 南</t>
    </r>
    <r>
      <rPr>
        <sz val="11"/>
        <rFont val="ＭＳ Ｐ明朝"/>
        <family val="1"/>
        <charset val="128"/>
      </rPr>
      <t xml:space="preserve"> 市</t>
    </r>
    <rPh sb="0" eb="1">
      <t>シュウ</t>
    </rPh>
    <rPh sb="2" eb="3">
      <t>ミナミ</t>
    </rPh>
    <phoneticPr fontId="4"/>
  </si>
  <si>
    <t>山陽小野田市</t>
    <rPh sb="0" eb="2">
      <t>サンヨウ</t>
    </rPh>
    <rPh sb="2" eb="5">
      <t>オノダ</t>
    </rPh>
    <rPh sb="5" eb="6">
      <t>シ</t>
    </rPh>
    <phoneticPr fontId="4"/>
  </si>
  <si>
    <t xml:space="preserve"> 町　　計</t>
    <phoneticPr fontId="4"/>
  </si>
  <si>
    <r>
      <rPr>
        <sz val="11"/>
        <color indexed="8"/>
        <rFont val="ＭＳ Ｐ明朝"/>
        <family val="1"/>
        <charset val="128"/>
      </rPr>
      <t>周防大島</t>
    </r>
    <r>
      <rPr>
        <sz val="11"/>
        <rFont val="ＭＳ Ｐ明朝"/>
        <family val="1"/>
        <charset val="128"/>
      </rPr>
      <t>町</t>
    </r>
    <rPh sb="0" eb="2">
      <t>スオウ</t>
    </rPh>
    <rPh sb="2" eb="4">
      <t>オオシマ</t>
    </rPh>
    <phoneticPr fontId="4"/>
  </si>
  <si>
    <r>
      <rPr>
        <sz val="11"/>
        <color indexed="8"/>
        <rFont val="ＭＳ Ｐ明朝"/>
        <family val="1"/>
        <charset val="128"/>
      </rPr>
      <t>和 木</t>
    </r>
    <r>
      <rPr>
        <sz val="11"/>
        <rFont val="ＭＳ Ｐ明朝"/>
        <family val="1"/>
        <charset val="128"/>
      </rPr>
      <t xml:space="preserve"> 町</t>
    </r>
    <rPh sb="0" eb="1">
      <t>ワ</t>
    </rPh>
    <rPh sb="2" eb="3">
      <t>キ</t>
    </rPh>
    <phoneticPr fontId="4"/>
  </si>
  <si>
    <t>上 関 町</t>
    <rPh sb="0" eb="1">
      <t>ウエ</t>
    </rPh>
    <rPh sb="2" eb="3">
      <t>セキ</t>
    </rPh>
    <rPh sb="4" eb="5">
      <t>チョウ</t>
    </rPh>
    <phoneticPr fontId="4"/>
  </si>
  <si>
    <r>
      <rPr>
        <sz val="11"/>
        <color indexed="8"/>
        <rFont val="ＭＳ Ｐ明朝"/>
        <family val="1"/>
        <charset val="128"/>
      </rPr>
      <t>田布施</t>
    </r>
    <r>
      <rPr>
        <sz val="11"/>
        <rFont val="ＭＳ Ｐ明朝"/>
        <family val="1"/>
        <charset val="128"/>
      </rPr>
      <t>町</t>
    </r>
    <rPh sb="0" eb="3">
      <t>タブセ</t>
    </rPh>
    <phoneticPr fontId="4"/>
  </si>
  <si>
    <r>
      <rPr>
        <sz val="11"/>
        <color indexed="8"/>
        <rFont val="ＭＳ Ｐ明朝"/>
        <family val="1"/>
        <charset val="128"/>
      </rPr>
      <t>平 生</t>
    </r>
    <r>
      <rPr>
        <sz val="11"/>
        <rFont val="ＭＳ Ｐ明朝"/>
        <family val="1"/>
        <charset val="128"/>
      </rPr>
      <t xml:space="preserve"> 町</t>
    </r>
    <rPh sb="0" eb="1">
      <t>ヒラ</t>
    </rPh>
    <rPh sb="2" eb="3">
      <t>ショウ</t>
    </rPh>
    <phoneticPr fontId="4"/>
  </si>
  <si>
    <r>
      <rPr>
        <sz val="11"/>
        <color indexed="8"/>
        <rFont val="ＭＳ Ｐ明朝"/>
        <family val="1"/>
        <charset val="128"/>
      </rPr>
      <t>阿 武</t>
    </r>
    <r>
      <rPr>
        <sz val="11"/>
        <rFont val="ＭＳ Ｐ明朝"/>
        <family val="1"/>
        <charset val="128"/>
      </rPr>
      <t xml:space="preserve"> 町</t>
    </r>
    <rPh sb="0" eb="1">
      <t>オク</t>
    </rPh>
    <rPh sb="2" eb="3">
      <t>タケ</t>
    </rPh>
    <phoneticPr fontId="4"/>
  </si>
  <si>
    <t>１７５　学     校     基     本     調     査 (平成26年度)</t>
    <phoneticPr fontId="4"/>
  </si>
  <si>
    <t>（６）   高　　　　等　　　　学　　　　校　　（全　日　制　・　定　時　制）</t>
    <rPh sb="25" eb="26">
      <t>ゼン</t>
    </rPh>
    <rPh sb="27" eb="28">
      <t>ヒ</t>
    </rPh>
    <rPh sb="29" eb="30">
      <t>セイ</t>
    </rPh>
    <rPh sb="33" eb="34">
      <t>サダム</t>
    </rPh>
    <rPh sb="35" eb="36">
      <t>ジ</t>
    </rPh>
    <rPh sb="37" eb="38">
      <t>セイ</t>
    </rPh>
    <phoneticPr fontId="4"/>
  </si>
  <si>
    <t>区    分</t>
  </si>
  <si>
    <t>公　　立</t>
    <rPh sb="0" eb="1">
      <t>コウ</t>
    </rPh>
    <rPh sb="3" eb="4">
      <t>タテ</t>
    </rPh>
    <phoneticPr fontId="4"/>
  </si>
  <si>
    <t>私    立</t>
  </si>
  <si>
    <t>　学　校　数</t>
    <phoneticPr fontId="4"/>
  </si>
  <si>
    <t>　　本　　校</t>
    <phoneticPr fontId="4"/>
  </si>
  <si>
    <t>　　分　　校</t>
    <phoneticPr fontId="4"/>
  </si>
  <si>
    <t>　教　員　数</t>
    <phoneticPr fontId="4"/>
  </si>
  <si>
    <t>　　本 務 者</t>
    <phoneticPr fontId="4"/>
  </si>
  <si>
    <t>　　　男</t>
    <rPh sb="3" eb="4">
      <t>オトコ</t>
    </rPh>
    <phoneticPr fontId="4"/>
  </si>
  <si>
    <t>　　　女</t>
    <rPh sb="3" eb="4">
      <t>オンナ</t>
    </rPh>
    <phoneticPr fontId="4"/>
  </si>
  <si>
    <t>　　兼 務 者</t>
    <phoneticPr fontId="4"/>
  </si>
  <si>
    <t>　職　員　数</t>
    <rPh sb="1" eb="2">
      <t>ショク</t>
    </rPh>
    <phoneticPr fontId="4"/>
  </si>
  <si>
    <t>　　うち事務職員</t>
    <phoneticPr fontId="4"/>
  </si>
  <si>
    <t>　生　徒　数</t>
    <rPh sb="1" eb="2">
      <t>ショウ</t>
    </rPh>
    <rPh sb="3" eb="4">
      <t>ト</t>
    </rPh>
    <phoneticPr fontId="4"/>
  </si>
  <si>
    <t>　　男</t>
    <rPh sb="2" eb="3">
      <t>オトコ</t>
    </rPh>
    <phoneticPr fontId="4"/>
  </si>
  <si>
    <t>　　女</t>
    <rPh sb="2" eb="3">
      <t>オンナ</t>
    </rPh>
    <phoneticPr fontId="4"/>
  </si>
  <si>
    <t>　　本　　科</t>
    <rPh sb="2" eb="3">
      <t>ホン</t>
    </rPh>
    <phoneticPr fontId="4"/>
  </si>
  <si>
    <t>　　　１ 学 年</t>
    <phoneticPr fontId="4"/>
  </si>
  <si>
    <t>　　　２ 学 年</t>
    <phoneticPr fontId="4"/>
  </si>
  <si>
    <t>　　　３ 学 年</t>
    <phoneticPr fontId="4"/>
  </si>
  <si>
    <t>　　　４ 学 年</t>
    <phoneticPr fontId="4"/>
  </si>
  <si>
    <t>　　専 攻 科</t>
    <phoneticPr fontId="4"/>
  </si>
  <si>
    <t>　本科学科別生徒数</t>
    <rPh sb="1" eb="3">
      <t>ホンカ</t>
    </rPh>
    <rPh sb="3" eb="5">
      <t>ガッカ</t>
    </rPh>
    <rPh sb="5" eb="6">
      <t>ベツ</t>
    </rPh>
    <phoneticPr fontId="4"/>
  </si>
  <si>
    <t>　　普　　通</t>
    <phoneticPr fontId="4"/>
  </si>
  <si>
    <t>　　農　　業</t>
    <phoneticPr fontId="4"/>
  </si>
  <si>
    <t>　　工　　業</t>
    <phoneticPr fontId="4"/>
  </si>
  <si>
    <t>　　商　　業</t>
    <phoneticPr fontId="4"/>
  </si>
  <si>
    <t>　　水　　産</t>
    <phoneticPr fontId="4"/>
  </si>
  <si>
    <t>　　家　　庭</t>
    <phoneticPr fontId="4"/>
  </si>
  <si>
    <t>　　看　　護</t>
    <phoneticPr fontId="4"/>
  </si>
  <si>
    <t>　　福　　祉</t>
    <phoneticPr fontId="4"/>
  </si>
  <si>
    <t>　　そ の 他</t>
    <rPh sb="6" eb="7">
      <t>タ</t>
    </rPh>
    <phoneticPr fontId="4"/>
  </si>
  <si>
    <t>　　総　　合</t>
    <rPh sb="2" eb="3">
      <t>ソウ</t>
    </rPh>
    <rPh sb="5" eb="6">
      <t>ゴウ</t>
    </rPh>
    <phoneticPr fontId="4"/>
  </si>
  <si>
    <t>　　</t>
  </si>
  <si>
    <r>
      <t xml:space="preserve">　本科卒業者数 </t>
    </r>
    <r>
      <rPr>
        <sz val="11"/>
        <rFont val="ＭＳ Ｐゴシック"/>
        <family val="3"/>
        <charset val="128"/>
      </rPr>
      <t>1)</t>
    </r>
    <phoneticPr fontId="4"/>
  </si>
  <si>
    <t>　　女</t>
    <phoneticPr fontId="4"/>
  </si>
  <si>
    <t>　　普  通　　男</t>
    <phoneticPr fontId="4"/>
  </si>
  <si>
    <t>　　　　　  　　女</t>
    <phoneticPr fontId="4"/>
  </si>
  <si>
    <t>　　農　業　　男</t>
    <phoneticPr fontId="4"/>
  </si>
  <si>
    <t>　　工　業　　男</t>
    <phoneticPr fontId="4"/>
  </si>
  <si>
    <t>　　商　業　　男</t>
    <phoneticPr fontId="4"/>
  </si>
  <si>
    <t>　　水　産　　男</t>
    <phoneticPr fontId="4"/>
  </si>
  <si>
    <t>　　家　庭　　男</t>
    <phoneticPr fontId="4"/>
  </si>
  <si>
    <t>　　看　護　　男</t>
    <phoneticPr fontId="4"/>
  </si>
  <si>
    <t>　　福　祉　　男</t>
    <rPh sb="2" eb="3">
      <t>フク</t>
    </rPh>
    <rPh sb="4" eb="5">
      <t>シ</t>
    </rPh>
    <phoneticPr fontId="4"/>
  </si>
  <si>
    <t>　　その他   男</t>
    <rPh sb="4" eb="5">
      <t>タ</t>
    </rPh>
    <phoneticPr fontId="4"/>
  </si>
  <si>
    <t>　　総　合　　男</t>
    <rPh sb="2" eb="3">
      <t>ソウ</t>
    </rPh>
    <rPh sb="4" eb="5">
      <t>ゴウ</t>
    </rPh>
    <phoneticPr fontId="4"/>
  </si>
  <si>
    <t>注　1）前年度間の卒業者数である。</t>
    <phoneticPr fontId="4"/>
  </si>
  <si>
    <t>　　（７）   特    別    支    援    学    校</t>
    <rPh sb="8" eb="9">
      <t>トク</t>
    </rPh>
    <rPh sb="13" eb="14">
      <t>ベツ</t>
    </rPh>
    <rPh sb="18" eb="19">
      <t>ササ</t>
    </rPh>
    <rPh sb="23" eb="24">
      <t>エン</t>
    </rPh>
    <rPh sb="28" eb="29">
      <t>ガク</t>
    </rPh>
    <rPh sb="33" eb="34">
      <t>コウ</t>
    </rPh>
    <phoneticPr fontId="4"/>
  </si>
  <si>
    <t>学級数</t>
  </si>
  <si>
    <t>在              学              者              数</t>
  </si>
  <si>
    <t>職員数
（本務者）</t>
    <rPh sb="5" eb="7">
      <t>ホンム</t>
    </rPh>
    <rPh sb="7" eb="8">
      <t>シャ</t>
    </rPh>
    <phoneticPr fontId="4"/>
  </si>
  <si>
    <t>幼稚部</t>
  </si>
  <si>
    <t>小学部</t>
  </si>
  <si>
    <t>中学部</t>
  </si>
  <si>
    <t>高等部</t>
  </si>
  <si>
    <t>本務者</t>
  </si>
  <si>
    <t>兼務者</t>
  </si>
  <si>
    <t xml:space="preserve">（８）   特　別　支　援　学　級 </t>
    <rPh sb="6" eb="7">
      <t>トク</t>
    </rPh>
    <rPh sb="8" eb="9">
      <t>ベツ</t>
    </rPh>
    <rPh sb="10" eb="11">
      <t>ササ</t>
    </rPh>
    <rPh sb="12" eb="13">
      <t>エン</t>
    </rPh>
    <rPh sb="14" eb="15">
      <t>ガク</t>
    </rPh>
    <rPh sb="16" eb="17">
      <t>キュウ</t>
    </rPh>
    <phoneticPr fontId="4"/>
  </si>
  <si>
    <t>年 度、学級種類</t>
    <rPh sb="4" eb="6">
      <t>ガッキュウ</t>
    </rPh>
    <rPh sb="6" eb="8">
      <t>シュルイ</t>
    </rPh>
    <phoneticPr fontId="4"/>
  </si>
  <si>
    <t>小     学     校</t>
  </si>
  <si>
    <t>中     学     校</t>
  </si>
  <si>
    <t>学  級  数</t>
  </si>
  <si>
    <t>児童生徒数</t>
  </si>
  <si>
    <t>児  童  数</t>
  </si>
  <si>
    <t>生  徒  数</t>
  </si>
  <si>
    <t>知的障害</t>
    <rPh sb="0" eb="1">
      <t>チ</t>
    </rPh>
    <rPh sb="1" eb="2">
      <t>テキ</t>
    </rPh>
    <rPh sb="2" eb="4">
      <t>ショウガイ</t>
    </rPh>
    <phoneticPr fontId="4"/>
  </si>
  <si>
    <t>肢体不自由</t>
    <phoneticPr fontId="4"/>
  </si>
  <si>
    <t>病弱・身体虚弱</t>
  </si>
  <si>
    <t>-</t>
    <phoneticPr fontId="4"/>
  </si>
  <si>
    <t>弱　視</t>
    <rPh sb="0" eb="1">
      <t>ヨワ</t>
    </rPh>
    <rPh sb="2" eb="3">
      <t>シ</t>
    </rPh>
    <phoneticPr fontId="4"/>
  </si>
  <si>
    <t>難　聴</t>
    <phoneticPr fontId="4"/>
  </si>
  <si>
    <t>言語障害</t>
    <phoneticPr fontId="4"/>
  </si>
  <si>
    <t>自閉症・情緒障害</t>
    <rPh sb="0" eb="3">
      <t>ジヘイショウ</t>
    </rPh>
    <phoneticPr fontId="4"/>
  </si>
  <si>
    <t>　この調査は，５月１日現在で，文部科学省が行ったものである。なお，学科数には休校中のものを含む。</t>
    <rPh sb="3" eb="5">
      <t>チョウサ</t>
    </rPh>
    <rPh sb="17" eb="19">
      <t>カガク</t>
    </rPh>
    <rPh sb="33" eb="35">
      <t>ガッカ</t>
    </rPh>
    <phoneticPr fontId="4"/>
  </si>
  <si>
    <t>（９）   専　　　　修　　　　学　　　　校</t>
    <phoneticPr fontId="4"/>
  </si>
  <si>
    <t>年  度、学　科</t>
    <rPh sb="5" eb="6">
      <t>ガク</t>
    </rPh>
    <rPh sb="7" eb="8">
      <t>カ</t>
    </rPh>
    <phoneticPr fontId="4"/>
  </si>
  <si>
    <t>学 科 数</t>
  </si>
  <si>
    <t>生　　　徒　　　数</t>
    <rPh sb="4" eb="5">
      <t>ト</t>
    </rPh>
    <rPh sb="8" eb="9">
      <t>スウ</t>
    </rPh>
    <phoneticPr fontId="4"/>
  </si>
  <si>
    <t>学　　科</t>
    <rPh sb="0" eb="1">
      <t>ガク</t>
    </rPh>
    <rPh sb="3" eb="4">
      <t>カ</t>
    </rPh>
    <phoneticPr fontId="4"/>
  </si>
  <si>
    <t>歯科技工</t>
    <phoneticPr fontId="4"/>
  </si>
  <si>
    <t>理学・作業療法</t>
    <rPh sb="0" eb="1">
      <t>リ</t>
    </rPh>
    <rPh sb="1" eb="2">
      <t>ガク</t>
    </rPh>
    <rPh sb="3" eb="5">
      <t>サギョウ</t>
    </rPh>
    <rPh sb="5" eb="7">
      <t>リョウホウ</t>
    </rPh>
    <phoneticPr fontId="4"/>
  </si>
  <si>
    <t>調     理</t>
    <phoneticPr fontId="4"/>
  </si>
  <si>
    <t>理     容</t>
    <phoneticPr fontId="4"/>
  </si>
  <si>
    <t>国      立</t>
    <phoneticPr fontId="4"/>
  </si>
  <si>
    <t>美     容</t>
    <phoneticPr fontId="4"/>
  </si>
  <si>
    <t>公      立</t>
    <phoneticPr fontId="4"/>
  </si>
  <si>
    <t>製菓･製パン</t>
    <rPh sb="0" eb="2">
      <t>セイカ</t>
    </rPh>
    <rPh sb="3" eb="4">
      <t>セイ</t>
    </rPh>
    <phoneticPr fontId="4"/>
  </si>
  <si>
    <t>私      立</t>
    <phoneticPr fontId="4"/>
  </si>
  <si>
    <t>保育士養成</t>
    <rPh sb="0" eb="3">
      <t>ホイクシ</t>
    </rPh>
    <rPh sb="3" eb="5">
      <t>ヨウセイ</t>
    </rPh>
    <phoneticPr fontId="4"/>
  </si>
  <si>
    <t>介護福祉</t>
    <rPh sb="0" eb="1">
      <t>カイ</t>
    </rPh>
    <rPh sb="1" eb="2">
      <t>ゴ</t>
    </rPh>
    <phoneticPr fontId="4"/>
  </si>
  <si>
    <t xml:space="preserve"> 高 等 課 程</t>
    <phoneticPr fontId="4"/>
  </si>
  <si>
    <t>商　　 業</t>
    <rPh sb="0" eb="1">
      <t>ショウ</t>
    </rPh>
    <rPh sb="4" eb="5">
      <t>ギョウ</t>
    </rPh>
    <phoneticPr fontId="4"/>
  </si>
  <si>
    <t>准 看 護</t>
    <rPh sb="0" eb="1">
      <t>ジュン</t>
    </rPh>
    <rPh sb="2" eb="3">
      <t>ミ</t>
    </rPh>
    <rPh sb="4" eb="5">
      <t>ユズル</t>
    </rPh>
    <phoneticPr fontId="4"/>
  </si>
  <si>
    <r>
      <t>経理</t>
    </r>
    <r>
      <rPr>
        <sz val="11"/>
        <color indexed="8"/>
        <rFont val="ＭＳ Ｐ明朝"/>
        <family val="1"/>
        <charset val="128"/>
      </rPr>
      <t>・</t>
    </r>
    <r>
      <rPr>
        <sz val="11"/>
        <rFont val="ＭＳ Ｐ明朝"/>
        <family val="1"/>
        <charset val="128"/>
      </rPr>
      <t>簿記</t>
    </r>
    <rPh sb="0" eb="1">
      <t>キョウ</t>
    </rPh>
    <rPh sb="1" eb="2">
      <t>リ</t>
    </rPh>
    <rPh sb="3" eb="4">
      <t>ボ</t>
    </rPh>
    <rPh sb="4" eb="5">
      <t>キ</t>
    </rPh>
    <phoneticPr fontId="4"/>
  </si>
  <si>
    <t>調     理</t>
    <phoneticPr fontId="4"/>
  </si>
  <si>
    <t>旅　　 行</t>
    <rPh sb="0" eb="1">
      <t>タビ</t>
    </rPh>
    <rPh sb="4" eb="5">
      <t>ギョウ</t>
    </rPh>
    <phoneticPr fontId="4"/>
  </si>
  <si>
    <t>理     容</t>
    <phoneticPr fontId="4"/>
  </si>
  <si>
    <t>情     報</t>
    <rPh sb="0" eb="1">
      <t>ジョウ</t>
    </rPh>
    <rPh sb="6" eb="7">
      <t>ホウ</t>
    </rPh>
    <phoneticPr fontId="4"/>
  </si>
  <si>
    <t>美     容</t>
    <phoneticPr fontId="4"/>
  </si>
  <si>
    <t>ビジネス</t>
  </si>
  <si>
    <t>和 洋 裁</t>
  </si>
  <si>
    <t>社会福祉</t>
    <phoneticPr fontId="4"/>
  </si>
  <si>
    <t>音     楽</t>
  </si>
  <si>
    <t>商     業</t>
    <rPh sb="0" eb="1">
      <t>ショウ</t>
    </rPh>
    <rPh sb="6" eb="7">
      <t>ギョウ</t>
    </rPh>
    <phoneticPr fontId="4"/>
  </si>
  <si>
    <t>デザイン</t>
  </si>
  <si>
    <t>和 洋 裁</t>
    <rPh sb="0" eb="1">
      <t>ワ</t>
    </rPh>
    <rPh sb="2" eb="3">
      <t>ヨウ</t>
    </rPh>
    <rPh sb="4" eb="5">
      <t>サイ</t>
    </rPh>
    <phoneticPr fontId="4"/>
  </si>
  <si>
    <t>動     物</t>
    <rPh sb="0" eb="1">
      <t>ドウ</t>
    </rPh>
    <rPh sb="6" eb="7">
      <t>ブツ</t>
    </rPh>
    <phoneticPr fontId="4"/>
  </si>
  <si>
    <r>
      <t>法</t>
    </r>
    <r>
      <rPr>
        <sz val="11"/>
        <color indexed="8"/>
        <rFont val="ＭＳ Ｐ明朝"/>
        <family val="1"/>
        <charset val="128"/>
      </rPr>
      <t>律行政</t>
    </r>
    <rPh sb="0" eb="1">
      <t>ホウ</t>
    </rPh>
    <rPh sb="1" eb="2">
      <t>リツ</t>
    </rPh>
    <rPh sb="2" eb="3">
      <t>ギョウ</t>
    </rPh>
    <rPh sb="3" eb="4">
      <t>セイ</t>
    </rPh>
    <phoneticPr fontId="4"/>
  </si>
  <si>
    <t xml:space="preserve"> 専 門 課 程</t>
    <phoneticPr fontId="4"/>
  </si>
  <si>
    <t>そ の 他</t>
  </si>
  <si>
    <t>情報処理</t>
    <phoneticPr fontId="4"/>
  </si>
  <si>
    <t>農     業</t>
    <rPh sb="0" eb="1">
      <t>ノウ</t>
    </rPh>
    <rPh sb="6" eb="7">
      <t>ギョウ</t>
    </rPh>
    <phoneticPr fontId="4"/>
  </si>
  <si>
    <t xml:space="preserve"> 一 般 課 程</t>
    <phoneticPr fontId="4"/>
  </si>
  <si>
    <t>看     護</t>
  </si>
  <si>
    <t>　 受験･補習</t>
    <rPh sb="5" eb="7">
      <t>ホシュウ</t>
    </rPh>
    <phoneticPr fontId="4"/>
  </si>
  <si>
    <t>歯科衛生</t>
    <rPh sb="2" eb="3">
      <t>マモル</t>
    </rPh>
    <rPh sb="3" eb="4">
      <t>ウ</t>
    </rPh>
    <phoneticPr fontId="4"/>
  </si>
  <si>
    <t>動　　　物</t>
    <rPh sb="0" eb="1">
      <t>ドウ</t>
    </rPh>
    <rPh sb="4" eb="5">
      <t>モノ</t>
    </rPh>
    <phoneticPr fontId="4"/>
  </si>
  <si>
    <t>（１０）   各　　　　種　　　　学　　　　校</t>
    <phoneticPr fontId="4"/>
  </si>
  <si>
    <t>年度、設置者</t>
    <rPh sb="3" eb="6">
      <t>セッチシャ</t>
    </rPh>
    <phoneticPr fontId="4"/>
  </si>
  <si>
    <t>課 程 数</t>
  </si>
  <si>
    <t>課      程</t>
    <phoneticPr fontId="4"/>
  </si>
  <si>
    <t>編物・手芸</t>
  </si>
  <si>
    <t>法律行政</t>
    <rPh sb="0" eb="1">
      <t>ホウ</t>
    </rPh>
    <rPh sb="1" eb="2">
      <t>リツ</t>
    </rPh>
    <rPh sb="2" eb="3">
      <t>ギョウ</t>
    </rPh>
    <rPh sb="3" eb="4">
      <t>セイ</t>
    </rPh>
    <phoneticPr fontId="4"/>
  </si>
  <si>
    <t>公     立</t>
    <phoneticPr fontId="4"/>
  </si>
  <si>
    <t>予 備 校</t>
  </si>
  <si>
    <t>私     立</t>
    <phoneticPr fontId="4"/>
  </si>
  <si>
    <t>自動車操縦</t>
  </si>
  <si>
    <t>外国人学校</t>
  </si>
  <si>
    <t xml:space="preserve">                                   （１１）   不  就  学  学  齢  児  童  生  徒  数</t>
    <phoneticPr fontId="4"/>
  </si>
  <si>
    <t>学　　齢　　児　　童</t>
    <rPh sb="0" eb="1">
      <t>ガク</t>
    </rPh>
    <rPh sb="3" eb="4">
      <t>ヨワイ</t>
    </rPh>
    <rPh sb="6" eb="7">
      <t>ジ</t>
    </rPh>
    <rPh sb="9" eb="10">
      <t>ワラベ</t>
    </rPh>
    <phoneticPr fontId="4"/>
  </si>
  <si>
    <t>学　　齢　　生　　徒</t>
    <rPh sb="0" eb="1">
      <t>ガク</t>
    </rPh>
    <rPh sb="3" eb="4">
      <t>ヨワイ</t>
    </rPh>
    <rPh sb="6" eb="7">
      <t>ショウ</t>
    </rPh>
    <rPh sb="9" eb="10">
      <t>ト</t>
    </rPh>
    <phoneticPr fontId="4"/>
  </si>
  <si>
    <t>区                 分</t>
  </si>
  <si>
    <t>6歳</t>
  </si>
  <si>
    <t>7</t>
  </si>
  <si>
    <t>8</t>
  </si>
  <si>
    <t>9</t>
  </si>
  <si>
    <t>10</t>
  </si>
  <si>
    <t>11</t>
  </si>
  <si>
    <t>12歳</t>
  </si>
  <si>
    <t>13</t>
  </si>
  <si>
    <t>14</t>
  </si>
  <si>
    <t>平　成　24　年　度</t>
    <phoneticPr fontId="4"/>
  </si>
  <si>
    <t>就     学     免     除     者</t>
  </si>
  <si>
    <t>病 弱  ・  発 育 不 完 全</t>
    <rPh sb="8" eb="9">
      <t>ハッ</t>
    </rPh>
    <rPh sb="10" eb="11">
      <t>イク</t>
    </rPh>
    <rPh sb="12" eb="13">
      <t>フ</t>
    </rPh>
    <rPh sb="14" eb="15">
      <t>カン</t>
    </rPh>
    <rPh sb="16" eb="17">
      <t>ゼン</t>
    </rPh>
    <phoneticPr fontId="4"/>
  </si>
  <si>
    <t>児童自立支援施設又は
少 年 院 に い る た 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1" eb="12">
      <t>ショウ</t>
    </rPh>
    <rPh sb="13" eb="14">
      <t>ネン</t>
    </rPh>
    <rPh sb="15" eb="16">
      <t>イン</t>
    </rPh>
    <phoneticPr fontId="4"/>
  </si>
  <si>
    <t>重　国　籍　の　た　め</t>
    <rPh sb="0" eb="1">
      <t>ジュウ</t>
    </rPh>
    <rPh sb="2" eb="3">
      <t>クニ</t>
    </rPh>
    <rPh sb="4" eb="5">
      <t>セキ</t>
    </rPh>
    <phoneticPr fontId="4"/>
  </si>
  <si>
    <t>そ　　　の　　　他</t>
    <rPh sb="8" eb="9">
      <t>タ</t>
    </rPh>
    <phoneticPr fontId="4"/>
  </si>
  <si>
    <t>就     学     猶     予     者</t>
  </si>
  <si>
    <t xml:space="preserve">                                    （１２）   中   学   校   卒   業   後   の   状   況</t>
    <phoneticPr fontId="4"/>
  </si>
  <si>
    <t>　                                      この表は，各年度とも3月卒業者について，翌年度5月1日現在の状況を調査したものである。</t>
    <rPh sb="46" eb="47">
      <t>ド</t>
    </rPh>
    <rPh sb="59" eb="62">
      <t>ヨクネンド</t>
    </rPh>
    <phoneticPr fontId="4"/>
  </si>
  <si>
    <t>区               分</t>
  </si>
  <si>
    <t>平成23年度（24年3月）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</si>
  <si>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24（25年3月）</t>
    <rPh sb="5" eb="6">
      <t>ネン</t>
    </rPh>
    <rPh sb="7" eb="8">
      <t>ガツ</t>
    </rPh>
    <phoneticPr fontId="4"/>
  </si>
  <si>
    <t>25（26年3月）</t>
    <rPh sb="5" eb="6">
      <t>ネン</t>
    </rPh>
    <rPh sb="7" eb="8">
      <t>ガツ</t>
    </rPh>
    <phoneticPr fontId="4"/>
  </si>
  <si>
    <t>卒     業     者     数</t>
    <phoneticPr fontId="4"/>
  </si>
  <si>
    <t xml:space="preserve"> 高 等 学 校 等 進 学 者</t>
    <rPh sb="1" eb="2">
      <t>タカ</t>
    </rPh>
    <rPh sb="3" eb="4">
      <t>トウ</t>
    </rPh>
    <rPh sb="5" eb="6">
      <t>ガク</t>
    </rPh>
    <rPh sb="7" eb="8">
      <t>コウ</t>
    </rPh>
    <rPh sb="9" eb="10">
      <t>トウ</t>
    </rPh>
    <rPh sb="11" eb="12">
      <t>ススム</t>
    </rPh>
    <rPh sb="13" eb="14">
      <t>ガク</t>
    </rPh>
    <rPh sb="15" eb="16">
      <t>シャ</t>
    </rPh>
    <phoneticPr fontId="4"/>
  </si>
  <si>
    <t>高   等   学   校　（本   科）</t>
    <phoneticPr fontId="4"/>
  </si>
  <si>
    <t>全　　日　　制</t>
    <phoneticPr fontId="4"/>
  </si>
  <si>
    <t>定　　時　　制</t>
    <phoneticPr fontId="4"/>
  </si>
  <si>
    <t>通　　信　　制</t>
    <rPh sb="0" eb="1">
      <t>ツウ</t>
    </rPh>
    <rPh sb="3" eb="4">
      <t>シン</t>
    </rPh>
    <phoneticPr fontId="4"/>
  </si>
  <si>
    <t>高   等   学   校　（別   科）</t>
    <phoneticPr fontId="4"/>
  </si>
  <si>
    <t>中等教育学校後期課程（本科）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4"/>
  </si>
  <si>
    <t>高   等   専   門   学   校</t>
    <phoneticPr fontId="4"/>
  </si>
  <si>
    <t>特別支援学校高等部(本科)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4"/>
  </si>
  <si>
    <t xml:space="preserve"> 専修学校 （高等課程）進学者</t>
    <rPh sb="7" eb="9">
      <t>コウトウ</t>
    </rPh>
    <rPh sb="9" eb="11">
      <t>カテイ</t>
    </rPh>
    <rPh sb="12" eb="15">
      <t>シンガクシャ</t>
    </rPh>
    <phoneticPr fontId="4"/>
  </si>
  <si>
    <t xml:space="preserve"> 専修学校 （一般課程）等入学者</t>
    <rPh sb="7" eb="9">
      <t>イッパン</t>
    </rPh>
    <rPh sb="9" eb="11">
      <t>カテイ</t>
    </rPh>
    <rPh sb="12" eb="13">
      <t>トウ</t>
    </rPh>
    <phoneticPr fontId="4"/>
  </si>
  <si>
    <t xml:space="preserve"> 公共職業能力開発施設等入学者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phoneticPr fontId="4"/>
  </si>
  <si>
    <t xml:space="preserve"> 就        職        者</t>
    <phoneticPr fontId="4"/>
  </si>
  <si>
    <t xml:space="preserve"> 上　記　以　外　の  者</t>
    <rPh sb="1" eb="2">
      <t>ジョウ</t>
    </rPh>
    <rPh sb="3" eb="4">
      <t>キ</t>
    </rPh>
    <rPh sb="5" eb="6">
      <t>イ</t>
    </rPh>
    <rPh sb="7" eb="8">
      <t>ソト</t>
    </rPh>
    <rPh sb="12" eb="13">
      <t>モノ</t>
    </rPh>
    <phoneticPr fontId="4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</si>
  <si>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シャ</t>
    </rPh>
    <phoneticPr fontId="4"/>
  </si>
  <si>
    <t xml:space="preserve"> 就  職  進  学  者  （再掲） 1)</t>
    <phoneticPr fontId="4"/>
  </si>
  <si>
    <t>産  業  別  就  職  者  数</t>
  </si>
  <si>
    <t xml:space="preserve"> 第   １   次   産   業</t>
    <phoneticPr fontId="4"/>
  </si>
  <si>
    <t xml:space="preserve"> 第   ２   次   産   業</t>
    <phoneticPr fontId="4"/>
  </si>
  <si>
    <t xml:space="preserve"> 第   ３   次   産   業</t>
    <phoneticPr fontId="4"/>
  </si>
  <si>
    <t xml:space="preserve"> 上 記 以 外 の  も の</t>
    <phoneticPr fontId="4"/>
  </si>
  <si>
    <t>注　1）高等学校等進学者，専修学校（高等課程）進学者，専修学校（一般課程）等入学者，公共職業能力開発施設等入学者のうち就職して</t>
    <rPh sb="4" eb="6">
      <t>コウトウ</t>
    </rPh>
    <rPh sb="6" eb="8">
      <t>ガッコウ</t>
    </rPh>
    <rPh sb="8" eb="9">
      <t>トウ</t>
    </rPh>
    <rPh sb="9" eb="12">
      <t>シンガクシャ</t>
    </rPh>
    <rPh sb="13" eb="15">
      <t>センシュウ</t>
    </rPh>
    <rPh sb="15" eb="17">
      <t>ガッコウ</t>
    </rPh>
    <rPh sb="18" eb="20">
      <t>コウトウ</t>
    </rPh>
    <rPh sb="20" eb="22">
      <t>カテイ</t>
    </rPh>
    <rPh sb="23" eb="26">
      <t>シンガクシャ</t>
    </rPh>
    <rPh sb="27" eb="29">
      <t>センシュウ</t>
    </rPh>
    <rPh sb="29" eb="31">
      <t>ガッコウ</t>
    </rPh>
    <rPh sb="32" eb="34">
      <t>イッパン</t>
    </rPh>
    <rPh sb="34" eb="36">
      <t>カテイ</t>
    </rPh>
    <rPh sb="37" eb="38">
      <t>トウ</t>
    </rPh>
    <rPh sb="38" eb="41">
      <t>ニュウガクシャ</t>
    </rPh>
    <rPh sb="42" eb="44">
      <t>コウキョウ</t>
    </rPh>
    <rPh sb="44" eb="46">
      <t>ショクギョウ</t>
    </rPh>
    <rPh sb="46" eb="48">
      <t>ノウリョク</t>
    </rPh>
    <rPh sb="48" eb="50">
      <t>カイハツ</t>
    </rPh>
    <rPh sb="50" eb="52">
      <t>シセツ</t>
    </rPh>
    <rPh sb="52" eb="53">
      <t>トウ</t>
    </rPh>
    <rPh sb="53" eb="56">
      <t>ニュウガクシャ</t>
    </rPh>
    <phoneticPr fontId="4"/>
  </si>
  <si>
    <t>　　　　いる者である。</t>
    <phoneticPr fontId="4"/>
  </si>
  <si>
    <t>１７５　学     校     基     本     調     査 (平成26年度)</t>
    <phoneticPr fontId="4"/>
  </si>
  <si>
    <t>（１３）   高　　等　　学　　校　　卒　　業　　後　　の　　状　　況</t>
    <phoneticPr fontId="4"/>
  </si>
  <si>
    <t>この表は，各年度とも3月に全日制・定時制の本科を卒業した者について，翌年度5月1日現在の状況を調査したものである。</t>
    <rPh sb="7" eb="8">
      <t>ド</t>
    </rPh>
    <rPh sb="13" eb="16">
      <t>ゼンニチセイ</t>
    </rPh>
    <rPh sb="17" eb="20">
      <t>テイジセイ</t>
    </rPh>
    <rPh sb="21" eb="23">
      <t>ホンカ</t>
    </rPh>
    <rPh sb="34" eb="37">
      <t>ヨクネンド</t>
    </rPh>
    <phoneticPr fontId="4"/>
  </si>
  <si>
    <t>平　　成</t>
    <rPh sb="0" eb="1">
      <t>ヒラ</t>
    </rPh>
    <rPh sb="3" eb="4">
      <t>シゲル</t>
    </rPh>
    <phoneticPr fontId="4"/>
  </si>
  <si>
    <t>平成25年度（26年3月）</t>
    <rPh sb="0" eb="2">
      <t>ヘイセイ</t>
    </rPh>
    <rPh sb="4" eb="6">
      <t>ネンド</t>
    </rPh>
    <rPh sb="9" eb="10">
      <t>ネン</t>
    </rPh>
    <rPh sb="11" eb="12">
      <t>ガツ</t>
    </rPh>
    <phoneticPr fontId="4"/>
  </si>
  <si>
    <t>24年度</t>
    <rPh sb="2" eb="4">
      <t>ネンド</t>
    </rPh>
    <phoneticPr fontId="4"/>
  </si>
  <si>
    <t>性　　別</t>
    <rPh sb="0" eb="1">
      <t>セイ</t>
    </rPh>
    <rPh sb="3" eb="4">
      <t>ベツ</t>
    </rPh>
    <phoneticPr fontId="4"/>
  </si>
  <si>
    <t>学　　　　　　　　　科　　　　　　　　　別</t>
    <rPh sb="0" eb="1">
      <t>ガク</t>
    </rPh>
    <rPh sb="10" eb="11">
      <t>カ</t>
    </rPh>
    <rPh sb="20" eb="21">
      <t>ベツ</t>
    </rPh>
    <phoneticPr fontId="4"/>
  </si>
  <si>
    <t>(25年3月)</t>
    <rPh sb="3" eb="4">
      <t>ネン</t>
    </rPh>
    <rPh sb="5" eb="6">
      <t>ツキ</t>
    </rPh>
    <phoneticPr fontId="4"/>
  </si>
  <si>
    <t>普通</t>
  </si>
  <si>
    <t>農業</t>
  </si>
  <si>
    <t>工業</t>
  </si>
  <si>
    <t>商業</t>
  </si>
  <si>
    <t>水産</t>
  </si>
  <si>
    <t>家庭</t>
  </si>
  <si>
    <t>看護</t>
  </si>
  <si>
    <t>福祉</t>
    <rPh sb="0" eb="2">
      <t>フクシ</t>
    </rPh>
    <phoneticPr fontId="4"/>
  </si>
  <si>
    <t>その他</t>
    <rPh sb="2" eb="3">
      <t>タ</t>
    </rPh>
    <phoneticPr fontId="4"/>
  </si>
  <si>
    <t>総合</t>
    <rPh sb="0" eb="2">
      <t>ソウゴウ</t>
    </rPh>
    <phoneticPr fontId="4"/>
  </si>
  <si>
    <t>卒    業    者    数</t>
    <phoneticPr fontId="4"/>
  </si>
  <si>
    <t xml:space="preserve"> 大　学　等　進　学　者</t>
    <rPh sb="1" eb="2">
      <t>ダイ</t>
    </rPh>
    <rPh sb="3" eb="4">
      <t>ガク</t>
    </rPh>
    <rPh sb="5" eb="6">
      <t>トウ</t>
    </rPh>
    <rPh sb="7" eb="8">
      <t>シン</t>
    </rPh>
    <phoneticPr fontId="4"/>
  </si>
  <si>
    <t>大　学（学　部）</t>
    <phoneticPr fontId="4"/>
  </si>
  <si>
    <t>短期大学（本科）</t>
    <phoneticPr fontId="4"/>
  </si>
  <si>
    <t>大学・短期大学の通信教育部及び
放送大学</t>
    <phoneticPr fontId="4"/>
  </si>
  <si>
    <t>大学・短期大学（別科）</t>
    <phoneticPr fontId="4"/>
  </si>
  <si>
    <t>高等学校（専攻科）</t>
    <phoneticPr fontId="4"/>
  </si>
  <si>
    <t>特別支援学校高等部（専攻科）</t>
    <rPh sb="0" eb="2">
      <t>トクベツ</t>
    </rPh>
    <rPh sb="2" eb="4">
      <t>シエン</t>
    </rPh>
    <phoneticPr fontId="4"/>
  </si>
  <si>
    <t xml:space="preserve"> 専修学校（専門課程）進学者</t>
    <rPh sb="6" eb="8">
      <t>センモン</t>
    </rPh>
    <rPh sb="8" eb="10">
      <t>カテイ</t>
    </rPh>
    <rPh sb="11" eb="14">
      <t>シンガクシャ</t>
    </rPh>
    <phoneticPr fontId="4"/>
  </si>
  <si>
    <t xml:space="preserve"> 専修学校（一般課程）等入学者</t>
    <rPh sb="6" eb="8">
      <t>イッパン</t>
    </rPh>
    <rPh sb="8" eb="10">
      <t>カテイ</t>
    </rPh>
    <rPh sb="12" eb="13">
      <t>ニュウ</t>
    </rPh>
    <phoneticPr fontId="4"/>
  </si>
  <si>
    <t xml:space="preserve"> 公共職業能力開発施設等入学者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4"/>
  </si>
  <si>
    <t xml:space="preserve"> 就　　　　職　　　　者</t>
    <phoneticPr fontId="4"/>
  </si>
  <si>
    <t xml:space="preserve"> 一時的な仕事に就いた者</t>
    <rPh sb="1" eb="4">
      <t>イチジテキ</t>
    </rPh>
    <rPh sb="5" eb="7">
      <t>シゴト</t>
    </rPh>
    <rPh sb="8" eb="9">
      <t>ツ</t>
    </rPh>
    <rPh sb="11" eb="12">
      <t>モノ</t>
    </rPh>
    <phoneticPr fontId="4"/>
  </si>
  <si>
    <t xml:space="preserve"> 上　記　以　外　の　者</t>
    <phoneticPr fontId="4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</si>
  <si>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モノ</t>
    </rPh>
    <phoneticPr fontId="4"/>
  </si>
  <si>
    <t xml:space="preserve"> 就  職  進  学  者 （再 掲）　1)</t>
    <phoneticPr fontId="4"/>
  </si>
  <si>
    <t xml:space="preserve"> 第    １    次    産    業</t>
    <phoneticPr fontId="4"/>
  </si>
  <si>
    <t>農　業　、　林　業</t>
    <rPh sb="6" eb="7">
      <t>ハヤシ</t>
    </rPh>
    <rPh sb="8" eb="9">
      <t>ギョウ</t>
    </rPh>
    <phoneticPr fontId="4"/>
  </si>
  <si>
    <t>漁  業</t>
    <phoneticPr fontId="4"/>
  </si>
  <si>
    <t xml:space="preserve"> 第    ２    次    産    業</t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</si>
  <si>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</si>
  <si>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  設  業</t>
    <phoneticPr fontId="4"/>
  </si>
  <si>
    <t>製  造  業</t>
    <phoneticPr fontId="4"/>
  </si>
  <si>
    <t xml:space="preserve"> 第    ３    次    産    業</t>
    <phoneticPr fontId="4"/>
  </si>
  <si>
    <t>電気・ガス・熱供給・水道業</t>
    <phoneticPr fontId="4"/>
  </si>
  <si>
    <t>情報通信業</t>
    <rPh sb="0" eb="1">
      <t>ジョウ</t>
    </rPh>
    <rPh sb="1" eb="2">
      <t>ホウ</t>
    </rPh>
    <rPh sb="2" eb="5">
      <t>ツウシンギョウ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</si>
  <si>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</si>
  <si>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卸売業、小売業</t>
    <rPh sb="0" eb="3">
      <t>オロシウリギョウ</t>
    </rPh>
    <rPh sb="4" eb="7">
      <t>コウリギョウ</t>
    </rPh>
    <phoneticPr fontId="4"/>
  </si>
  <si>
    <t>金融業、保険業</t>
    <rPh sb="0" eb="3">
      <t>キンユウギョウ</t>
    </rPh>
    <rPh sb="4" eb="7">
      <t>ホケンギョウ</t>
    </rPh>
    <phoneticPr fontId="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</si>
  <si>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</si>
  <si>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</si>
  <si>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</si>
  <si>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</si>
  <si>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　育、学習支援業</t>
    <rPh sb="0" eb="1">
      <t>キョウ</t>
    </rPh>
    <rPh sb="2" eb="3">
      <t>イク</t>
    </rPh>
    <rPh sb="4" eb="5">
      <t>ガク</t>
    </rPh>
    <rPh sb="5" eb="6">
      <t>ナライ</t>
    </rPh>
    <rPh sb="6" eb="7">
      <t>ササ</t>
    </rPh>
    <rPh sb="7" eb="8">
      <t>エン</t>
    </rPh>
    <rPh sb="8" eb="9">
      <t>ギョウ</t>
    </rPh>
    <phoneticPr fontId="4"/>
  </si>
  <si>
    <t>医　療、福　祉</t>
    <rPh sb="0" eb="1">
      <t>イ</t>
    </rPh>
    <rPh sb="2" eb="3">
      <t>リョウ</t>
    </rPh>
    <rPh sb="4" eb="5">
      <t>フク</t>
    </rPh>
    <rPh sb="6" eb="7">
      <t>シ</t>
    </rPh>
    <phoneticPr fontId="4"/>
  </si>
  <si>
    <t>複合サービス事業</t>
    <rPh sb="0" eb="1">
      <t>フク</t>
    </rPh>
    <rPh sb="1" eb="2">
      <t>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</si>
  <si>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</si>
  <si>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公務（他に分類されるものを除く）</t>
    <rPh sb="3" eb="4">
      <t>タ</t>
    </rPh>
    <rPh sb="5" eb="7">
      <t>ブンルイ</t>
    </rPh>
    <rPh sb="13" eb="14">
      <t>ノゾ</t>
    </rPh>
    <phoneticPr fontId="4"/>
  </si>
  <si>
    <t xml:space="preserve"> 上　記　以　外　の　も　の</t>
    <rPh sb="1" eb="2">
      <t>ジョウ</t>
    </rPh>
    <rPh sb="3" eb="4">
      <t>キ</t>
    </rPh>
    <rPh sb="5" eb="6">
      <t>イ</t>
    </rPh>
    <rPh sb="7" eb="8">
      <t>ソト</t>
    </rPh>
    <phoneticPr fontId="4"/>
  </si>
  <si>
    <t>職  業  別  就  職  者  数</t>
  </si>
  <si>
    <t xml:space="preserve"> 専門的・技術的職業従事者</t>
    <phoneticPr fontId="4"/>
  </si>
  <si>
    <t xml:space="preserve"> 事務従事者</t>
    <rPh sb="4" eb="5">
      <t>ジ</t>
    </rPh>
    <phoneticPr fontId="4"/>
  </si>
  <si>
    <t xml:space="preserve"> 販売従事者</t>
    <rPh sb="1" eb="2">
      <t>ハン</t>
    </rPh>
    <rPh sb="2" eb="3">
      <t>バイ</t>
    </rPh>
    <rPh sb="3" eb="4">
      <t>ジュウ</t>
    </rPh>
    <rPh sb="4" eb="5">
      <t>ジ</t>
    </rPh>
    <rPh sb="5" eb="6">
      <t>シャ</t>
    </rPh>
    <phoneticPr fontId="4"/>
  </si>
  <si>
    <t xml:space="preserve"> サービス職業従事者</t>
    <phoneticPr fontId="4"/>
  </si>
  <si>
    <t xml:space="preserve"> 保安職業従事者</t>
    <phoneticPr fontId="4"/>
  </si>
  <si>
    <t xml:space="preserve"> 農林業従事者</t>
    <rPh sb="4" eb="7">
      <t>ジュウジシャ</t>
    </rPh>
    <phoneticPr fontId="4"/>
  </si>
  <si>
    <t xml:space="preserve"> 漁業従事者</t>
    <rPh sb="3" eb="4">
      <t>ジュウ</t>
    </rPh>
    <rPh sb="4" eb="5">
      <t>ジ</t>
    </rPh>
    <phoneticPr fontId="4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</si>
  <si>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4"/>
  </si>
  <si>
    <t xml:space="preserve"> 輸送・機械運転従事者</t>
    <rPh sb="1" eb="3">
      <t>ユソウ</t>
    </rPh>
    <rPh sb="4" eb="6">
      <t>キカイ</t>
    </rPh>
    <rPh sb="6" eb="8">
      <t>ウンテン</t>
    </rPh>
    <rPh sb="8" eb="11">
      <t>ジュウジシャ</t>
    </rPh>
    <phoneticPr fontId="4"/>
  </si>
  <si>
    <t xml:space="preserve"> 建設・採掘従事者</t>
    <rPh sb="1" eb="3">
      <t>ケンセツ</t>
    </rPh>
    <rPh sb="4" eb="6">
      <t>サイクツ</t>
    </rPh>
    <rPh sb="6" eb="9">
      <t>ジュウジシャ</t>
    </rPh>
    <phoneticPr fontId="4"/>
  </si>
  <si>
    <t xml:space="preserve"> 運搬・清掃等従事者</t>
    <rPh sb="1" eb="3">
      <t>ウンパン</t>
    </rPh>
    <rPh sb="4" eb="6">
      <t>セイソウ</t>
    </rPh>
    <rPh sb="6" eb="7">
      <t>トウ</t>
    </rPh>
    <rPh sb="7" eb="10">
      <t>ジュウジシャ</t>
    </rPh>
    <phoneticPr fontId="4"/>
  </si>
  <si>
    <t xml:space="preserve"> 上記以外のもの</t>
    <rPh sb="1" eb="3">
      <t>ジョウキ</t>
    </rPh>
    <rPh sb="3" eb="5">
      <t>イガイ</t>
    </rPh>
    <phoneticPr fontId="4"/>
  </si>
  <si>
    <t>注　1）大学等進学者，専修学校（専門課程）進学者，専修学校（一般課程）等入学者，公共職業能力開発施設等入学者のうち就職している者である。</t>
    <rPh sb="0" eb="1">
      <t>チュウ</t>
    </rPh>
    <rPh sb="4" eb="7">
      <t>ダイガクトウ</t>
    </rPh>
    <rPh sb="7" eb="10">
      <t>シンガクシャ</t>
    </rPh>
    <rPh sb="16" eb="18">
      <t>センモン</t>
    </rPh>
    <rPh sb="30" eb="32">
      <t>イッパン</t>
    </rPh>
    <rPh sb="32" eb="34">
      <t>カテイ</t>
    </rPh>
    <rPh sb="35" eb="36">
      <t>トウ</t>
    </rPh>
    <rPh sb="36" eb="39">
      <t>ニュウガクシャ</t>
    </rPh>
    <rPh sb="57" eb="59">
      <t>シュウショク</t>
    </rPh>
    <rPh sb="63" eb="64">
      <t>モノ</t>
    </rPh>
    <phoneticPr fontId="4"/>
  </si>
  <si>
    <r>
      <t>　　　          （１</t>
    </r>
    <r>
      <rPr>
        <sz val="11"/>
        <color indexed="8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 xml:space="preserve">）  </t>
    </r>
    <r>
      <rPr>
        <sz val="11"/>
        <color indexed="8"/>
        <rFont val="ＭＳ Ｐ明朝"/>
        <family val="1"/>
        <charset val="128"/>
      </rPr>
      <t>短　期　大　学</t>
    </r>
    <r>
      <rPr>
        <sz val="11"/>
        <rFont val="ＭＳ Ｐ明朝"/>
        <family val="1"/>
        <charset val="128"/>
      </rPr>
      <t xml:space="preserve">  卒   業   後   の   状   況</t>
    </r>
    <rPh sb="19" eb="20">
      <t>タン</t>
    </rPh>
    <rPh sb="21" eb="22">
      <t>キ</t>
    </rPh>
    <rPh sb="23" eb="24">
      <t>ダイ</t>
    </rPh>
    <rPh sb="25" eb="26">
      <t>ガク</t>
    </rPh>
    <phoneticPr fontId="4"/>
  </si>
  <si>
    <t>　                      この表は，各年度とも3月に本科を卒業した者について，翌年度5月1日現在の状況を調査したものである。</t>
    <rPh sb="30" eb="31">
      <t>ド</t>
    </rPh>
    <rPh sb="36" eb="38">
      <t>ホンカ</t>
    </rPh>
    <rPh sb="49" eb="52">
      <t>ヨクネンド</t>
    </rPh>
    <phoneticPr fontId="4"/>
  </si>
  <si>
    <t xml:space="preserve"> 卒    業    者    数</t>
    <phoneticPr fontId="4"/>
  </si>
  <si>
    <t>進         学         者</t>
    <phoneticPr fontId="4"/>
  </si>
  <si>
    <t>就         職         者</t>
    <phoneticPr fontId="4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</si>
  <si>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4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</si>
  <si>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4"/>
  </si>
  <si>
    <t>上　記　以　外　の　者</t>
    <rPh sb="0" eb="3">
      <t>ジョウキ</t>
    </rPh>
    <rPh sb="4" eb="7">
      <t>イガイ</t>
    </rPh>
    <rPh sb="10" eb="11">
      <t>モノ</t>
    </rPh>
    <phoneticPr fontId="4"/>
  </si>
  <si>
    <t>不  詳 ・死  亡  の 者</t>
    <phoneticPr fontId="4"/>
  </si>
  <si>
    <t>上記「進学者」のうち就職している者（再掲）</t>
    <rPh sb="0" eb="2">
      <t>ジョウキ</t>
    </rPh>
    <rPh sb="3" eb="6">
      <t>シンガクシャ</t>
    </rPh>
    <rPh sb="10" eb="12">
      <t>シュウショク</t>
    </rPh>
    <rPh sb="16" eb="17">
      <t>モノ</t>
    </rPh>
    <rPh sb="18" eb="20">
      <t>サイケイ</t>
    </rPh>
    <phoneticPr fontId="4"/>
  </si>
  <si>
    <r>
      <t xml:space="preserve">　　　            （１5）  </t>
    </r>
    <r>
      <rPr>
        <sz val="11"/>
        <color indexed="8"/>
        <rFont val="ＭＳ Ｐ明朝"/>
        <family val="1"/>
        <charset val="128"/>
      </rPr>
      <t>大　学</t>
    </r>
    <r>
      <rPr>
        <sz val="11"/>
        <rFont val="ＭＳ Ｐ明朝"/>
        <family val="1"/>
        <charset val="128"/>
      </rPr>
      <t xml:space="preserve">  卒   業   後   の   状   況</t>
    </r>
    <rPh sb="21" eb="22">
      <t>ダイ</t>
    </rPh>
    <rPh sb="23" eb="24">
      <t>ガク</t>
    </rPh>
    <phoneticPr fontId="4"/>
  </si>
  <si>
    <t>　                     この表は，各年度とも3月に学部を卒業した者（年度途中の卒業者を含む）について，翌年度5月1日現在の状況を</t>
    <rPh sb="29" eb="30">
      <t>ド</t>
    </rPh>
    <rPh sb="35" eb="37">
      <t>ガクブ</t>
    </rPh>
    <rPh sb="44" eb="46">
      <t>ネンド</t>
    </rPh>
    <rPh sb="46" eb="48">
      <t>トチュウ</t>
    </rPh>
    <rPh sb="49" eb="52">
      <t>ソツギョウシャ</t>
    </rPh>
    <rPh sb="53" eb="54">
      <t>フク</t>
    </rPh>
    <rPh sb="61" eb="64">
      <t>ヨクネンド</t>
    </rPh>
    <phoneticPr fontId="4"/>
  </si>
  <si>
    <t>　　　　　　　　　調査したものである。</t>
    <phoneticPr fontId="4"/>
  </si>
  <si>
    <t>進         学         者</t>
    <phoneticPr fontId="4"/>
  </si>
  <si>
    <t>就         職         者</t>
    <phoneticPr fontId="4"/>
  </si>
  <si>
    <t>不  詳 ・死  亡  の 者</t>
    <phoneticPr fontId="4"/>
  </si>
  <si>
    <t>上記「進学者」のうち就職している者（再掲）</t>
    <rPh sb="0" eb="1">
      <t>ジョウ</t>
    </rPh>
    <rPh sb="1" eb="2">
      <t>キ</t>
    </rPh>
    <rPh sb="3" eb="6">
      <t>シンガクシャ</t>
    </rPh>
    <rPh sb="10" eb="12">
      <t>シュウショク</t>
    </rPh>
    <rPh sb="16" eb="17">
      <t>モノ</t>
    </rPh>
    <rPh sb="18" eb="20">
      <t>サイケイ</t>
    </rPh>
    <phoneticPr fontId="4"/>
  </si>
  <si>
    <t>　　　            （１６）  大学院・高等専門学校の卒業者数</t>
    <rPh sb="21" eb="24">
      <t>ダイガクイン</t>
    </rPh>
    <rPh sb="25" eb="27">
      <t>コウトウ</t>
    </rPh>
    <rPh sb="27" eb="29">
      <t>センモン</t>
    </rPh>
    <rPh sb="29" eb="31">
      <t>ガッコウ</t>
    </rPh>
    <rPh sb="32" eb="35">
      <t>ソツギョウシャ</t>
    </rPh>
    <rPh sb="35" eb="36">
      <t>スウ</t>
    </rPh>
    <phoneticPr fontId="4"/>
  </si>
  <si>
    <t>　                      この表は，各年度とも3月卒業者について，翌年度5月1日現在の状況を調査したものである。</t>
    <rPh sb="30" eb="31">
      <t>ド</t>
    </rPh>
    <rPh sb="43" eb="46">
      <t>ヨクネンド</t>
    </rPh>
    <phoneticPr fontId="4"/>
  </si>
  <si>
    <t xml:space="preserve"> 大　　　　学　　　　院</t>
    <rPh sb="1" eb="2">
      <t>ダイ</t>
    </rPh>
    <rPh sb="6" eb="7">
      <t>ガク</t>
    </rPh>
    <rPh sb="11" eb="12">
      <t>イン</t>
    </rPh>
    <phoneticPr fontId="4"/>
  </si>
  <si>
    <t>修　　士　　課　　程</t>
    <rPh sb="0" eb="1">
      <t>オサム</t>
    </rPh>
    <rPh sb="3" eb="4">
      <t>シ</t>
    </rPh>
    <rPh sb="6" eb="7">
      <t>カ</t>
    </rPh>
    <rPh sb="9" eb="10">
      <t>ホド</t>
    </rPh>
    <phoneticPr fontId="4"/>
  </si>
  <si>
    <t>博　　士　　課　　程</t>
    <rPh sb="0" eb="1">
      <t>ヒロシ</t>
    </rPh>
    <rPh sb="3" eb="4">
      <t>シ</t>
    </rPh>
    <rPh sb="6" eb="7">
      <t>カ</t>
    </rPh>
    <rPh sb="9" eb="10">
      <t>ホド</t>
    </rPh>
    <phoneticPr fontId="4"/>
  </si>
  <si>
    <t>専 門 職 学 位 課 程</t>
    <rPh sb="0" eb="1">
      <t>アツム</t>
    </rPh>
    <rPh sb="2" eb="3">
      <t>モン</t>
    </rPh>
    <rPh sb="4" eb="5">
      <t>ショク</t>
    </rPh>
    <rPh sb="6" eb="7">
      <t>ガク</t>
    </rPh>
    <rPh sb="8" eb="9">
      <t>クライ</t>
    </rPh>
    <rPh sb="10" eb="11">
      <t>カ</t>
    </rPh>
    <rPh sb="12" eb="13">
      <t>ホド</t>
    </rPh>
    <phoneticPr fontId="4"/>
  </si>
  <si>
    <t xml:space="preserve"> 高  等  専　門　学  校</t>
    <rPh sb="7" eb="8">
      <t>アツム</t>
    </rPh>
    <rPh sb="9" eb="10">
      <t>モン</t>
    </rPh>
    <rPh sb="11" eb="12">
      <t>ガク</t>
    </rPh>
    <phoneticPr fontId="4"/>
  </si>
  <si>
    <t xml:space="preserve">                             （１7）   中 学 校 ・ 高 等 学 校 卒 業 者 の 県 外 就 職 状 況</t>
    <rPh sb="40" eb="41">
      <t>コウ</t>
    </rPh>
    <phoneticPr fontId="4"/>
  </si>
  <si>
    <t>産                  業</t>
  </si>
  <si>
    <t>平成23年度</t>
    <rPh sb="0" eb="2">
      <t>ヘイセイ</t>
    </rPh>
    <rPh sb="4" eb="6">
      <t>ネンド</t>
    </rPh>
    <phoneticPr fontId="4"/>
  </si>
  <si>
    <t>（24年3月）</t>
    <rPh sb="3" eb="4">
      <t>ネン</t>
    </rPh>
    <rPh sb="5" eb="6">
      <t>ガツ</t>
    </rPh>
    <phoneticPr fontId="4"/>
  </si>
  <si>
    <t>（25年3月）</t>
    <rPh sb="3" eb="4">
      <t>ネン</t>
    </rPh>
    <rPh sb="5" eb="6">
      <t>ガツ</t>
    </rPh>
    <phoneticPr fontId="4"/>
  </si>
  <si>
    <t>（26年3月）</t>
    <rPh sb="3" eb="4">
      <t>ネン</t>
    </rPh>
    <rPh sb="5" eb="6">
      <t>ガツ</t>
    </rPh>
    <phoneticPr fontId="4"/>
  </si>
  <si>
    <t>都    道    府    県</t>
  </si>
  <si>
    <t>中        学        校</t>
    <phoneticPr fontId="4"/>
  </si>
  <si>
    <t>【産業別】</t>
    <rPh sb="1" eb="4">
      <t>サンギョウベツ</t>
    </rPh>
    <phoneticPr fontId="4"/>
  </si>
  <si>
    <t xml:space="preserve"> 第  １  次  産  業</t>
    <phoneticPr fontId="4"/>
  </si>
  <si>
    <t xml:space="preserve"> 第  ２  次  産  業</t>
    <phoneticPr fontId="4"/>
  </si>
  <si>
    <t xml:space="preserve"> 第  ３  次  産  業</t>
    <phoneticPr fontId="4"/>
  </si>
  <si>
    <t xml:space="preserve"> 上 記 以 外 の も の</t>
    <rPh sb="1" eb="2">
      <t>ジョウ</t>
    </rPh>
    <rPh sb="3" eb="4">
      <t>キ</t>
    </rPh>
    <rPh sb="5" eb="6">
      <t>イ</t>
    </rPh>
    <rPh sb="7" eb="8">
      <t>ソト</t>
    </rPh>
    <phoneticPr fontId="4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</si>
  <si>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</si>
  <si>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</si>
  <si>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高     等     学     校</t>
    <phoneticPr fontId="4"/>
  </si>
  <si>
    <t>漁                業</t>
    <phoneticPr fontId="4"/>
  </si>
  <si>
    <t>【都道府県別】</t>
    <rPh sb="1" eb="5">
      <t>トドウフケン</t>
    </rPh>
    <rPh sb="5" eb="6">
      <t>ベツ</t>
    </rPh>
    <phoneticPr fontId="4"/>
  </si>
  <si>
    <t>広         島         県</t>
  </si>
  <si>
    <t>建      設       業</t>
    <phoneticPr fontId="4"/>
  </si>
  <si>
    <t>大         阪         府</t>
  </si>
  <si>
    <t>製      造       業</t>
    <phoneticPr fontId="4"/>
  </si>
  <si>
    <t>福         岡         県</t>
  </si>
  <si>
    <t>東         京         都</t>
  </si>
  <si>
    <t xml:space="preserve"> 第  ３  次  産  業</t>
    <phoneticPr fontId="4"/>
  </si>
  <si>
    <t>愛         知         県</t>
  </si>
  <si>
    <t>電気・ガス・熱供給・水道業</t>
  </si>
  <si>
    <t>兵         庫         県</t>
  </si>
  <si>
    <t>情報通信業</t>
    <rPh sb="0" eb="1">
      <t>ジョウ</t>
    </rPh>
    <rPh sb="1" eb="2">
      <t>ホウ</t>
    </rPh>
    <rPh sb="2" eb="5">
      <t>ツウシンギョウ</t>
    </rPh>
    <phoneticPr fontId="22"/>
  </si>
  <si>
    <t>神     奈     川     県</t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</si>
  <si>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22"/>
  </si>
  <si>
    <t>上記以外の道府県・その他</t>
    <rPh sb="0" eb="2">
      <t>ジョウキ</t>
    </rPh>
    <rPh sb="2" eb="4">
      <t>イガイ</t>
    </rPh>
    <rPh sb="11" eb="12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</si>
</sst>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#\ ##0"/>
    <numFmt numFmtId="177" formatCode="#\ ###\ ##0;\-#\ ##0;&quot;－&quot;"/>
    <numFmt numFmtId="178" formatCode="#,##0;\-#,##0;&quot;－&quot;"/>
    <numFmt numFmtId="179" formatCode="#,##0;0;&quot;－&quot;"/>
    <numFmt numFmtId="180" formatCode="###\ ##0"/>
    <numFmt numFmtId="181" formatCode="#\ ###\ ##0;\-#\ ##0;&quot;-&quot;"/>
  </numFmts>
  <fonts count="27"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 tint="4.9989318521683403E-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4" fillId="0" borderId="0"/>
  </cellStyleXfs>
  <cellXfs count="435">
    <xf numFmtId="0" fontId="0" fillId="0" borderId="0" xfId="0">
      <alignment vertical="center"/>
    </xf>
    <xf numFmtId="3" fontId="1" fillId="0" borderId="0" xfId="0" applyNumberFormat="1" applyFont="1" applyAlignment="1" applyProtection="1">
      <alignment vertical="center"/>
      <protection locked="0"/>
    </xf>
    <xf numFmtId="3" fontId="3" fillId="0" borderId="0" xfId="0" quotePrefix="1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49" fontId="5" fillId="0" borderId="0" xfId="0" quotePrefix="1" applyNumberFormat="1" applyFont="1" applyAlignment="1" applyProtection="1">
      <alignment horizontal="left" vertical="center"/>
      <protection locked="0"/>
    </xf>
    <xf numFmtId="3" fontId="5" fillId="0" borderId="0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3" fontId="6" fillId="0" borderId="0" xfId="0" applyNumberFormat="1" applyFont="1" applyAlignment="1" applyProtection="1">
      <alignment horizontal="left" vertical="top" indent="3"/>
      <protection locked="0"/>
    </xf>
    <xf numFmtId="3" fontId="6" fillId="0" borderId="0" xfId="0" applyNumberFormat="1" applyFont="1" applyAlignment="1" applyProtection="1">
      <alignment horizontal="left" vertical="center" indent="2"/>
      <protection locked="0"/>
    </xf>
    <xf numFmtId="0" fontId="0" fillId="0" borderId="0" xfId="0" applyFill="1" applyAlignment="1">
      <alignment vertical="center"/>
    </xf>
    <xf numFmtId="3" fontId="5" fillId="0" borderId="0" xfId="0" applyNumberFormat="1" applyFont="1" applyBorder="1" applyAlignment="1" applyProtection="1">
      <protection locked="0"/>
    </xf>
    <xf numFmtId="3" fontId="6" fillId="0" borderId="0" xfId="0" applyNumberFormat="1" applyFont="1" applyBorder="1" applyAlignment="1" applyProtection="1">
      <alignment horizontal="right" vertical="top"/>
      <protection locked="0"/>
    </xf>
    <xf numFmtId="0" fontId="0" fillId="0" borderId="0" xfId="0" applyFill="1">
      <alignment vertical="center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3" fontId="5" fillId="2" borderId="2" xfId="0" applyNumberFormat="1" applyFont="1" applyFill="1" applyBorder="1" applyAlignment="1" applyProtection="1">
      <alignment horizontal="centerContinuous" vertical="center"/>
      <protection locked="0"/>
    </xf>
    <xf numFmtId="3" fontId="5" fillId="2" borderId="3" xfId="0" applyNumberFormat="1" applyFont="1" applyFill="1" applyBorder="1" applyAlignment="1" applyProtection="1">
      <alignment horizontal="centerContinuous" vertical="center"/>
      <protection locked="0"/>
    </xf>
    <xf numFmtId="3" fontId="5" fillId="2" borderId="4" xfId="0" applyNumberFormat="1" applyFont="1" applyFill="1" applyBorder="1" applyAlignment="1" applyProtection="1">
      <alignment horizontal="centerContinuous" vertical="center"/>
      <protection locked="0"/>
    </xf>
    <xf numFmtId="3" fontId="5" fillId="2" borderId="5" xfId="0" applyNumberFormat="1" applyFont="1" applyFill="1" applyBorder="1" applyAlignment="1" applyProtection="1">
      <alignment horizontal="center" vertical="center"/>
      <protection locked="0"/>
    </xf>
    <xf numFmtId="3" fontId="5" fillId="2" borderId="6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8" xfId="0" applyNumberFormat="1" applyFont="1" applyFill="1" applyBorder="1" applyAlignment="1" applyProtection="1">
      <alignment horizontal="center" vertical="center"/>
      <protection locked="0"/>
    </xf>
    <xf numFmtId="3" fontId="7" fillId="2" borderId="9" xfId="0" applyNumberFormat="1" applyFont="1" applyFill="1" applyBorder="1" applyAlignment="1" applyProtection="1">
      <protection locked="0"/>
    </xf>
    <xf numFmtId="3" fontId="7" fillId="0" borderId="0" xfId="0" applyNumberFormat="1" applyFont="1" applyFill="1" applyAlignment="1" applyProtection="1">
      <protection locked="0"/>
    </xf>
    <xf numFmtId="3" fontId="7" fillId="0" borderId="0" xfId="0" applyNumberFormat="1" applyFont="1" applyFill="1" applyBorder="1" applyAlignment="1" applyProtection="1">
      <protection locked="0"/>
    </xf>
    <xf numFmtId="3" fontId="5" fillId="2" borderId="9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Alignment="1" applyProtection="1">
      <alignment vertical="center"/>
      <protection locked="0"/>
    </xf>
    <xf numFmtId="176" fontId="7" fillId="0" borderId="0" xfId="0" applyNumberFormat="1" applyFont="1" applyFill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3" fontId="7" fillId="2" borderId="9" xfId="0" applyNumberFormat="1" applyFont="1" applyFill="1" applyBorder="1" applyAlignment="1" applyProtection="1">
      <alignment horizontal="center" vertical="center"/>
      <protection locked="0"/>
    </xf>
    <xf numFmtId="3" fontId="8" fillId="2" borderId="9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3" fontId="7" fillId="2" borderId="9" xfId="0" applyNumberFormat="1" applyFont="1" applyFill="1" applyBorder="1" applyAlignment="1" applyProtection="1">
      <alignment vertical="center"/>
      <protection locked="0"/>
    </xf>
    <xf numFmtId="3" fontId="8" fillId="2" borderId="9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177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178" fontId="7" fillId="0" borderId="12" xfId="1" applyNumberFormat="1" applyFont="1" applyFill="1" applyBorder="1" applyAlignment="1">
      <alignment vertical="center"/>
    </xf>
    <xf numFmtId="177" fontId="7" fillId="0" borderId="0" xfId="0" applyNumberFormat="1" applyFont="1" applyFill="1" applyAlignment="1" applyProtection="1">
      <alignment horizontal="right" vertical="center"/>
      <protection locked="0"/>
    </xf>
    <xf numFmtId="3" fontId="5" fillId="2" borderId="9" xfId="0" applyNumberFormat="1" applyFont="1" applyFill="1" applyBorder="1" applyAlignment="1" applyProtection="1">
      <alignment horizontal="left" vertical="center"/>
      <protection locked="0"/>
    </xf>
    <xf numFmtId="3" fontId="7" fillId="2" borderId="9" xfId="0" applyNumberFormat="1" applyFont="1" applyFill="1" applyBorder="1" applyAlignment="1" applyProtection="1">
      <alignment horizontal="left" vertical="center"/>
      <protection locked="0"/>
    </xf>
    <xf numFmtId="177" fontId="7" fillId="0" borderId="0" xfId="0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3" fontId="8" fillId="2" borderId="9" xfId="0" applyNumberFormat="1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 applyProtection="1">
      <alignment horizontal="left" vertical="center"/>
      <protection locked="0"/>
    </xf>
    <xf numFmtId="176" fontId="7" fillId="0" borderId="6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/>
    <xf numFmtId="3" fontId="7" fillId="0" borderId="0" xfId="0" applyNumberFormat="1" applyFont="1" applyAlignment="1"/>
    <xf numFmtId="3" fontId="7" fillId="0" borderId="0" xfId="0" applyNumberFormat="1" applyFont="1" applyBorder="1" applyAlignment="1"/>
    <xf numFmtId="0" fontId="10" fillId="0" borderId="0" xfId="0" applyFont="1" applyAlignment="1"/>
    <xf numFmtId="0" fontId="0" fillId="0" borderId="0" xfId="0" applyBorder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quotePrefix="1" applyNumberFormat="1" applyFont="1" applyAlignment="1" applyProtection="1">
      <alignment vertical="center"/>
      <protection locked="0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5" fillId="0" borderId="14" xfId="0" applyNumberFormat="1" applyFont="1" applyBorder="1" applyAlignment="1">
      <alignment vertical="center"/>
    </xf>
    <xf numFmtId="3" fontId="5" fillId="2" borderId="2" xfId="0" applyNumberFormat="1" applyFont="1" applyFill="1" applyBorder="1" applyAlignment="1">
      <alignment horizontal="centerContinuous" vertical="center"/>
    </xf>
    <xf numFmtId="3" fontId="5" fillId="2" borderId="3" xfId="0" applyNumberFormat="1" applyFont="1" applyFill="1" applyBorder="1" applyAlignment="1">
      <alignment horizontal="centerContinuous" vertical="center"/>
    </xf>
    <xf numFmtId="3" fontId="5" fillId="2" borderId="4" xfId="0" applyNumberFormat="1" applyFont="1" applyFill="1" applyBorder="1" applyAlignment="1">
      <alignment horizontal="centerContinuous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3" fontId="5" fillId="2" borderId="9" xfId="0" applyNumberFormat="1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3" fontId="5" fillId="2" borderId="9" xfId="0" quotePrefix="1" applyNumberFormat="1" applyFont="1" applyFill="1" applyBorder="1" applyAlignment="1">
      <alignment horizontal="center" vertical="center"/>
    </xf>
    <xf numFmtId="177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8" fillId="2" borderId="9" xfId="0" quotePrefix="1" applyNumberFormat="1" applyFont="1" applyFill="1" applyBorder="1" applyAlignment="1">
      <alignment horizontal="center" vertical="center"/>
    </xf>
    <xf numFmtId="177" fontId="15" fillId="0" borderId="0" xfId="2" applyNumberFormat="1" applyFont="1" applyAlignment="1" applyProtection="1">
      <protection locked="0"/>
    </xf>
    <xf numFmtId="177" fontId="14" fillId="0" borderId="0" xfId="0" applyNumberFormat="1" applyFont="1" applyAlignment="1">
      <alignment horizontal="right" vertical="center"/>
    </xf>
    <xf numFmtId="177" fontId="15" fillId="0" borderId="0" xfId="2" applyNumberFormat="1" applyFont="1" applyBorder="1" applyAlignment="1" applyProtection="1">
      <protection locked="0"/>
    </xf>
    <xf numFmtId="177" fontId="14" fillId="0" borderId="0" xfId="0" applyNumberFormat="1" applyFont="1" applyBorder="1" applyAlignment="1">
      <alignment vertical="center"/>
    </xf>
    <xf numFmtId="3" fontId="8" fillId="2" borderId="5" xfId="0" quotePrefix="1" applyNumberFormat="1" applyFont="1" applyFill="1" applyBorder="1" applyAlignment="1">
      <alignment horizontal="center" vertical="center"/>
    </xf>
    <xf numFmtId="177" fontId="15" fillId="0" borderId="8" xfId="2" applyNumberFormat="1" applyFont="1" applyBorder="1" applyAlignment="1" applyProtection="1">
      <protection locked="0"/>
    </xf>
    <xf numFmtId="177" fontId="15" fillId="0" borderId="6" xfId="2" applyNumberFormat="1" applyFont="1" applyBorder="1" applyAlignment="1" applyProtection="1">
      <protection locked="0"/>
    </xf>
    <xf numFmtId="0" fontId="6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Continuous" vertical="center"/>
    </xf>
    <xf numFmtId="3" fontId="5" fillId="2" borderId="17" xfId="0" applyNumberFormat="1" applyFont="1" applyFill="1" applyBorder="1" applyAlignment="1">
      <alignment horizontal="centerContinuous" vertical="center"/>
    </xf>
    <xf numFmtId="3" fontId="5" fillId="2" borderId="8" xfId="0" applyNumberFormat="1" applyFont="1" applyFill="1" applyBorder="1" applyAlignment="1">
      <alignment vertical="center"/>
    </xf>
    <xf numFmtId="3" fontId="7" fillId="2" borderId="9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3" fontId="8" fillId="2" borderId="9" xfId="0" applyNumberFormat="1" applyFont="1" applyFill="1" applyBorder="1" applyAlignment="1">
      <alignment horizontal="center" vertical="center"/>
    </xf>
    <xf numFmtId="178" fontId="8" fillId="0" borderId="12" xfId="1" applyNumberFormat="1" applyFont="1" applyFill="1" applyBorder="1" applyAlignment="1">
      <alignment vertical="center"/>
    </xf>
    <xf numFmtId="178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quotePrefix="1" applyNumberFormat="1" applyFont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3" fontId="6" fillId="0" borderId="0" xfId="0" applyNumberFormat="1" applyFont="1" applyBorder="1" applyAlignment="1" applyProtection="1">
      <alignment vertical="center"/>
      <protection locked="0"/>
    </xf>
    <xf numFmtId="3" fontId="13" fillId="0" borderId="0" xfId="0" applyNumberFormat="1" applyFont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3" fontId="5" fillId="2" borderId="2" xfId="0" applyNumberFormat="1" applyFont="1" applyFill="1" applyBorder="1" applyAlignment="1" applyProtection="1">
      <alignment vertical="center"/>
      <protection locked="0"/>
    </xf>
    <xf numFmtId="3" fontId="5" fillId="3" borderId="3" xfId="0" applyNumberFormat="1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3" fontId="5" fillId="2" borderId="15" xfId="0" applyNumberFormat="1" applyFont="1" applyFill="1" applyBorder="1" applyAlignment="1" applyProtection="1">
      <alignment horizontal="centerContinuous" vertical="center"/>
      <protection locked="0"/>
    </xf>
    <xf numFmtId="3" fontId="5" fillId="2" borderId="18" xfId="0" applyNumberFormat="1" applyFont="1" applyFill="1" applyBorder="1" applyAlignment="1" applyProtection="1">
      <alignment horizontal="centerContinuous" vertical="center"/>
      <protection locked="0"/>
    </xf>
    <xf numFmtId="3" fontId="5" fillId="2" borderId="15" xfId="0" applyNumberFormat="1" applyFont="1" applyFill="1" applyBorder="1" applyAlignment="1" applyProtection="1">
      <alignment horizontal="center"/>
      <protection locked="0"/>
    </xf>
    <xf numFmtId="3" fontId="5" fillId="2" borderId="1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17" xfId="0" applyNumberFormat="1" applyFont="1" applyFill="1" applyBorder="1" applyAlignment="1" applyProtection="1">
      <alignment horizontal="center" vertical="center"/>
      <protection locked="0"/>
    </xf>
    <xf numFmtId="3" fontId="5" fillId="2" borderId="17" xfId="0" applyNumberFormat="1" applyFont="1" applyFill="1" applyBorder="1" applyAlignment="1" applyProtection="1">
      <alignment vertical="center"/>
      <protection locked="0"/>
    </xf>
    <xf numFmtId="3" fontId="5" fillId="2" borderId="16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3" fontId="5" fillId="2" borderId="10" xfId="0" applyNumberFormat="1" applyFont="1" applyFill="1" applyBorder="1" applyAlignment="1" applyProtection="1"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3" fontId="5" fillId="2" borderId="10" xfId="0" applyNumberFormat="1" applyFont="1" applyFill="1" applyBorder="1" applyAlignment="1" applyProtection="1">
      <alignment horizontal="center" vertical="center"/>
      <protection locked="0"/>
    </xf>
    <xf numFmtId="3" fontId="5" fillId="2" borderId="0" xfId="0" applyNumberFormat="1" applyFont="1" applyFill="1" applyBorder="1" applyAlignment="1" applyProtection="1">
      <alignment horizontal="center" vertical="center"/>
      <protection locked="0"/>
    </xf>
    <xf numFmtId="3" fontId="12" fillId="2" borderId="5" xfId="0" applyNumberFormat="1" applyFont="1" applyFill="1" applyBorder="1" applyAlignment="1" applyProtection="1">
      <alignment horizontal="center" vertical="center"/>
      <protection locked="0"/>
    </xf>
    <xf numFmtId="3" fontId="5" fillId="2" borderId="13" xfId="0" applyNumberFormat="1" applyFont="1" applyFill="1" applyBorder="1" applyAlignment="1" applyProtection="1">
      <alignment horizontal="center" vertical="top"/>
      <protection locked="0"/>
    </xf>
    <xf numFmtId="3" fontId="5" fillId="2" borderId="6" xfId="0" applyNumberFormat="1" applyFont="1" applyFill="1" applyBorder="1" applyAlignment="1" applyProtection="1">
      <alignment horizontal="center" vertical="top"/>
      <protection locked="0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3" fontId="12" fillId="2" borderId="8" xfId="0" applyNumberFormat="1" applyFont="1" applyFill="1" applyBorder="1" applyAlignment="1" applyProtection="1">
      <alignment horizontal="center" vertical="center"/>
      <protection locked="0"/>
    </xf>
    <xf numFmtId="3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7" fillId="2" borderId="12" xfId="0" applyNumberFormat="1" applyFont="1" applyFill="1" applyBorder="1" applyAlignment="1" applyProtection="1">
      <alignment horizontal="center" vertical="center"/>
      <protection locked="0"/>
    </xf>
    <xf numFmtId="176" fontId="7" fillId="0" borderId="12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3" fontId="8" fillId="2" borderId="12" xfId="0" applyNumberFormat="1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8" fontId="7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178" fontId="8" fillId="0" borderId="0" xfId="1" applyNumberFormat="1" applyFont="1" applyFill="1" applyAlignment="1">
      <alignment vertical="center"/>
    </xf>
    <xf numFmtId="3" fontId="7" fillId="2" borderId="5" xfId="0" applyNumberFormat="1" applyFont="1" applyFill="1" applyBorder="1" applyAlignment="1" applyProtection="1">
      <alignment horizontal="center" vertical="center"/>
      <protection locked="0"/>
    </xf>
    <xf numFmtId="178" fontId="7" fillId="0" borderId="6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3" fontId="7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horizontal="center"/>
    </xf>
    <xf numFmtId="3" fontId="5" fillId="2" borderId="21" xfId="0" applyNumberFormat="1" applyFont="1" applyFill="1" applyBorder="1" applyAlignment="1" applyProtection="1">
      <alignment vertical="center"/>
      <protection locked="0"/>
    </xf>
    <xf numFmtId="3" fontId="5" fillId="2" borderId="12" xfId="0" applyNumberFormat="1" applyFont="1" applyFill="1" applyBorder="1" applyAlignment="1" applyProtection="1">
      <alignment vertical="top"/>
      <protection locked="0"/>
    </xf>
    <xf numFmtId="176" fontId="7" fillId="0" borderId="0" xfId="0" applyNumberFormat="1" applyFont="1" applyFill="1" applyBorder="1" applyAlignment="1">
      <alignment vertical="center"/>
    </xf>
    <xf numFmtId="3" fontId="7" fillId="2" borderId="12" xfId="0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18" fillId="0" borderId="0" xfId="1" applyNumberFormat="1" applyFont="1" applyFill="1" applyAlignment="1">
      <alignment vertical="center"/>
    </xf>
    <xf numFmtId="177" fontId="7" fillId="0" borderId="0" xfId="1" applyNumberFormat="1" applyFont="1" applyFill="1" applyAlignment="1">
      <alignment vertical="center"/>
    </xf>
    <xf numFmtId="3" fontId="8" fillId="2" borderId="12" xfId="0" applyNumberFormat="1" applyFont="1" applyFill="1" applyBorder="1" applyAlignment="1">
      <alignment horizontal="center" vertical="center"/>
    </xf>
    <xf numFmtId="177" fontId="8" fillId="0" borderId="0" xfId="1" applyNumberFormat="1" applyFont="1" applyFill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177" fontId="7" fillId="0" borderId="6" xfId="1" applyNumberFormat="1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horizontal="center" vertical="center"/>
    </xf>
    <xf numFmtId="3" fontId="12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 applyProtection="1">
      <alignment vertical="center"/>
      <protection locked="0"/>
    </xf>
    <xf numFmtId="3" fontId="19" fillId="0" borderId="0" xfId="0" applyNumberFormat="1" applyFont="1" applyAlignment="1">
      <alignment vertical="center"/>
    </xf>
    <xf numFmtId="3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NumberFormat="1" applyFont="1" applyFill="1" applyBorder="1" applyAlignment="1" applyProtection="1">
      <alignment horizontal="center" vertical="center"/>
      <protection locked="0"/>
    </xf>
    <xf numFmtId="3" fontId="7" fillId="0" borderId="24" xfId="0" applyNumberFormat="1" applyFont="1" applyBorder="1" applyAlignment="1" applyProtection="1">
      <alignment horizontal="right" vertical="center"/>
      <protection locked="0"/>
    </xf>
    <xf numFmtId="3" fontId="7" fillId="0" borderId="24" xfId="0" applyNumberFormat="1" applyFont="1" applyFill="1" applyBorder="1" applyAlignment="1" applyProtection="1">
      <alignment horizontal="right" vertical="center"/>
      <protection locked="0"/>
    </xf>
    <xf numFmtId="0" fontId="8" fillId="2" borderId="9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Border="1" applyAlignment="1" applyProtection="1">
      <alignment horizontal="right" vertical="center"/>
      <protection locked="0"/>
    </xf>
    <xf numFmtId="0" fontId="5" fillId="2" borderId="9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Border="1" applyAlignment="1" applyProtection="1">
      <alignment horizontal="right" vertical="center"/>
      <protection locked="0"/>
    </xf>
    <xf numFmtId="0" fontId="7" fillId="2" borderId="9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>
      <alignment vertical="center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Fill="1" applyBorder="1" applyAlignment="1" applyProtection="1">
      <alignment horizontal="right" vertical="center"/>
      <protection locked="0"/>
    </xf>
    <xf numFmtId="176" fontId="7" fillId="0" borderId="6" xfId="0" applyNumberFormat="1" applyFont="1" applyFill="1" applyBorder="1" applyAlignment="1" applyProtection="1">
      <alignment vertical="center"/>
      <protection locked="0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13" fillId="0" borderId="0" xfId="0" applyNumberFormat="1" applyFont="1" applyBorder="1" applyAlignment="1" applyProtection="1">
      <alignment horizontal="left" vertical="center" indent="2"/>
      <protection locked="0"/>
    </xf>
    <xf numFmtId="3" fontId="5" fillId="0" borderId="0" xfId="0" applyNumberFormat="1" applyFont="1" applyBorder="1" applyAlignment="1" applyProtection="1">
      <alignment horizontal="left" vertical="center" indent="2"/>
      <protection locked="0"/>
    </xf>
    <xf numFmtId="3" fontId="5" fillId="2" borderId="6" xfId="0" applyNumberFormat="1" applyFont="1" applyFill="1" applyBorder="1" applyAlignment="1" applyProtection="1">
      <alignment vertical="center"/>
      <protection locked="0"/>
    </xf>
    <xf numFmtId="180" fontId="7" fillId="0" borderId="0" xfId="0" applyNumberFormat="1" applyFont="1" applyFill="1" applyBorder="1" applyAlignment="1" applyProtection="1">
      <alignment vertical="center"/>
      <protection locked="0"/>
    </xf>
    <xf numFmtId="180" fontId="7" fillId="0" borderId="0" xfId="0" applyNumberFormat="1" applyFont="1" applyFill="1" applyBorder="1" applyAlignment="1" applyProtection="1">
      <alignment horizontal="right" vertical="center"/>
      <protection locked="0"/>
    </xf>
    <xf numFmtId="180" fontId="7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3" fontId="8" fillId="2" borderId="5" xfId="0" applyNumberFormat="1" applyFont="1" applyFill="1" applyBorder="1" applyAlignment="1" applyProtection="1">
      <alignment horizontal="center" vertical="center"/>
      <protection locked="0"/>
    </xf>
    <xf numFmtId="180" fontId="8" fillId="0" borderId="6" xfId="0" applyNumberFormat="1" applyFont="1" applyFill="1" applyBorder="1" applyAlignment="1" applyProtection="1">
      <alignment vertical="center"/>
      <protection locked="0"/>
    </xf>
    <xf numFmtId="180" fontId="8" fillId="0" borderId="6" xfId="0" applyNumberFormat="1" applyFont="1" applyFill="1" applyBorder="1" applyAlignment="1" applyProtection="1">
      <alignment horizontal="right" vertical="center"/>
      <protection locked="0"/>
    </xf>
    <xf numFmtId="3" fontId="20" fillId="0" borderId="24" xfId="0" applyNumberFormat="1" applyFont="1" applyFill="1" applyBorder="1" applyAlignment="1" applyProtection="1">
      <alignment horizontal="left" vertical="center"/>
      <protection locked="0"/>
    </xf>
    <xf numFmtId="3" fontId="20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3" fontId="5" fillId="0" borderId="0" xfId="0" applyNumberFormat="1" applyFont="1" applyAlignment="1"/>
    <xf numFmtId="3" fontId="7" fillId="2" borderId="9" xfId="0" applyNumberFormat="1" applyFont="1" applyFill="1" applyBorder="1" applyAlignment="1">
      <alignment vertical="center"/>
    </xf>
    <xf numFmtId="180" fontId="7" fillId="0" borderId="0" xfId="0" applyNumberFormat="1" applyFont="1" applyFill="1" applyAlignment="1">
      <alignment vertical="center"/>
    </xf>
    <xf numFmtId="181" fontId="7" fillId="0" borderId="0" xfId="0" applyNumberFormat="1" applyFont="1" applyFill="1" applyAlignment="1">
      <alignment vertical="center"/>
    </xf>
    <xf numFmtId="181" fontId="8" fillId="0" borderId="0" xfId="0" applyNumberFormat="1" applyFont="1" applyFill="1" applyAlignment="1">
      <alignment vertical="center"/>
    </xf>
    <xf numFmtId="3" fontId="5" fillId="2" borderId="9" xfId="0" applyNumberFormat="1" applyFont="1" applyFill="1" applyBorder="1" applyAlignment="1">
      <alignment horizontal="left" vertical="center" indent="1"/>
    </xf>
    <xf numFmtId="181" fontId="7" fillId="0" borderId="0" xfId="0" applyNumberFormat="1" applyFont="1" applyFill="1" applyAlignment="1">
      <alignment horizontal="right" vertical="center"/>
    </xf>
    <xf numFmtId="3" fontId="5" fillId="2" borderId="5" xfId="0" applyNumberFormat="1" applyFont="1" applyFill="1" applyBorder="1" applyAlignment="1">
      <alignment horizontal="left" vertical="center" indent="1"/>
    </xf>
    <xf numFmtId="181" fontId="7" fillId="0" borderId="8" xfId="0" applyNumberFormat="1" applyFont="1" applyFill="1" applyBorder="1" applyAlignment="1">
      <alignment vertical="center"/>
    </xf>
    <xf numFmtId="181" fontId="7" fillId="0" borderId="6" xfId="0" applyNumberFormat="1" applyFont="1" applyFill="1" applyBorder="1" applyAlignment="1">
      <alignment vertical="center"/>
    </xf>
    <xf numFmtId="0" fontId="14" fillId="0" borderId="0" xfId="0" applyFont="1" applyFill="1">
      <alignment vertical="center"/>
    </xf>
    <xf numFmtId="179" fontId="5" fillId="0" borderId="0" xfId="0" applyNumberFormat="1" applyFont="1" applyFill="1" applyAlignment="1" applyProtection="1">
      <protection locked="0"/>
    </xf>
    <xf numFmtId="179" fontId="5" fillId="0" borderId="0" xfId="0" applyNumberFormat="1" applyFont="1" applyAlignment="1" applyProtection="1">
      <protection locked="0"/>
    </xf>
    <xf numFmtId="3" fontId="5" fillId="0" borderId="0" xfId="0" applyNumberFormat="1" applyFont="1" applyAlignment="1">
      <alignment horizontal="center"/>
    </xf>
    <xf numFmtId="3" fontId="5" fillId="0" borderId="0" xfId="0" quotePrefix="1" applyNumberFormat="1" applyFont="1" applyBorder="1" applyAlignment="1" applyProtection="1">
      <protection locked="0"/>
    </xf>
    <xf numFmtId="3" fontId="6" fillId="0" borderId="0" xfId="0" applyNumberFormat="1" applyFont="1" applyBorder="1" applyAlignment="1" applyProtection="1">
      <alignment horizontal="left" indent="5"/>
      <protection locked="0"/>
    </xf>
    <xf numFmtId="3" fontId="13" fillId="0" borderId="0" xfId="0" applyNumberFormat="1" applyFont="1" applyAlignment="1">
      <alignment horizontal="left" indent="2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left" vertical="center" indent="1"/>
    </xf>
    <xf numFmtId="0" fontId="8" fillId="2" borderId="9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left" vertical="center" indent="1"/>
    </xf>
    <xf numFmtId="0" fontId="5" fillId="2" borderId="9" xfId="0" applyNumberFormat="1" applyFont="1" applyFill="1" applyBorder="1" applyAlignment="1">
      <alignment horizontal="left" vertical="center"/>
    </xf>
    <xf numFmtId="181" fontId="7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left" vertical="center"/>
    </xf>
    <xf numFmtId="0" fontId="5" fillId="2" borderId="5" xfId="0" applyNumberFormat="1" applyFont="1" applyFill="1" applyBorder="1" applyAlignment="1">
      <alignment horizontal="left" vertical="center" indent="1"/>
    </xf>
    <xf numFmtId="180" fontId="7" fillId="0" borderId="6" xfId="0" applyNumberFormat="1" applyFont="1" applyFill="1" applyBorder="1" applyAlignment="1">
      <alignment horizontal="right" vertical="center"/>
    </xf>
    <xf numFmtId="0" fontId="5" fillId="2" borderId="13" xfId="0" applyNumberFormat="1" applyFont="1" applyFill="1" applyBorder="1" applyAlignment="1">
      <alignment horizontal="left" vertical="center" indent="1"/>
    </xf>
    <xf numFmtId="181" fontId="7" fillId="0" borderId="6" xfId="0" applyNumberFormat="1" applyFont="1" applyFill="1" applyBorder="1" applyAlignment="1">
      <alignment horizontal="right" vertical="center"/>
    </xf>
    <xf numFmtId="181" fontId="0" fillId="0" borderId="0" xfId="0" applyNumberFormat="1">
      <alignment vertical="center"/>
    </xf>
    <xf numFmtId="3" fontId="6" fillId="0" borderId="0" xfId="0" applyNumberFormat="1" applyFont="1" applyBorder="1" applyAlignment="1" applyProtection="1">
      <alignment horizontal="left" indent="2"/>
      <protection locked="0"/>
    </xf>
    <xf numFmtId="3" fontId="5" fillId="0" borderId="0" xfId="0" applyNumberFormat="1" applyFont="1" applyAlignment="1">
      <alignment horizontal="left" indent="2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/>
    <xf numFmtId="177" fontId="7" fillId="0" borderId="0" xfId="0" applyNumberFormat="1" applyFont="1" applyFill="1" applyAlignment="1"/>
    <xf numFmtId="3" fontId="7" fillId="2" borderId="11" xfId="0" applyNumberFormat="1" applyFont="1" applyFill="1" applyBorder="1" applyAlignment="1"/>
    <xf numFmtId="0" fontId="5" fillId="3" borderId="11" xfId="0" applyNumberFormat="1" applyFont="1" applyFill="1" applyBorder="1" applyAlignment="1">
      <alignment horizontal="left" vertical="center" indent="1"/>
    </xf>
    <xf numFmtId="181" fontId="8" fillId="0" borderId="0" xfId="0" applyNumberFormat="1" applyFont="1" applyFill="1" applyAlignment="1">
      <alignment horizontal="right" vertical="center"/>
    </xf>
    <xf numFmtId="0" fontId="7" fillId="2" borderId="9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3" fontId="7" fillId="2" borderId="5" xfId="0" applyNumberFormat="1" applyFont="1" applyFill="1" applyBorder="1" applyAlignment="1"/>
    <xf numFmtId="177" fontId="7" fillId="0" borderId="6" xfId="0" applyNumberFormat="1" applyFont="1" applyFill="1" applyBorder="1" applyAlignment="1">
      <alignment horizontal="right"/>
    </xf>
    <xf numFmtId="177" fontId="7" fillId="0" borderId="6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Continuous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2" borderId="9" xfId="0" quotePrefix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81" fontId="8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left" vertical="center" indent="2"/>
    </xf>
    <xf numFmtId="0" fontId="5" fillId="2" borderId="9" xfId="0" applyNumberFormat="1" applyFont="1" applyFill="1" applyBorder="1" applyAlignment="1">
      <alignment horizontal="left" vertical="center" wrapText="1" indent="2" shrinkToFit="1"/>
    </xf>
    <xf numFmtId="0" fontId="5" fillId="2" borderId="5" xfId="0" applyNumberFormat="1" applyFont="1" applyFill="1" applyBorder="1" applyAlignment="1">
      <alignment horizontal="left" vertical="center" indent="2"/>
    </xf>
    <xf numFmtId="3" fontId="6" fillId="0" borderId="0" xfId="0" applyNumberFormat="1" applyFont="1" applyBorder="1" applyAlignment="1">
      <alignment horizontal="left" indent="5"/>
    </xf>
    <xf numFmtId="0" fontId="5" fillId="0" borderId="0" xfId="0" applyFont="1" applyAlignment="1">
      <alignment vertical="center"/>
    </xf>
    <xf numFmtId="3" fontId="5" fillId="2" borderId="3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Continuous" vertical="center"/>
    </xf>
    <xf numFmtId="3" fontId="5" fillId="2" borderId="7" xfId="0" applyNumberFormat="1" applyFont="1" applyFill="1" applyBorder="1" applyAlignment="1">
      <alignment horizontal="centerContinuous" vertical="center"/>
    </xf>
    <xf numFmtId="3" fontId="5" fillId="2" borderId="6" xfId="0" applyNumberFormat="1" applyFont="1" applyFill="1" applyBorder="1" applyAlignment="1">
      <alignment horizontal="centerContinuous" vertical="center"/>
    </xf>
    <xf numFmtId="3" fontId="5" fillId="2" borderId="5" xfId="0" applyNumberFormat="1" applyFont="1" applyFill="1" applyBorder="1" applyAlignment="1">
      <alignment horizontal="centerContinuous" vertical="center"/>
    </xf>
    <xf numFmtId="3" fontId="7" fillId="2" borderId="0" xfId="0" applyNumberFormat="1" applyFont="1" applyFill="1" applyBorder="1" applyAlignment="1">
      <alignment vertical="center"/>
    </xf>
    <xf numFmtId="3" fontId="7" fillId="0" borderId="2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181" fontId="8" fillId="0" borderId="12" xfId="0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left" vertical="center" indent="2"/>
    </xf>
    <xf numFmtId="181" fontId="7" fillId="0" borderId="12" xfId="0" quotePrefix="1" applyNumberFormat="1" applyFont="1" applyFill="1" applyBorder="1" applyAlignment="1">
      <alignment horizontal="right" vertical="center"/>
    </xf>
    <xf numFmtId="181" fontId="7" fillId="0" borderId="0" xfId="0" quotePrefix="1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left" vertical="center"/>
    </xf>
    <xf numFmtId="3" fontId="5" fillId="2" borderId="6" xfId="0" applyNumberFormat="1" applyFont="1" applyFill="1" applyBorder="1" applyAlignment="1">
      <alignment vertical="center"/>
    </xf>
    <xf numFmtId="181" fontId="7" fillId="0" borderId="8" xfId="0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3" fontId="0" fillId="0" borderId="0" xfId="0" applyNumberFormat="1" applyBorder="1" applyAlignment="1"/>
    <xf numFmtId="3" fontId="7" fillId="0" borderId="0" xfId="0" applyNumberFormat="1" applyFont="1" applyBorder="1" applyAlignment="1" applyProtection="1">
      <protection locked="0"/>
    </xf>
    <xf numFmtId="3" fontId="22" fillId="0" borderId="0" xfId="0" applyNumberFormat="1" applyFont="1" applyBorder="1" applyAlignment="1"/>
    <xf numFmtId="3" fontId="1" fillId="0" borderId="0" xfId="0" applyNumberFormat="1" applyFont="1" applyBorder="1" applyAlignment="1" applyProtection="1">
      <alignment horizontal="left" indent="11"/>
      <protection locked="0"/>
    </xf>
    <xf numFmtId="3" fontId="13" fillId="0" borderId="0" xfId="0" applyNumberFormat="1" applyFont="1" applyBorder="1" applyAlignment="1" applyProtection="1"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  <xf numFmtId="3" fontId="5" fillId="2" borderId="1" xfId="0" applyNumberFormat="1" applyFont="1" applyFill="1" applyBorder="1" applyAlignment="1" applyProtection="1">
      <alignment vertical="center"/>
      <protection locked="0"/>
    </xf>
    <xf numFmtId="3" fontId="5" fillId="2" borderId="19" xfId="0" applyNumberFormat="1" applyFont="1" applyFill="1" applyBorder="1" applyAlignment="1" applyProtection="1">
      <alignment horizontal="center" vertical="center"/>
      <protection locked="0"/>
    </xf>
    <xf numFmtId="3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6" xfId="0" applyNumberFormat="1" applyFont="1" applyFill="1" applyBorder="1" applyAlignment="1" applyProtection="1">
      <alignment horizontal="centerContinuous" vertical="center"/>
      <protection locked="0"/>
    </xf>
    <xf numFmtId="3" fontId="5" fillId="2" borderId="17" xfId="0" applyNumberFormat="1" applyFont="1" applyFill="1" applyBorder="1" applyAlignment="1" applyProtection="1">
      <alignment horizontal="centerContinuous" vertical="center"/>
      <protection locked="0"/>
    </xf>
    <xf numFmtId="3" fontId="5" fillId="2" borderId="5" xfId="0" applyNumberFormat="1" applyFont="1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 applyProtection="1">
      <alignment horizontal="right" vertical="center"/>
      <protection locked="0"/>
    </xf>
    <xf numFmtId="181" fontId="8" fillId="0" borderId="12" xfId="0" applyNumberFormat="1" applyFont="1" applyFill="1" applyBorder="1" applyAlignment="1" applyProtection="1">
      <alignment horizontal="right" vertical="center"/>
      <protection locked="0"/>
    </xf>
    <xf numFmtId="181" fontId="8" fillId="0" borderId="0" xfId="0" applyNumberFormat="1" applyFont="1" applyFill="1" applyBorder="1" applyAlignment="1" applyProtection="1">
      <alignment horizontal="right" vertical="center"/>
      <protection locked="0"/>
    </xf>
    <xf numFmtId="181" fontId="7" fillId="0" borderId="12" xfId="0" applyNumberFormat="1" applyFont="1" applyFill="1" applyBorder="1" applyAlignment="1" applyProtection="1">
      <alignment horizontal="right" vertical="center"/>
      <protection locked="0"/>
    </xf>
    <xf numFmtId="181" fontId="7" fillId="0" borderId="0" xfId="0" applyNumberFormat="1" applyFont="1" applyFill="1" applyBorder="1" applyAlignment="1" applyProtection="1">
      <alignment horizontal="right" vertical="center"/>
      <protection locked="0"/>
    </xf>
    <xf numFmtId="3" fontId="5" fillId="2" borderId="9" xfId="0" applyNumberFormat="1" applyFont="1" applyFill="1" applyBorder="1" applyAlignment="1" applyProtection="1">
      <alignment horizontal="left" vertical="center" indent="1"/>
      <protection locked="0"/>
    </xf>
    <xf numFmtId="3" fontId="5" fillId="2" borderId="9" xfId="0" applyNumberFormat="1" applyFont="1" applyFill="1" applyBorder="1" applyAlignment="1" applyProtection="1">
      <alignment horizontal="left" vertical="center" wrapText="1" indent="1"/>
      <protection locked="0"/>
    </xf>
    <xf numFmtId="181" fontId="14" fillId="0" borderId="0" xfId="0" applyNumberFormat="1" applyFont="1" applyFill="1" applyAlignment="1">
      <alignment vertical="center"/>
    </xf>
    <xf numFmtId="3" fontId="5" fillId="2" borderId="9" xfId="0" applyNumberFormat="1" applyFont="1" applyFill="1" applyBorder="1" applyAlignment="1">
      <alignment horizontal="left" vertical="center"/>
    </xf>
    <xf numFmtId="181" fontId="7" fillId="0" borderId="6" xfId="0" applyNumberFormat="1" applyFont="1" applyFill="1" applyBorder="1" applyAlignment="1" applyProtection="1">
      <alignment horizontal="right" vertical="center"/>
      <protection locked="0"/>
    </xf>
    <xf numFmtId="3" fontId="5" fillId="0" borderId="24" xfId="0" applyNumberFormat="1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3" fontId="5" fillId="0" borderId="0" xfId="0" applyNumberFormat="1" applyFont="1" applyBorder="1" applyAlignment="1"/>
    <xf numFmtId="3" fontId="6" fillId="0" borderId="0" xfId="0" applyNumberFormat="1" applyFont="1" applyBorder="1" applyAlignment="1" applyProtection="1">
      <protection locked="0"/>
    </xf>
    <xf numFmtId="3" fontId="6" fillId="2" borderId="2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22" fillId="2" borderId="3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Continuous" vertical="center"/>
    </xf>
    <xf numFmtId="3" fontId="6" fillId="2" borderId="7" xfId="0" applyNumberFormat="1" applyFont="1" applyFill="1" applyBorder="1" applyAlignment="1">
      <alignment horizontal="centerContinuous" vertical="center"/>
    </xf>
    <xf numFmtId="3" fontId="6" fillId="2" borderId="6" xfId="0" applyNumberFormat="1" applyFont="1" applyFill="1" applyBorder="1" applyAlignment="1">
      <alignment horizontal="centerContinuous" vertical="center"/>
    </xf>
    <xf numFmtId="3" fontId="6" fillId="2" borderId="5" xfId="0" applyNumberFormat="1" applyFont="1" applyFill="1" applyBorder="1" applyAlignment="1">
      <alignment horizontal="centerContinuous" vertical="center"/>
    </xf>
    <xf numFmtId="3" fontId="23" fillId="2" borderId="0" xfId="0" applyNumberFormat="1" applyFont="1" applyFill="1" applyBorder="1" applyAlignment="1">
      <alignment vertical="center"/>
    </xf>
    <xf numFmtId="181" fontId="23" fillId="0" borderId="12" xfId="0" applyNumberFormat="1" applyFont="1" applyFill="1" applyBorder="1" applyAlignment="1">
      <alignment horizontal="right" vertical="center"/>
    </xf>
    <xf numFmtId="181" fontId="23" fillId="0" borderId="0" xfId="0" applyNumberFormat="1" applyFont="1" applyFill="1" applyBorder="1" applyAlignment="1">
      <alignment horizontal="right" vertical="center"/>
    </xf>
    <xf numFmtId="179" fontId="25" fillId="0" borderId="0" xfId="3" applyNumberFormat="1" applyFont="1" applyBorder="1" applyAlignment="1">
      <alignment horizontal="right" vertical="center"/>
    </xf>
    <xf numFmtId="181" fontId="25" fillId="0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left" vertical="center" indent="1"/>
    </xf>
    <xf numFmtId="181" fontId="22" fillId="0" borderId="12" xfId="0" applyNumberFormat="1" applyFont="1" applyFill="1" applyBorder="1" applyAlignment="1">
      <alignment horizontal="right" vertical="center"/>
    </xf>
    <xf numFmtId="181" fontId="22" fillId="0" borderId="0" xfId="0" applyNumberFormat="1" applyFont="1" applyFill="1" applyBorder="1" applyAlignment="1">
      <alignment horizontal="right" vertical="center"/>
    </xf>
    <xf numFmtId="179" fontId="26" fillId="0" borderId="0" xfId="3" applyNumberFormat="1" applyFont="1" applyBorder="1" applyAlignment="1">
      <alignment horizontal="right" vertical="center"/>
    </xf>
    <xf numFmtId="181" fontId="26" fillId="0" borderId="0" xfId="0" applyNumberFormat="1" applyFont="1" applyFill="1" applyBorder="1" applyAlignment="1">
      <alignment horizontal="right" vertical="center"/>
    </xf>
    <xf numFmtId="181" fontId="22" fillId="0" borderId="0" xfId="0" quotePrefix="1" applyNumberFormat="1" applyFont="1" applyFill="1" applyBorder="1" applyAlignment="1">
      <alignment horizontal="right" vertical="center"/>
    </xf>
    <xf numFmtId="0" fontId="21" fillId="2" borderId="0" xfId="0" applyNumberFormat="1" applyFont="1" applyFill="1" applyBorder="1" applyAlignment="1">
      <alignment horizontal="left" vertical="center" indent="1"/>
    </xf>
    <xf numFmtId="181" fontId="22" fillId="0" borderId="12" xfId="0" quotePrefix="1" applyNumberFormat="1" applyFont="1" applyFill="1" applyBorder="1" applyAlignment="1">
      <alignment horizontal="right" vertical="center"/>
    </xf>
    <xf numFmtId="0" fontId="6" fillId="2" borderId="9" xfId="0" applyNumberFormat="1" applyFont="1" applyFill="1" applyBorder="1" applyAlignment="1">
      <alignment horizontal="left" vertical="center" indent="1"/>
    </xf>
    <xf numFmtId="0" fontId="6" fillId="2" borderId="5" xfId="0" applyNumberFormat="1" applyFont="1" applyFill="1" applyBorder="1" applyAlignment="1">
      <alignment horizontal="left" vertical="center" indent="1"/>
    </xf>
    <xf numFmtId="181" fontId="22" fillId="0" borderId="6" xfId="0" applyNumberFormat="1" applyFont="1" applyFill="1" applyBorder="1" applyAlignment="1">
      <alignment horizontal="right" vertical="center"/>
    </xf>
    <xf numFmtId="181" fontId="25" fillId="0" borderId="6" xfId="0" applyNumberFormat="1" applyFont="1" applyFill="1" applyBorder="1" applyAlignment="1">
      <alignment horizontal="right" vertical="center"/>
    </xf>
    <xf numFmtId="181" fontId="26" fillId="0" borderId="6" xfId="0" applyNumberFormat="1" applyFont="1" applyFill="1" applyBorder="1" applyAlignment="1">
      <alignment horizontal="right" vertical="center"/>
    </xf>
    <xf numFmtId="3" fontId="7" fillId="0" borderId="0" xfId="0" quotePrefix="1" applyNumberFormat="1" applyFont="1" applyBorder="1" applyAlignment="1" applyProtection="1">
      <protection locked="0"/>
    </xf>
    <xf numFmtId="181" fontId="8" fillId="0" borderId="12" xfId="0" applyNumberFormat="1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left" vertical="center" indent="1"/>
    </xf>
    <xf numFmtId="181" fontId="7" fillId="0" borderId="12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>
      <alignment horizontal="left" vertical="center" indent="1"/>
    </xf>
    <xf numFmtId="3" fontId="6" fillId="2" borderId="9" xfId="0" applyNumberFormat="1" applyFont="1" applyFill="1" applyBorder="1" applyAlignment="1">
      <alignment horizontal="left" vertical="center" indent="1"/>
    </xf>
    <xf numFmtId="3" fontId="6" fillId="2" borderId="6" xfId="0" applyNumberFormat="1" applyFont="1" applyFill="1" applyBorder="1" applyAlignment="1">
      <alignment horizontal="left" vertical="center" indent="1"/>
    </xf>
    <xf numFmtId="181" fontId="7" fillId="0" borderId="8" xfId="0" quotePrefix="1" applyNumberFormat="1" applyFont="1" applyFill="1" applyBorder="1" applyAlignment="1">
      <alignment horizontal="right" vertical="center"/>
    </xf>
    <xf numFmtId="181" fontId="7" fillId="0" borderId="6" xfId="0" quotePrefix="1" applyNumberFormat="1" applyFont="1" applyFill="1" applyBorder="1" applyAlignment="1">
      <alignment horizontal="right" vertical="center"/>
    </xf>
    <xf numFmtId="3" fontId="7" fillId="0" borderId="0" xfId="0" quotePrefix="1" applyNumberFormat="1" applyFont="1" applyBorder="1" applyAlignment="1" applyProtection="1">
      <alignment vertical="center"/>
      <protection locked="0"/>
    </xf>
    <xf numFmtId="176" fontId="23" fillId="0" borderId="12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3" fontId="22" fillId="2" borderId="0" xfId="0" applyNumberFormat="1" applyFont="1" applyFill="1" applyBorder="1" applyAlignment="1">
      <alignment vertical="center"/>
    </xf>
    <xf numFmtId="3" fontId="23" fillId="2" borderId="6" xfId="0" applyNumberFormat="1" applyFont="1" applyFill="1" applyBorder="1" applyAlignment="1">
      <alignment vertical="center"/>
    </xf>
    <xf numFmtId="176" fontId="23" fillId="0" borderId="8" xfId="0" applyNumberFormat="1" applyFont="1" applyFill="1" applyBorder="1" applyAlignment="1">
      <alignment vertical="center"/>
    </xf>
    <xf numFmtId="176" fontId="23" fillId="0" borderId="6" xfId="0" applyNumberFormat="1" applyFont="1" applyFill="1" applyBorder="1" applyAlignment="1">
      <alignment vertical="center"/>
    </xf>
    <xf numFmtId="3" fontId="3" fillId="0" borderId="0" xfId="0" applyNumberFormat="1" applyFont="1" applyBorder="1" applyAlignment="1"/>
    <xf numFmtId="3" fontId="5" fillId="2" borderId="19" xfId="0" applyNumberFormat="1" applyFont="1" applyFill="1" applyBorder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81" fontId="8" fillId="0" borderId="9" xfId="0" applyNumberFormat="1" applyFont="1" applyFill="1" applyBorder="1" applyAlignment="1">
      <alignment vertical="center"/>
    </xf>
    <xf numFmtId="181" fontId="7" fillId="0" borderId="9" xfId="0" applyNumberFormat="1" applyFont="1" applyFill="1" applyBorder="1" applyAlignment="1">
      <alignment vertical="center"/>
    </xf>
    <xf numFmtId="181" fontId="7" fillId="0" borderId="9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left" vertical="center" indent="1"/>
    </xf>
    <xf numFmtId="3" fontId="5" fillId="2" borderId="6" xfId="0" applyNumberFormat="1" applyFont="1" applyFill="1" applyBorder="1" applyAlignment="1">
      <alignment horizontal="left" vertical="center" indent="1"/>
    </xf>
    <xf numFmtId="3" fontId="5" fillId="2" borderId="13" xfId="0" applyNumberFormat="1" applyFont="1" applyFill="1" applyBorder="1" applyAlignment="1">
      <alignment horizontal="left" vertical="center" inden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/>
      <protection locked="0"/>
    </xf>
    <xf numFmtId="3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5" fillId="2" borderId="20" xfId="0" applyNumberFormat="1" applyFont="1" applyFill="1" applyBorder="1" applyAlignment="1" applyProtection="1">
      <alignment horizontal="center" vertical="center"/>
      <protection locked="0"/>
    </xf>
    <xf numFmtId="3" fontId="5" fillId="2" borderId="8" xfId="0" applyNumberFormat="1" applyFont="1" applyFill="1" applyBorder="1" applyAlignment="1" applyProtection="1">
      <alignment horizontal="center" vertical="center"/>
      <protection locked="0"/>
    </xf>
    <xf numFmtId="3" fontId="5" fillId="2" borderId="2" xfId="0" applyNumberFormat="1" applyFont="1" applyFill="1" applyBorder="1" applyAlignment="1" applyProtection="1">
      <alignment horizontal="center" vertical="center"/>
      <protection locked="0"/>
    </xf>
    <xf numFmtId="3" fontId="5" fillId="2" borderId="3" xfId="0" applyNumberFormat="1" applyFont="1" applyFill="1" applyBorder="1" applyAlignment="1" applyProtection="1">
      <alignment horizontal="center" vertical="center"/>
      <protection locked="0"/>
    </xf>
    <xf numFmtId="3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2" borderId="22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3" fontId="5" fillId="2" borderId="9" xfId="0" applyNumberFormat="1" applyFont="1" applyFill="1" applyBorder="1" applyAlignment="1" applyProtection="1">
      <alignment horizontal="center" vertical="center"/>
      <protection locked="0"/>
    </xf>
    <xf numFmtId="3" fontId="5" fillId="2" borderId="5" xfId="0" applyNumberFormat="1" applyFont="1" applyFill="1" applyBorder="1" applyAlignment="1" applyProtection="1">
      <alignment horizontal="center" vertical="center"/>
      <protection locked="0"/>
    </xf>
    <xf numFmtId="3" fontId="5" fillId="2" borderId="19" xfId="0" applyNumberFormat="1" applyFont="1" applyFill="1" applyBorder="1" applyAlignment="1" applyProtection="1">
      <alignment horizontal="center" vertical="center"/>
      <protection locked="0"/>
    </xf>
    <xf numFmtId="3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topLeftCell="A34" zoomScaleNormal="100" workbookViewId="0">
      <selection activeCell="L12" sqref="L12"/>
    </sheetView>
  </sheetViews>
  <sheetFormatPr defaultRowHeight="13.5"/>
  <cols>
    <col min="1" max="1" width="25.625" customWidth="1"/>
    <col min="2" max="5" width="8.75" customWidth="1"/>
    <col min="6" max="8" width="9.125" customWidth="1"/>
    <col min="9" max="10" width="8.75" customWidth="1"/>
    <col min="11" max="11" width="8.75" style="55" customWidth="1"/>
  </cols>
  <sheetData>
    <row r="1" spans="1:11" s="6" customFormat="1" ht="33" customHeight="1">
      <c r="A1" s="1"/>
      <c r="B1" s="2" t="s">
        <v>0</v>
      </c>
      <c r="C1" s="3"/>
      <c r="D1" s="3"/>
      <c r="E1" s="3"/>
      <c r="F1" s="3"/>
      <c r="G1" s="4"/>
      <c r="H1" s="3"/>
      <c r="I1" s="3"/>
      <c r="J1" s="3"/>
      <c r="K1" s="5"/>
    </row>
    <row r="2" spans="1:11" s="6" customFormat="1" ht="16.5" customHeight="1">
      <c r="A2" s="7" t="s">
        <v>1</v>
      </c>
      <c r="B2" s="8"/>
      <c r="C2" s="3"/>
      <c r="D2" s="3"/>
      <c r="E2" s="3"/>
      <c r="F2" s="3"/>
      <c r="G2" s="3"/>
      <c r="H2" s="3"/>
      <c r="I2" s="3"/>
      <c r="J2" s="3"/>
      <c r="K2" s="5"/>
    </row>
    <row r="3" spans="1:11" s="6" customForma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4.25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1" t="s">
        <v>3</v>
      </c>
    </row>
    <row r="5" spans="1:11" s="6" customFormat="1" ht="14.25" customHeight="1" thickTop="1">
      <c r="A5" s="13" t="s">
        <v>4</v>
      </c>
      <c r="B5" s="14" t="s">
        <v>5</v>
      </c>
      <c r="C5" s="15"/>
      <c r="D5" s="14" t="s">
        <v>6</v>
      </c>
      <c r="E5" s="16"/>
      <c r="F5" s="14" t="s">
        <v>7</v>
      </c>
      <c r="G5" s="15"/>
      <c r="H5" s="16"/>
      <c r="I5" s="15" t="s">
        <v>8</v>
      </c>
      <c r="J5" s="15"/>
      <c r="K5" s="15"/>
    </row>
    <row r="6" spans="1:11" s="6" customFormat="1" ht="14.25" customHeight="1">
      <c r="A6" s="17" t="s">
        <v>9</v>
      </c>
      <c r="B6" s="18" t="s">
        <v>10</v>
      </c>
      <c r="C6" s="19" t="s">
        <v>11</v>
      </c>
      <c r="D6" s="20" t="s">
        <v>12</v>
      </c>
      <c r="E6" s="19" t="s">
        <v>13</v>
      </c>
      <c r="F6" s="20" t="s">
        <v>14</v>
      </c>
      <c r="G6" s="19" t="s">
        <v>15</v>
      </c>
      <c r="H6" s="17" t="s">
        <v>16</v>
      </c>
      <c r="I6" s="18" t="s">
        <v>14</v>
      </c>
      <c r="J6" s="19" t="s">
        <v>15</v>
      </c>
      <c r="K6" s="18" t="s">
        <v>16</v>
      </c>
    </row>
    <row r="7" spans="1:11" ht="14.25" customHeight="1">
      <c r="A7" s="21"/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1" s="6" customFormat="1" ht="14.25" customHeight="1">
      <c r="A8" s="24" t="s">
        <v>17</v>
      </c>
      <c r="B8" s="25">
        <v>944</v>
      </c>
      <c r="C8" s="25">
        <v>17</v>
      </c>
      <c r="D8" s="25">
        <v>16706</v>
      </c>
      <c r="E8" s="26" t="s">
        <v>18</v>
      </c>
      <c r="F8" s="25">
        <v>204684</v>
      </c>
      <c r="G8" s="25">
        <v>105341</v>
      </c>
      <c r="H8" s="25">
        <v>99343</v>
      </c>
      <c r="I8" s="26" t="s">
        <v>18</v>
      </c>
      <c r="J8" s="26" t="s">
        <v>18</v>
      </c>
      <c r="K8" s="27" t="s">
        <v>18</v>
      </c>
    </row>
    <row r="9" spans="1:11" s="6" customFormat="1" ht="14.25" customHeight="1">
      <c r="A9" s="24">
        <v>21</v>
      </c>
      <c r="B9" s="25">
        <v>929</v>
      </c>
      <c r="C9" s="25">
        <v>17</v>
      </c>
      <c r="D9" s="25">
        <v>16536</v>
      </c>
      <c r="E9" s="26" t="s">
        <v>18</v>
      </c>
      <c r="F9" s="25">
        <v>202302</v>
      </c>
      <c r="G9" s="25">
        <v>104094</v>
      </c>
      <c r="H9" s="25">
        <v>98208</v>
      </c>
      <c r="I9" s="26" t="s">
        <v>18</v>
      </c>
      <c r="J9" s="26" t="s">
        <v>18</v>
      </c>
      <c r="K9" s="27" t="s">
        <v>18</v>
      </c>
    </row>
    <row r="10" spans="1:11" s="6" customFormat="1" ht="14.25" customHeight="1">
      <c r="A10" s="24">
        <v>22</v>
      </c>
      <c r="B10" s="28">
        <v>925</v>
      </c>
      <c r="C10" s="28">
        <v>13</v>
      </c>
      <c r="D10" s="28">
        <v>16505</v>
      </c>
      <c r="E10" s="27" t="s">
        <v>18</v>
      </c>
      <c r="F10" s="28">
        <v>200260</v>
      </c>
      <c r="G10" s="28">
        <v>102887</v>
      </c>
      <c r="H10" s="28">
        <v>97373</v>
      </c>
      <c r="I10" s="26" t="s">
        <v>18</v>
      </c>
      <c r="J10" s="26" t="s">
        <v>18</v>
      </c>
      <c r="K10" s="27" t="s">
        <v>18</v>
      </c>
    </row>
    <row r="11" spans="1:11" s="6" customFormat="1" ht="14.25" customHeight="1">
      <c r="A11" s="24">
        <v>23</v>
      </c>
      <c r="B11" s="28">
        <v>917</v>
      </c>
      <c r="C11" s="28">
        <v>13</v>
      </c>
      <c r="D11" s="28">
        <v>16511</v>
      </c>
      <c r="E11" s="27" t="s">
        <v>18</v>
      </c>
      <c r="F11" s="28">
        <v>198198</v>
      </c>
      <c r="G11" s="28">
        <v>101991</v>
      </c>
      <c r="H11" s="28">
        <v>96207</v>
      </c>
      <c r="I11" s="27" t="s">
        <v>18</v>
      </c>
      <c r="J11" s="27" t="s">
        <v>18</v>
      </c>
      <c r="K11" s="27" t="s">
        <v>18</v>
      </c>
    </row>
    <row r="12" spans="1:11" s="6" customFormat="1" ht="14.25" customHeight="1">
      <c r="A12" s="24">
        <v>24</v>
      </c>
      <c r="B12" s="28">
        <v>914</v>
      </c>
      <c r="C12" s="28">
        <v>15</v>
      </c>
      <c r="D12" s="28">
        <v>16362</v>
      </c>
      <c r="E12" s="27" t="s">
        <v>18</v>
      </c>
      <c r="F12" s="28">
        <v>196143</v>
      </c>
      <c r="G12" s="28">
        <v>100918</v>
      </c>
      <c r="H12" s="28">
        <v>95225</v>
      </c>
      <c r="I12" s="27" t="s">
        <v>18</v>
      </c>
      <c r="J12" s="27" t="s">
        <v>18</v>
      </c>
      <c r="K12" s="27" t="s">
        <v>18</v>
      </c>
    </row>
    <row r="13" spans="1:11" s="6" customFormat="1" ht="14.25" customHeight="1">
      <c r="A13" s="24">
        <v>25</v>
      </c>
      <c r="B13" s="28">
        <v>904</v>
      </c>
      <c r="C13" s="28">
        <v>15</v>
      </c>
      <c r="D13" s="28">
        <v>16286</v>
      </c>
      <c r="E13" s="27" t="s">
        <v>18</v>
      </c>
      <c r="F13" s="28">
        <v>193869</v>
      </c>
      <c r="G13" s="28">
        <v>99745</v>
      </c>
      <c r="H13" s="28">
        <v>94124</v>
      </c>
      <c r="I13" s="27" t="s">
        <v>18</v>
      </c>
      <c r="J13" s="27" t="s">
        <v>18</v>
      </c>
      <c r="K13" s="27" t="s">
        <v>18</v>
      </c>
    </row>
    <row r="14" spans="1:11" s="6" customFormat="1" ht="14.25" customHeight="1">
      <c r="A14" s="29"/>
      <c r="B14" s="25"/>
      <c r="C14" s="25"/>
      <c r="D14" s="25"/>
      <c r="E14" s="25"/>
      <c r="F14" s="25"/>
      <c r="G14" s="25"/>
      <c r="H14" s="25"/>
      <c r="I14" s="25"/>
      <c r="J14" s="25"/>
      <c r="K14" s="28"/>
    </row>
    <row r="15" spans="1:11" s="6" customFormat="1" ht="14.25" customHeight="1">
      <c r="A15" s="30">
        <v>26</v>
      </c>
      <c r="B15" s="31">
        <f>SUM(B17,B22,B27,B32,B35,B39,B43,B46,B49,B54,B58)</f>
        <v>883</v>
      </c>
      <c r="C15" s="31">
        <f t="shared" ref="C15:H15" si="0">SUM(C17,C22,C27,C32,C35,C39,C43,C46,C49,C54,C58)</f>
        <v>15</v>
      </c>
      <c r="D15" s="31">
        <f t="shared" si="0"/>
        <v>16236</v>
      </c>
      <c r="E15" s="32" t="s">
        <v>18</v>
      </c>
      <c r="F15" s="31">
        <f t="shared" si="0"/>
        <v>191939</v>
      </c>
      <c r="G15" s="31">
        <f t="shared" si="0"/>
        <v>98583</v>
      </c>
      <c r="H15" s="31">
        <f t="shared" si="0"/>
        <v>93356</v>
      </c>
      <c r="I15" s="32" t="s">
        <v>18</v>
      </c>
      <c r="J15" s="32" t="s">
        <v>18</v>
      </c>
      <c r="K15" s="32" t="s">
        <v>18</v>
      </c>
    </row>
    <row r="16" spans="1:11" s="6" customFormat="1" ht="14.25" customHeight="1">
      <c r="A16" s="33"/>
      <c r="B16" s="25"/>
      <c r="C16" s="25"/>
      <c r="D16" s="25"/>
      <c r="E16" s="26"/>
      <c r="F16" s="25"/>
      <c r="G16" s="25"/>
      <c r="H16" s="25"/>
      <c r="I16" s="25"/>
      <c r="J16" s="25"/>
      <c r="K16" s="28"/>
    </row>
    <row r="17" spans="1:11" s="6" customFormat="1" ht="14.25" customHeight="1">
      <c r="A17" s="34" t="s">
        <v>21</v>
      </c>
      <c r="B17" s="35">
        <f>SUM(B18:B20)</f>
        <v>198</v>
      </c>
      <c r="C17" s="36">
        <v>0</v>
      </c>
      <c r="D17" s="35">
        <v>1221</v>
      </c>
      <c r="E17" s="37">
        <v>334</v>
      </c>
      <c r="F17" s="35">
        <f t="shared" ref="F17:K17" si="1">SUM(F18:F20)</f>
        <v>16347</v>
      </c>
      <c r="G17" s="35">
        <f t="shared" si="1"/>
        <v>8311</v>
      </c>
      <c r="H17" s="35">
        <f t="shared" si="1"/>
        <v>8036</v>
      </c>
      <c r="I17" s="35">
        <f t="shared" si="1"/>
        <v>5908</v>
      </c>
      <c r="J17" s="35">
        <f t="shared" si="1"/>
        <v>3037</v>
      </c>
      <c r="K17" s="35">
        <f t="shared" si="1"/>
        <v>2871</v>
      </c>
    </row>
    <row r="18" spans="1:11" s="6" customFormat="1" ht="14.25" customHeight="1">
      <c r="A18" s="38" t="s">
        <v>22</v>
      </c>
      <c r="B18" s="39">
        <v>1</v>
      </c>
      <c r="C18" s="40">
        <v>0</v>
      </c>
      <c r="D18" s="25">
        <v>7</v>
      </c>
      <c r="E18" s="26">
        <v>1</v>
      </c>
      <c r="F18" s="25">
        <v>105</v>
      </c>
      <c r="G18" s="25">
        <v>60</v>
      </c>
      <c r="H18" s="25">
        <v>45</v>
      </c>
      <c r="I18" s="25">
        <v>49</v>
      </c>
      <c r="J18" s="25">
        <v>23</v>
      </c>
      <c r="K18" s="28">
        <v>26</v>
      </c>
    </row>
    <row r="19" spans="1:11" s="6" customFormat="1" ht="14.25" customHeight="1">
      <c r="A19" s="41" t="s">
        <v>23</v>
      </c>
      <c r="B19" s="39">
        <v>56</v>
      </c>
      <c r="C19" s="40">
        <v>0</v>
      </c>
      <c r="D19" s="26">
        <v>198</v>
      </c>
      <c r="E19" s="26">
        <v>16</v>
      </c>
      <c r="F19" s="26">
        <v>1979</v>
      </c>
      <c r="G19" s="26">
        <v>971</v>
      </c>
      <c r="H19" s="26">
        <v>1008</v>
      </c>
      <c r="I19" s="26">
        <v>954</v>
      </c>
      <c r="J19" s="26">
        <v>501</v>
      </c>
      <c r="K19" s="27">
        <v>453</v>
      </c>
    </row>
    <row r="20" spans="1:11" s="6" customFormat="1" ht="14.25" customHeight="1">
      <c r="A20" s="38" t="s">
        <v>24</v>
      </c>
      <c r="B20" s="39">
        <v>141</v>
      </c>
      <c r="C20" s="40">
        <v>0</v>
      </c>
      <c r="D20" s="25">
        <v>1016</v>
      </c>
      <c r="E20" s="26">
        <v>317</v>
      </c>
      <c r="F20" s="25">
        <v>14263</v>
      </c>
      <c r="G20" s="25">
        <v>7280</v>
      </c>
      <c r="H20" s="25">
        <v>6983</v>
      </c>
      <c r="I20" s="25">
        <v>4905</v>
      </c>
      <c r="J20" s="25">
        <v>2513</v>
      </c>
      <c r="K20" s="28">
        <v>2392</v>
      </c>
    </row>
    <row r="21" spans="1:11" s="6" customFormat="1" ht="14.25" customHeight="1">
      <c r="A21" s="33"/>
      <c r="B21" s="25"/>
      <c r="C21" s="25"/>
      <c r="D21" s="25"/>
      <c r="E21" s="25"/>
      <c r="F21" s="25"/>
      <c r="G21" s="25"/>
      <c r="H21" s="25"/>
      <c r="I21" s="25"/>
      <c r="J21" s="25"/>
      <c r="K21" s="28"/>
    </row>
    <row r="22" spans="1:11" s="6" customFormat="1" ht="14.25" customHeight="1">
      <c r="A22" s="34" t="s">
        <v>25</v>
      </c>
      <c r="B22" s="35">
        <f>SUM(B23:B25)</f>
        <v>321</v>
      </c>
      <c r="C22" s="35">
        <v>4</v>
      </c>
      <c r="D22" s="35">
        <v>5131</v>
      </c>
      <c r="E22" s="35">
        <v>457</v>
      </c>
      <c r="F22" s="35">
        <f>SUM(F23:F25)</f>
        <v>71144</v>
      </c>
      <c r="G22" s="35">
        <f>SUM(G23:G25)</f>
        <v>36264</v>
      </c>
      <c r="H22" s="35">
        <f>SUM(H23:H25)</f>
        <v>34880</v>
      </c>
      <c r="I22" s="37" t="s">
        <v>18</v>
      </c>
      <c r="J22" s="37" t="s">
        <v>18</v>
      </c>
      <c r="K22" s="32" t="s">
        <v>18</v>
      </c>
    </row>
    <row r="23" spans="1:11" s="6" customFormat="1" ht="14.25" customHeight="1">
      <c r="A23" s="38" t="s">
        <v>22</v>
      </c>
      <c r="B23" s="39">
        <v>2</v>
      </c>
      <c r="C23" s="40">
        <v>0</v>
      </c>
      <c r="D23" s="25">
        <v>39</v>
      </c>
      <c r="E23" s="26">
        <v>19</v>
      </c>
      <c r="F23" s="25">
        <v>786</v>
      </c>
      <c r="G23" s="25">
        <v>379</v>
      </c>
      <c r="H23" s="25">
        <v>407</v>
      </c>
      <c r="I23" s="26" t="s">
        <v>18</v>
      </c>
      <c r="J23" s="26" t="s">
        <v>18</v>
      </c>
      <c r="K23" s="27" t="s">
        <v>18</v>
      </c>
    </row>
    <row r="24" spans="1:11" s="6" customFormat="1" ht="14.25" customHeight="1">
      <c r="A24" s="41" t="s">
        <v>23</v>
      </c>
      <c r="B24" s="39">
        <v>318</v>
      </c>
      <c r="C24" s="25">
        <v>4</v>
      </c>
      <c r="D24" s="25">
        <v>5092</v>
      </c>
      <c r="E24" s="25">
        <v>438</v>
      </c>
      <c r="F24" s="25">
        <v>70358</v>
      </c>
      <c r="G24" s="25">
        <v>35885</v>
      </c>
      <c r="H24" s="25">
        <v>34473</v>
      </c>
      <c r="I24" s="26" t="s">
        <v>18</v>
      </c>
      <c r="J24" s="26" t="s">
        <v>18</v>
      </c>
      <c r="K24" s="27" t="s">
        <v>18</v>
      </c>
    </row>
    <row r="25" spans="1:11" s="6" customFormat="1" ht="14.25" customHeight="1">
      <c r="A25" s="38" t="s">
        <v>24</v>
      </c>
      <c r="B25" s="39">
        <v>1</v>
      </c>
      <c r="C25" s="40">
        <v>0</v>
      </c>
      <c r="D25" s="26" t="s">
        <v>26</v>
      </c>
      <c r="E25" s="26" t="s">
        <v>26</v>
      </c>
      <c r="F25" s="40">
        <v>0</v>
      </c>
      <c r="G25" s="40">
        <v>0</v>
      </c>
      <c r="H25" s="40">
        <v>0</v>
      </c>
      <c r="I25" s="26" t="s">
        <v>18</v>
      </c>
      <c r="J25" s="26" t="s">
        <v>18</v>
      </c>
      <c r="K25" s="27" t="s">
        <v>18</v>
      </c>
    </row>
    <row r="26" spans="1:11" s="6" customFormat="1" ht="14.25" customHeight="1">
      <c r="A26" s="33"/>
      <c r="B26" s="25"/>
      <c r="C26" s="25"/>
      <c r="D26" s="25"/>
      <c r="E26" s="25"/>
      <c r="F26" s="25"/>
      <c r="G26" s="25"/>
      <c r="H26" s="25"/>
      <c r="I26" s="25"/>
      <c r="J26" s="25"/>
      <c r="K26" s="28"/>
    </row>
    <row r="27" spans="1:11" s="6" customFormat="1" ht="14.25" customHeight="1">
      <c r="A27" s="34" t="s">
        <v>27</v>
      </c>
      <c r="B27" s="35">
        <f>SUM(B28:B30)</f>
        <v>170</v>
      </c>
      <c r="C27" s="35">
        <v>2</v>
      </c>
      <c r="D27" s="35">
        <v>3210</v>
      </c>
      <c r="E27" s="35">
        <v>460</v>
      </c>
      <c r="F27" s="35">
        <f t="shared" ref="F27:K27" si="2">SUM(F28:F30)</f>
        <v>38113</v>
      </c>
      <c r="G27" s="35">
        <f t="shared" si="2"/>
        <v>19490</v>
      </c>
      <c r="H27" s="35">
        <f t="shared" si="2"/>
        <v>18623</v>
      </c>
      <c r="I27" s="35">
        <f t="shared" si="2"/>
        <v>12985</v>
      </c>
      <c r="J27" s="35">
        <f t="shared" si="2"/>
        <v>6605</v>
      </c>
      <c r="K27" s="35">
        <f t="shared" si="2"/>
        <v>6380</v>
      </c>
    </row>
    <row r="28" spans="1:11" s="6" customFormat="1" ht="14.25" customHeight="1">
      <c r="A28" s="38" t="s">
        <v>22</v>
      </c>
      <c r="B28" s="25">
        <v>2</v>
      </c>
      <c r="C28" s="40">
        <v>0</v>
      </c>
      <c r="D28" s="25">
        <v>42</v>
      </c>
      <c r="E28" s="25">
        <v>16</v>
      </c>
      <c r="F28" s="25">
        <v>719</v>
      </c>
      <c r="G28" s="25">
        <v>349</v>
      </c>
      <c r="H28" s="25">
        <v>370</v>
      </c>
      <c r="I28" s="25">
        <v>249</v>
      </c>
      <c r="J28" s="25">
        <v>130</v>
      </c>
      <c r="K28" s="28">
        <v>119</v>
      </c>
    </row>
    <row r="29" spans="1:11" s="6" customFormat="1" ht="14.25" customHeight="1">
      <c r="A29" s="41" t="s">
        <v>23</v>
      </c>
      <c r="B29" s="25">
        <v>160</v>
      </c>
      <c r="C29" s="25">
        <v>2</v>
      </c>
      <c r="D29" s="25">
        <v>3075</v>
      </c>
      <c r="E29" s="25">
        <v>303</v>
      </c>
      <c r="F29" s="25">
        <v>36188</v>
      </c>
      <c r="G29" s="25">
        <v>18537</v>
      </c>
      <c r="H29" s="25">
        <v>17651</v>
      </c>
      <c r="I29" s="25">
        <v>12321</v>
      </c>
      <c r="J29" s="25">
        <v>6298</v>
      </c>
      <c r="K29" s="28">
        <v>6023</v>
      </c>
    </row>
    <row r="30" spans="1:11" s="6" customFormat="1" ht="14.25" customHeight="1">
      <c r="A30" s="38" t="s">
        <v>24</v>
      </c>
      <c r="B30" s="25">
        <v>8</v>
      </c>
      <c r="C30" s="40">
        <v>0</v>
      </c>
      <c r="D30" s="25">
        <v>93</v>
      </c>
      <c r="E30" s="25">
        <v>141</v>
      </c>
      <c r="F30" s="25">
        <v>1206</v>
      </c>
      <c r="G30" s="25">
        <v>604</v>
      </c>
      <c r="H30" s="25">
        <v>602</v>
      </c>
      <c r="I30" s="25">
        <v>415</v>
      </c>
      <c r="J30" s="25">
        <v>177</v>
      </c>
      <c r="K30" s="28">
        <v>238</v>
      </c>
    </row>
    <row r="31" spans="1:11" s="6" customFormat="1" ht="14.25" customHeight="1">
      <c r="A31" s="33"/>
      <c r="B31" s="25"/>
      <c r="C31" s="25"/>
      <c r="D31" s="25"/>
      <c r="E31" s="25"/>
      <c r="F31" s="25"/>
      <c r="G31" s="25"/>
      <c r="H31" s="25"/>
      <c r="I31" s="25"/>
      <c r="J31" s="25"/>
      <c r="K31" s="28"/>
    </row>
    <row r="32" spans="1:11" s="6" customFormat="1" ht="14.25" customHeight="1">
      <c r="A32" s="34" t="s">
        <v>28</v>
      </c>
      <c r="B32" s="35">
        <f>B33</f>
        <v>1</v>
      </c>
      <c r="C32" s="36">
        <v>0</v>
      </c>
      <c r="D32" s="35">
        <f t="shared" ref="D32:K32" si="3">D33</f>
        <v>61</v>
      </c>
      <c r="E32" s="35">
        <f t="shared" si="3"/>
        <v>6</v>
      </c>
      <c r="F32" s="35">
        <f t="shared" si="3"/>
        <v>687</v>
      </c>
      <c r="G32" s="35">
        <f t="shared" si="3"/>
        <v>275</v>
      </c>
      <c r="H32" s="35">
        <f t="shared" si="3"/>
        <v>412</v>
      </c>
      <c r="I32" s="37">
        <f t="shared" si="3"/>
        <v>218</v>
      </c>
      <c r="J32" s="37">
        <f t="shared" si="3"/>
        <v>81</v>
      </c>
      <c r="K32" s="32">
        <f t="shared" si="3"/>
        <v>137</v>
      </c>
    </row>
    <row r="33" spans="1:11" s="6" customFormat="1" ht="14.25" customHeight="1">
      <c r="A33" s="41" t="s">
        <v>29</v>
      </c>
      <c r="B33" s="25">
        <v>1</v>
      </c>
      <c r="C33" s="40">
        <v>0</v>
      </c>
      <c r="D33" s="25">
        <v>61</v>
      </c>
      <c r="E33" s="26">
        <v>6</v>
      </c>
      <c r="F33" s="25">
        <v>687</v>
      </c>
      <c r="G33" s="25">
        <v>275</v>
      </c>
      <c r="H33" s="25">
        <v>412</v>
      </c>
      <c r="I33" s="26">
        <v>218</v>
      </c>
      <c r="J33" s="26">
        <v>81</v>
      </c>
      <c r="K33" s="27">
        <v>137</v>
      </c>
    </row>
    <row r="34" spans="1:11" s="6" customFormat="1" ht="14.25" customHeight="1">
      <c r="A34" s="33"/>
      <c r="B34" s="25"/>
      <c r="C34" s="26"/>
      <c r="D34" s="25"/>
      <c r="E34" s="25"/>
      <c r="F34" s="25"/>
      <c r="G34" s="25"/>
      <c r="H34" s="25"/>
      <c r="I34" s="25"/>
      <c r="J34" s="25"/>
      <c r="K34" s="28"/>
    </row>
    <row r="35" spans="1:11" s="6" customFormat="1" ht="14.25" customHeight="1">
      <c r="A35" s="34" t="s">
        <v>30</v>
      </c>
      <c r="B35" s="35">
        <f>SUM(B36:B37)</f>
        <v>74</v>
      </c>
      <c r="C35" s="35">
        <v>7</v>
      </c>
      <c r="D35" s="35">
        <v>2965</v>
      </c>
      <c r="E35" s="35">
        <f t="shared" ref="E35:K35" si="4">SUM(E36:E37)</f>
        <v>996</v>
      </c>
      <c r="F35" s="35">
        <f t="shared" si="4"/>
        <v>35340</v>
      </c>
      <c r="G35" s="35">
        <f t="shared" si="4"/>
        <v>17550</v>
      </c>
      <c r="H35" s="35">
        <f t="shared" si="4"/>
        <v>17790</v>
      </c>
      <c r="I35" s="35">
        <f t="shared" si="4"/>
        <v>11261</v>
      </c>
      <c r="J35" s="35">
        <f t="shared" si="4"/>
        <v>5645</v>
      </c>
      <c r="K35" s="35">
        <f t="shared" si="4"/>
        <v>5616</v>
      </c>
    </row>
    <row r="36" spans="1:11" s="6" customFormat="1" ht="14.25" customHeight="1">
      <c r="A36" s="38" t="s">
        <v>23</v>
      </c>
      <c r="B36" s="25">
        <v>54</v>
      </c>
      <c r="C36" s="25">
        <v>7</v>
      </c>
      <c r="D36" s="25">
        <v>2242</v>
      </c>
      <c r="E36" s="25">
        <v>543</v>
      </c>
      <c r="F36" s="25">
        <v>24845</v>
      </c>
      <c r="G36" s="25">
        <v>12449</v>
      </c>
      <c r="H36" s="25">
        <v>12396</v>
      </c>
      <c r="I36" s="25">
        <v>8221</v>
      </c>
      <c r="J36" s="25">
        <v>4188</v>
      </c>
      <c r="K36" s="28">
        <v>4033</v>
      </c>
    </row>
    <row r="37" spans="1:11" s="6" customFormat="1" ht="14.25" customHeight="1">
      <c r="A37" s="38" t="s">
        <v>24</v>
      </c>
      <c r="B37" s="25">
        <v>20</v>
      </c>
      <c r="C37" s="40">
        <v>0</v>
      </c>
      <c r="D37" s="25">
        <v>723</v>
      </c>
      <c r="E37" s="26">
        <v>453</v>
      </c>
      <c r="F37" s="25">
        <v>10495</v>
      </c>
      <c r="G37" s="25">
        <v>5101</v>
      </c>
      <c r="H37" s="25">
        <v>5394</v>
      </c>
      <c r="I37" s="25">
        <v>3040</v>
      </c>
      <c r="J37" s="25">
        <v>1457</v>
      </c>
      <c r="K37" s="28">
        <v>1583</v>
      </c>
    </row>
    <row r="38" spans="1:11" s="6" customFormat="1" ht="14.25" customHeight="1">
      <c r="A38" s="42"/>
      <c r="B38" s="25"/>
      <c r="C38" s="25"/>
      <c r="D38" s="25"/>
      <c r="E38" s="26"/>
      <c r="F38" s="25"/>
      <c r="G38" s="25"/>
      <c r="H38" s="25"/>
      <c r="I38" s="25"/>
      <c r="J38" s="25"/>
      <c r="K38" s="28"/>
    </row>
    <row r="39" spans="1:11" s="6" customFormat="1" ht="14.25" customHeight="1">
      <c r="A39" s="34" t="s">
        <v>32</v>
      </c>
      <c r="B39" s="35">
        <f>SUM(B40:B41)</f>
        <v>13</v>
      </c>
      <c r="C39" s="35">
        <v>2</v>
      </c>
      <c r="D39" s="35">
        <f>SUM(D40:D41)</f>
        <v>1174</v>
      </c>
      <c r="E39" s="35">
        <v>51</v>
      </c>
      <c r="F39" s="35">
        <v>1756</v>
      </c>
      <c r="G39" s="35">
        <v>1130</v>
      </c>
      <c r="H39" s="35">
        <v>626</v>
      </c>
      <c r="I39" s="35">
        <v>373</v>
      </c>
      <c r="J39" s="35">
        <v>235</v>
      </c>
      <c r="K39" s="31">
        <v>138</v>
      </c>
    </row>
    <row r="40" spans="1:11" s="6" customFormat="1" ht="14.25" customHeight="1">
      <c r="A40" s="38" t="s">
        <v>22</v>
      </c>
      <c r="B40" s="25">
        <v>1</v>
      </c>
      <c r="C40" s="40">
        <v>0</v>
      </c>
      <c r="D40" s="25">
        <v>28</v>
      </c>
      <c r="E40" s="26">
        <v>5</v>
      </c>
      <c r="F40" s="25">
        <v>47</v>
      </c>
      <c r="G40" s="25">
        <v>31</v>
      </c>
      <c r="H40" s="25">
        <v>16</v>
      </c>
      <c r="I40" s="26">
        <v>13</v>
      </c>
      <c r="J40" s="26">
        <v>9</v>
      </c>
      <c r="K40" s="27">
        <v>4</v>
      </c>
    </row>
    <row r="41" spans="1:11" s="6" customFormat="1" ht="14.25" customHeight="1">
      <c r="A41" s="38" t="s">
        <v>23</v>
      </c>
      <c r="B41" s="25">
        <v>12</v>
      </c>
      <c r="C41" s="26">
        <v>2</v>
      </c>
      <c r="D41" s="25">
        <v>1146</v>
      </c>
      <c r="E41" s="26">
        <v>46</v>
      </c>
      <c r="F41" s="25">
        <v>1709</v>
      </c>
      <c r="G41" s="25">
        <v>1099</v>
      </c>
      <c r="H41" s="25">
        <v>610</v>
      </c>
      <c r="I41" s="26">
        <v>360</v>
      </c>
      <c r="J41" s="26">
        <v>226</v>
      </c>
      <c r="K41" s="27">
        <v>134</v>
      </c>
    </row>
    <row r="42" spans="1:11" s="6" customFormat="1" ht="14.25" customHeight="1">
      <c r="A42" s="33"/>
      <c r="B42" s="25"/>
      <c r="C42" s="25"/>
      <c r="D42" s="25"/>
      <c r="E42" s="25"/>
      <c r="F42" s="25"/>
      <c r="G42" s="25"/>
      <c r="H42" s="25"/>
      <c r="I42" s="25"/>
      <c r="J42" s="25"/>
      <c r="K42" s="28"/>
    </row>
    <row r="43" spans="1:11" s="6" customFormat="1" ht="14.25" customHeight="1">
      <c r="A43" s="34" t="s">
        <v>33</v>
      </c>
      <c r="B43" s="35">
        <f>B44</f>
        <v>3</v>
      </c>
      <c r="C43" s="36">
        <v>0</v>
      </c>
      <c r="D43" s="35">
        <f>D44</f>
        <v>201</v>
      </c>
      <c r="E43" s="37" t="s">
        <v>18</v>
      </c>
      <c r="F43" s="35">
        <v>2436</v>
      </c>
      <c r="G43" s="35">
        <v>1904</v>
      </c>
      <c r="H43" s="35">
        <v>532</v>
      </c>
      <c r="I43" s="37">
        <f>I44</f>
        <v>446</v>
      </c>
      <c r="J43" s="37">
        <f>J44</f>
        <v>333</v>
      </c>
      <c r="K43" s="32">
        <f>K44</f>
        <v>113</v>
      </c>
    </row>
    <row r="44" spans="1:11" s="6" customFormat="1" ht="14.25" customHeight="1">
      <c r="A44" s="38" t="s">
        <v>22</v>
      </c>
      <c r="B44" s="26">
        <v>3</v>
      </c>
      <c r="C44" s="40">
        <v>0</v>
      </c>
      <c r="D44" s="26">
        <v>201</v>
      </c>
      <c r="E44" s="26" t="s">
        <v>18</v>
      </c>
      <c r="F44" s="26">
        <v>2436</v>
      </c>
      <c r="G44" s="26">
        <v>1904</v>
      </c>
      <c r="H44" s="26">
        <v>532</v>
      </c>
      <c r="I44" s="26">
        <v>446</v>
      </c>
      <c r="J44" s="26">
        <v>333</v>
      </c>
      <c r="K44" s="27">
        <v>113</v>
      </c>
    </row>
    <row r="45" spans="1:11" s="6" customFormat="1" ht="14.25" customHeight="1">
      <c r="A45" s="33"/>
      <c r="B45" s="25"/>
      <c r="C45" s="40"/>
      <c r="D45" s="25"/>
      <c r="E45" s="26"/>
      <c r="F45" s="25"/>
      <c r="G45" s="25"/>
      <c r="H45" s="25"/>
      <c r="I45" s="26"/>
      <c r="J45" s="26"/>
      <c r="K45" s="27"/>
    </row>
    <row r="46" spans="1:11" s="6" customFormat="1" ht="14.25" customHeight="1">
      <c r="A46" s="34" t="s">
        <v>34</v>
      </c>
      <c r="B46" s="35">
        <f>B47</f>
        <v>5</v>
      </c>
      <c r="C46" s="36">
        <v>0</v>
      </c>
      <c r="D46" s="35">
        <f>D47</f>
        <v>97</v>
      </c>
      <c r="E46" s="37" t="s">
        <v>18</v>
      </c>
      <c r="F46" s="35">
        <v>956</v>
      </c>
      <c r="G46" s="35">
        <v>146</v>
      </c>
      <c r="H46" s="35">
        <v>810</v>
      </c>
      <c r="I46" s="35">
        <v>447</v>
      </c>
      <c r="J46" s="35">
        <v>64</v>
      </c>
      <c r="K46" s="31">
        <v>383</v>
      </c>
    </row>
    <row r="47" spans="1:11" s="6" customFormat="1" ht="14.25" customHeight="1">
      <c r="A47" s="38" t="s">
        <v>24</v>
      </c>
      <c r="B47" s="25">
        <v>5</v>
      </c>
      <c r="C47" s="40">
        <v>0</v>
      </c>
      <c r="D47" s="25">
        <v>97</v>
      </c>
      <c r="E47" s="26" t="s">
        <v>18</v>
      </c>
      <c r="F47" s="25">
        <v>956</v>
      </c>
      <c r="G47" s="25">
        <v>146</v>
      </c>
      <c r="H47" s="25">
        <v>810</v>
      </c>
      <c r="I47" s="26">
        <v>447</v>
      </c>
      <c r="J47" s="26">
        <v>64</v>
      </c>
      <c r="K47" s="27">
        <v>383</v>
      </c>
    </row>
    <row r="48" spans="1:11" s="6" customFormat="1" ht="14.25" customHeight="1">
      <c r="A48" s="42"/>
      <c r="B48" s="25"/>
      <c r="C48" s="26"/>
      <c r="D48" s="25"/>
      <c r="E48" s="26"/>
      <c r="F48" s="25"/>
      <c r="G48" s="25"/>
      <c r="H48" s="25"/>
      <c r="I48" s="26"/>
      <c r="J48" s="26"/>
      <c r="K48" s="27"/>
    </row>
    <row r="49" spans="1:11" s="6" customFormat="1" ht="14.25" customHeight="1">
      <c r="A49" s="34" t="s">
        <v>35</v>
      </c>
      <c r="B49" s="35">
        <v>10</v>
      </c>
      <c r="C49" s="36">
        <v>0</v>
      </c>
      <c r="D49" s="35">
        <v>1449</v>
      </c>
      <c r="E49" s="37" t="s">
        <v>18</v>
      </c>
      <c r="F49" s="35">
        <v>16852</v>
      </c>
      <c r="G49" s="35">
        <v>9709</v>
      </c>
      <c r="H49" s="35">
        <v>7143</v>
      </c>
      <c r="I49" s="37">
        <v>3705</v>
      </c>
      <c r="J49" s="37">
        <v>2094</v>
      </c>
      <c r="K49" s="32">
        <v>1611</v>
      </c>
    </row>
    <row r="50" spans="1:11" s="6" customFormat="1" ht="14.25" customHeight="1">
      <c r="A50" s="38" t="s">
        <v>36</v>
      </c>
      <c r="B50" s="25">
        <v>1</v>
      </c>
      <c r="C50" s="40">
        <v>0</v>
      </c>
      <c r="D50" s="25">
        <v>947</v>
      </c>
      <c r="E50" s="26" t="s">
        <v>18</v>
      </c>
      <c r="F50" s="25">
        <v>8749</v>
      </c>
      <c r="G50" s="25">
        <v>5436</v>
      </c>
      <c r="H50" s="25">
        <v>3313</v>
      </c>
      <c r="I50" s="26" t="s">
        <v>18</v>
      </c>
      <c r="J50" s="26" t="s">
        <v>18</v>
      </c>
      <c r="K50" s="27" t="s">
        <v>18</v>
      </c>
    </row>
    <row r="51" spans="1:11" s="6" customFormat="1" ht="14.25" customHeight="1">
      <c r="A51" s="38" t="s">
        <v>23</v>
      </c>
      <c r="B51" s="25">
        <v>2</v>
      </c>
      <c r="C51" s="40">
        <v>0</v>
      </c>
      <c r="D51" s="25">
        <v>174</v>
      </c>
      <c r="E51" s="26" t="s">
        <v>18</v>
      </c>
      <c r="F51" s="25">
        <v>3434</v>
      </c>
      <c r="G51" s="25">
        <v>1531</v>
      </c>
      <c r="H51" s="25">
        <v>1903</v>
      </c>
      <c r="I51" s="26" t="s">
        <v>18</v>
      </c>
      <c r="J51" s="26" t="s">
        <v>18</v>
      </c>
      <c r="K51" s="27" t="s">
        <v>18</v>
      </c>
    </row>
    <row r="52" spans="1:11" s="6" customFormat="1" ht="14.25" customHeight="1">
      <c r="A52" s="38" t="s">
        <v>24</v>
      </c>
      <c r="B52" s="25">
        <v>7</v>
      </c>
      <c r="C52" s="40">
        <v>0</v>
      </c>
      <c r="D52" s="26">
        <v>328</v>
      </c>
      <c r="E52" s="26" t="s">
        <v>18</v>
      </c>
      <c r="F52" s="25">
        <v>4669</v>
      </c>
      <c r="G52" s="25">
        <v>2742</v>
      </c>
      <c r="H52" s="25">
        <v>1927</v>
      </c>
      <c r="I52" s="26" t="s">
        <v>18</v>
      </c>
      <c r="J52" s="26" t="s">
        <v>18</v>
      </c>
      <c r="K52" s="27" t="s">
        <v>18</v>
      </c>
    </row>
    <row r="53" spans="1:11" s="6" customFormat="1" ht="14.25" customHeight="1">
      <c r="A53" s="42"/>
      <c r="B53" s="25"/>
      <c r="C53" s="26"/>
      <c r="D53" s="26"/>
      <c r="E53" s="26"/>
      <c r="F53" s="25"/>
      <c r="G53" s="25"/>
      <c r="H53" s="25"/>
      <c r="I53" s="25"/>
      <c r="J53" s="25"/>
      <c r="K53" s="28"/>
    </row>
    <row r="54" spans="1:11" s="6" customFormat="1" ht="14.25" customHeight="1">
      <c r="A54" s="34" t="s">
        <v>37</v>
      </c>
      <c r="B54" s="35">
        <f>SUM(B55:B56)</f>
        <v>42</v>
      </c>
      <c r="C54" s="36">
        <v>0</v>
      </c>
      <c r="D54" s="37">
        <v>389</v>
      </c>
      <c r="E54" s="37">
        <v>1485</v>
      </c>
      <c r="F54" s="35">
        <f>SUM(F55:F56)</f>
        <v>5200</v>
      </c>
      <c r="G54" s="35">
        <f>SUM(G55:G56)</f>
        <v>1987</v>
      </c>
      <c r="H54" s="35">
        <f>SUM(H55:H56)</f>
        <v>3213</v>
      </c>
      <c r="I54" s="35">
        <v>2114</v>
      </c>
      <c r="J54" s="35">
        <v>898</v>
      </c>
      <c r="K54" s="35">
        <v>1216</v>
      </c>
    </row>
    <row r="55" spans="1:11" s="6" customFormat="1" ht="14.25" customHeight="1">
      <c r="A55" s="38" t="s">
        <v>23</v>
      </c>
      <c r="B55" s="25">
        <v>3</v>
      </c>
      <c r="C55" s="40">
        <v>0</v>
      </c>
      <c r="D55" s="25">
        <v>48</v>
      </c>
      <c r="E55" s="25">
        <v>163</v>
      </c>
      <c r="F55" s="25">
        <v>368</v>
      </c>
      <c r="G55" s="25">
        <v>78</v>
      </c>
      <c r="H55" s="25">
        <v>290</v>
      </c>
      <c r="I55" s="25">
        <v>120</v>
      </c>
      <c r="J55" s="25">
        <v>29</v>
      </c>
      <c r="K55" s="28">
        <v>91</v>
      </c>
    </row>
    <row r="56" spans="1:11" s="6" customFormat="1" ht="14.25" customHeight="1">
      <c r="A56" s="38" t="s">
        <v>24</v>
      </c>
      <c r="B56" s="28">
        <v>39</v>
      </c>
      <c r="C56" s="43">
        <v>0</v>
      </c>
      <c r="D56" s="28">
        <v>341</v>
      </c>
      <c r="E56" s="28">
        <v>1322</v>
      </c>
      <c r="F56" s="28">
        <v>4832</v>
      </c>
      <c r="G56" s="28">
        <v>1909</v>
      </c>
      <c r="H56" s="28">
        <v>2923</v>
      </c>
      <c r="I56" s="28">
        <v>1994</v>
      </c>
      <c r="J56" s="28">
        <v>869</v>
      </c>
      <c r="K56" s="28">
        <v>1125</v>
      </c>
    </row>
    <row r="57" spans="1:11" s="6" customFormat="1" ht="14.25" customHeight="1">
      <c r="A57" s="42"/>
      <c r="B57" s="44"/>
      <c r="C57" s="45"/>
      <c r="D57" s="44"/>
      <c r="E57" s="44"/>
      <c r="F57" s="44"/>
      <c r="G57" s="44"/>
      <c r="H57" s="44"/>
      <c r="I57" s="44"/>
      <c r="J57" s="44" t="s">
        <v>38</v>
      </c>
      <c r="K57" s="44"/>
    </row>
    <row r="58" spans="1:11" s="6" customFormat="1" ht="14.25" customHeight="1">
      <c r="A58" s="46" t="s">
        <v>39</v>
      </c>
      <c r="B58" s="47">
        <v>46</v>
      </c>
      <c r="C58" s="40">
        <v>0</v>
      </c>
      <c r="D58" s="47">
        <v>338</v>
      </c>
      <c r="E58" s="47">
        <v>230</v>
      </c>
      <c r="F58" s="47">
        <f>F59</f>
        <v>3108</v>
      </c>
      <c r="G58" s="47">
        <f>G59</f>
        <v>1817</v>
      </c>
      <c r="H58" s="47">
        <f>H59</f>
        <v>1291</v>
      </c>
      <c r="I58" s="47">
        <v>15591</v>
      </c>
      <c r="J58" s="47">
        <v>9471</v>
      </c>
      <c r="K58" s="47">
        <v>6120</v>
      </c>
    </row>
    <row r="59" spans="1:11" s="6" customFormat="1" ht="14.25" customHeight="1">
      <c r="A59" s="48" t="s">
        <v>24</v>
      </c>
      <c r="B59" s="49">
        <v>46</v>
      </c>
      <c r="C59" s="50">
        <v>0</v>
      </c>
      <c r="D59" s="49">
        <v>338</v>
      </c>
      <c r="E59" s="49">
        <v>230</v>
      </c>
      <c r="F59" s="49">
        <v>3108</v>
      </c>
      <c r="G59" s="49">
        <v>1817</v>
      </c>
      <c r="H59" s="49">
        <v>1291</v>
      </c>
      <c r="I59" s="49">
        <v>15591</v>
      </c>
      <c r="J59" s="49">
        <v>9471</v>
      </c>
      <c r="K59" s="49">
        <v>6120</v>
      </c>
    </row>
    <row r="60" spans="1:11" ht="14.25" customHeight="1">
      <c r="A60" s="51" t="s">
        <v>40</v>
      </c>
      <c r="B60" s="52"/>
      <c r="C60" s="52"/>
      <c r="D60" s="52"/>
      <c r="E60" s="52"/>
      <c r="F60" s="52"/>
      <c r="G60" s="52"/>
      <c r="H60" s="52"/>
      <c r="I60" s="52"/>
      <c r="J60" s="52"/>
      <c r="K60" s="53"/>
    </row>
    <row r="61" spans="1:11" ht="14.25" customHeight="1">
      <c r="A61" s="51" t="s">
        <v>41</v>
      </c>
      <c r="B61" s="52"/>
      <c r="C61" s="52"/>
      <c r="D61" s="52"/>
      <c r="E61" s="52"/>
      <c r="F61" s="52"/>
      <c r="G61" s="52"/>
      <c r="H61" s="52"/>
      <c r="I61" s="52"/>
      <c r="J61" s="52"/>
      <c r="K61" s="53"/>
    </row>
    <row r="62" spans="1:11" ht="14.25" customHeight="1">
      <c r="A62" s="54" t="s">
        <v>42</v>
      </c>
      <c r="B62" s="52"/>
      <c r="C62" s="52"/>
      <c r="D62" s="52"/>
      <c r="E62" s="52"/>
      <c r="F62" s="52"/>
      <c r="G62" s="52"/>
      <c r="H62" s="52"/>
      <c r="I62" s="52"/>
      <c r="J62" s="52"/>
      <c r="K62" s="53"/>
    </row>
    <row r="63" spans="1:11">
      <c r="A63" s="54" t="s">
        <v>43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topLeftCell="G1" workbookViewId="0">
      <selection activeCell="L12" sqref="L12"/>
    </sheetView>
  </sheetViews>
  <sheetFormatPr defaultRowHeight="13.5"/>
  <cols>
    <col min="1" max="1" width="12.25" customWidth="1"/>
    <col min="2" max="5" width="10.875" customWidth="1"/>
    <col min="6" max="6" width="13.625" customWidth="1"/>
    <col min="7" max="10" width="10.875" customWidth="1"/>
  </cols>
  <sheetData>
    <row r="1" spans="1:10">
      <c r="A1" s="210"/>
      <c r="B1" s="224" t="s">
        <v>159</v>
      </c>
      <c r="C1" s="210"/>
      <c r="D1" s="210"/>
      <c r="E1" s="210"/>
      <c r="F1" s="210"/>
      <c r="G1" s="210"/>
      <c r="H1" s="210"/>
      <c r="I1" s="210"/>
      <c r="J1" s="210"/>
    </row>
    <row r="2" spans="1:10">
      <c r="A2" s="244" t="s">
        <v>99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210"/>
      <c r="B3" s="245" t="s">
        <v>315</v>
      </c>
      <c r="C3" s="210"/>
      <c r="D3" s="210"/>
      <c r="E3" s="210"/>
      <c r="F3" s="210"/>
      <c r="G3" s="210"/>
      <c r="H3" s="210"/>
      <c r="I3" s="210"/>
      <c r="J3" s="210"/>
    </row>
    <row r="4" spans="1:10" ht="14.25" thickBot="1">
      <c r="A4" s="210"/>
      <c r="B4" s="210"/>
      <c r="C4" s="210"/>
      <c r="D4" s="210"/>
      <c r="E4" s="210"/>
      <c r="F4" s="210"/>
      <c r="G4" s="210"/>
      <c r="H4" s="210"/>
      <c r="I4" s="210"/>
      <c r="J4" s="210"/>
    </row>
    <row r="5" spans="1:10" ht="15" customHeight="1" thickTop="1">
      <c r="A5" s="419" t="s">
        <v>316</v>
      </c>
      <c r="B5" s="420" t="s">
        <v>317</v>
      </c>
      <c r="C5" s="387" t="s">
        <v>275</v>
      </c>
      <c r="D5" s="395"/>
      <c r="E5" s="388"/>
      <c r="F5" s="420" t="s">
        <v>318</v>
      </c>
      <c r="G5" s="420" t="s">
        <v>317</v>
      </c>
      <c r="H5" s="387" t="s">
        <v>275</v>
      </c>
      <c r="I5" s="395"/>
      <c r="J5" s="395"/>
    </row>
    <row r="6" spans="1:10" ht="15" customHeight="1">
      <c r="A6" s="392"/>
      <c r="B6" s="397"/>
      <c r="C6" s="246" t="s">
        <v>14</v>
      </c>
      <c r="D6" s="67" t="s">
        <v>15</v>
      </c>
      <c r="E6" s="247" t="s">
        <v>16</v>
      </c>
      <c r="F6" s="397"/>
      <c r="G6" s="397"/>
      <c r="H6" s="67" t="s">
        <v>14</v>
      </c>
      <c r="I6" s="67" t="s">
        <v>15</v>
      </c>
      <c r="J6" s="66" t="s">
        <v>16</v>
      </c>
    </row>
    <row r="7" spans="1:10">
      <c r="A7" s="248"/>
      <c r="B7" s="249"/>
      <c r="C7" s="249"/>
      <c r="D7" s="249"/>
      <c r="E7" s="249"/>
      <c r="F7" s="250"/>
      <c r="G7" s="249"/>
      <c r="H7" s="249"/>
      <c r="I7" s="249"/>
      <c r="J7" s="249"/>
    </row>
    <row r="8" spans="1:10" s="6" customFormat="1">
      <c r="A8" s="230" t="s">
        <v>132</v>
      </c>
      <c r="B8" s="216">
        <v>59</v>
      </c>
      <c r="C8" s="216">
        <v>2873</v>
      </c>
      <c r="D8" s="216">
        <v>1662</v>
      </c>
      <c r="E8" s="216">
        <v>1211</v>
      </c>
      <c r="F8" s="231" t="s">
        <v>290</v>
      </c>
      <c r="G8" s="235">
        <v>4</v>
      </c>
      <c r="H8" s="216">
        <f>SUM(I8:J8)</f>
        <v>202</v>
      </c>
      <c r="I8" s="216">
        <v>50</v>
      </c>
      <c r="J8" s="216">
        <v>152</v>
      </c>
    </row>
    <row r="9" spans="1:10" s="6" customFormat="1">
      <c r="A9" s="230">
        <v>25</v>
      </c>
      <c r="B9" s="216">
        <v>59</v>
      </c>
      <c r="C9" s="216">
        <v>3181</v>
      </c>
      <c r="D9" s="216">
        <v>1890</v>
      </c>
      <c r="E9" s="216">
        <v>1291</v>
      </c>
      <c r="F9" s="251" t="s">
        <v>303</v>
      </c>
      <c r="G9" s="216">
        <v>3</v>
      </c>
      <c r="H9" s="216">
        <f t="shared" ref="H9:H14" si="0">SUM(I9:J9)</f>
        <v>29</v>
      </c>
      <c r="I9" s="216">
        <v>0</v>
      </c>
      <c r="J9" s="216">
        <v>29</v>
      </c>
    </row>
    <row r="10" spans="1:10" s="6" customFormat="1">
      <c r="A10" s="232">
        <v>26</v>
      </c>
      <c r="B10" s="252">
        <v>55</v>
      </c>
      <c r="C10" s="252">
        <v>3108</v>
      </c>
      <c r="D10" s="252">
        <v>1817</v>
      </c>
      <c r="E10" s="252">
        <v>1291</v>
      </c>
      <c r="F10" s="231" t="s">
        <v>319</v>
      </c>
      <c r="G10" s="216" t="s">
        <v>266</v>
      </c>
      <c r="H10" s="216">
        <f t="shared" si="0"/>
        <v>0</v>
      </c>
      <c r="I10" s="216">
        <v>0</v>
      </c>
      <c r="J10" s="216">
        <v>0</v>
      </c>
    </row>
    <row r="11" spans="1:10" s="6" customFormat="1">
      <c r="A11" s="253"/>
      <c r="B11" s="213"/>
      <c r="C11" s="213" t="s">
        <v>158</v>
      </c>
      <c r="D11" s="213"/>
      <c r="E11" s="213"/>
      <c r="F11" s="231" t="s">
        <v>320</v>
      </c>
      <c r="G11" s="213">
        <v>3</v>
      </c>
      <c r="H11" s="216">
        <f t="shared" si="0"/>
        <v>78</v>
      </c>
      <c r="I11" s="216">
        <v>64</v>
      </c>
      <c r="J11" s="213">
        <v>14</v>
      </c>
    </row>
    <row r="12" spans="1:10" s="6" customFormat="1">
      <c r="A12" s="233" t="s">
        <v>321</v>
      </c>
      <c r="B12" s="216">
        <v>0</v>
      </c>
      <c r="C12" s="216">
        <v>0</v>
      </c>
      <c r="D12" s="216">
        <v>0</v>
      </c>
      <c r="E12" s="216">
        <v>0</v>
      </c>
      <c r="F12" s="231" t="s">
        <v>322</v>
      </c>
      <c r="G12" s="213">
        <v>1</v>
      </c>
      <c r="H12" s="216">
        <f t="shared" si="0"/>
        <v>8</v>
      </c>
      <c r="I12" s="216">
        <v>7</v>
      </c>
      <c r="J12" s="213">
        <v>1</v>
      </c>
    </row>
    <row r="13" spans="1:10" s="6" customFormat="1">
      <c r="A13" s="233" t="s">
        <v>323</v>
      </c>
      <c r="B13" s="213">
        <v>55</v>
      </c>
      <c r="C13" s="213">
        <v>3108</v>
      </c>
      <c r="D13" s="213">
        <v>1817</v>
      </c>
      <c r="E13" s="213">
        <v>1291</v>
      </c>
      <c r="F13" s="231" t="s">
        <v>324</v>
      </c>
      <c r="G13" s="213">
        <v>41</v>
      </c>
      <c r="H13" s="216">
        <f t="shared" si="0"/>
        <v>2752</v>
      </c>
      <c r="I13" s="216">
        <v>1677</v>
      </c>
      <c r="J13" s="216">
        <v>1075</v>
      </c>
    </row>
    <row r="14" spans="1:10" s="6" customFormat="1">
      <c r="A14" s="253"/>
      <c r="B14" s="254"/>
      <c r="C14" s="254" t="s">
        <v>158</v>
      </c>
      <c r="D14" s="254"/>
      <c r="E14" s="254"/>
      <c r="F14" s="231" t="s">
        <v>325</v>
      </c>
      <c r="G14" s="213">
        <v>3</v>
      </c>
      <c r="H14" s="216">
        <f t="shared" si="0"/>
        <v>39</v>
      </c>
      <c r="I14" s="213">
        <v>19</v>
      </c>
      <c r="J14" s="213">
        <v>20</v>
      </c>
    </row>
    <row r="15" spans="1:10">
      <c r="A15" s="255" t="s">
        <v>59</v>
      </c>
      <c r="B15" s="256" t="s">
        <v>59</v>
      </c>
      <c r="C15" s="256" t="s">
        <v>59</v>
      </c>
      <c r="D15" s="256" t="s">
        <v>59</v>
      </c>
      <c r="E15" s="256" t="s">
        <v>59</v>
      </c>
      <c r="F15" s="241"/>
      <c r="G15" s="257"/>
      <c r="H15" s="257"/>
      <c r="I15" s="257"/>
      <c r="J15" s="257"/>
    </row>
    <row r="16" spans="1:10">
      <c r="G16" s="12"/>
      <c r="H16" s="12"/>
      <c r="I16" s="12"/>
      <c r="J16" s="12"/>
    </row>
  </sheetData>
  <mergeCells count="6">
    <mergeCell ref="H5:J5"/>
    <mergeCell ref="A5:A6"/>
    <mergeCell ref="B5:B6"/>
    <mergeCell ref="C5:E5"/>
    <mergeCell ref="F5:F6"/>
    <mergeCell ref="G5:G6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workbookViewId="0">
      <selection activeCell="L12" sqref="L12"/>
    </sheetView>
  </sheetViews>
  <sheetFormatPr defaultRowHeight="13.5"/>
  <cols>
    <col min="1" max="1" width="27.625" style="6" customWidth="1"/>
    <col min="2" max="3" width="8.125" style="6" customWidth="1"/>
    <col min="4" max="9" width="5.625" style="6" customWidth="1"/>
    <col min="10" max="10" width="8.125" style="6" customWidth="1"/>
    <col min="11" max="13" width="5.625" style="6" customWidth="1"/>
    <col min="14" max="16384" width="9" style="6"/>
  </cols>
  <sheetData>
    <row r="1" spans="1:14">
      <c r="A1" s="422" t="s">
        <v>326</v>
      </c>
      <c r="B1" s="422"/>
      <c r="C1" s="422"/>
      <c r="D1" s="422"/>
      <c r="E1" s="422"/>
      <c r="F1" s="422"/>
      <c r="G1" s="422"/>
      <c r="H1" s="157"/>
      <c r="I1" s="157"/>
      <c r="J1" s="157"/>
      <c r="K1" s="157"/>
      <c r="L1" s="157"/>
      <c r="M1" s="157"/>
    </row>
    <row r="2" spans="1:14" ht="14.25" thickBo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4" ht="14.25" customHeight="1" thickTop="1">
      <c r="A3" s="258"/>
      <c r="B3" s="259"/>
      <c r="C3" s="260" t="s">
        <v>327</v>
      </c>
      <c r="D3" s="64"/>
      <c r="E3" s="64"/>
      <c r="F3" s="64"/>
      <c r="G3" s="64"/>
      <c r="H3" s="64"/>
      <c r="I3" s="65"/>
      <c r="J3" s="423" t="s">
        <v>328</v>
      </c>
      <c r="K3" s="424"/>
      <c r="L3" s="424"/>
      <c r="M3" s="424"/>
    </row>
    <row r="4" spans="1:14" ht="14.25" customHeight="1">
      <c r="A4" s="74" t="s">
        <v>329</v>
      </c>
      <c r="B4" s="261" t="s">
        <v>14</v>
      </c>
      <c r="C4" s="425" t="s">
        <v>14</v>
      </c>
      <c r="D4" s="427" t="s">
        <v>330</v>
      </c>
      <c r="E4" s="396" t="s">
        <v>331</v>
      </c>
      <c r="F4" s="396" t="s">
        <v>332</v>
      </c>
      <c r="G4" s="396" t="s">
        <v>333</v>
      </c>
      <c r="H4" s="396" t="s">
        <v>334</v>
      </c>
      <c r="I4" s="396" t="s">
        <v>335</v>
      </c>
      <c r="J4" s="425" t="s">
        <v>14</v>
      </c>
      <c r="K4" s="396" t="s">
        <v>336</v>
      </c>
      <c r="L4" s="396" t="s">
        <v>337</v>
      </c>
      <c r="M4" s="421" t="s">
        <v>338</v>
      </c>
    </row>
    <row r="5" spans="1:14" ht="14.25" customHeight="1">
      <c r="A5" s="262"/>
      <c r="B5" s="263"/>
      <c r="C5" s="426"/>
      <c r="D5" s="428"/>
      <c r="E5" s="397"/>
      <c r="F5" s="397"/>
      <c r="G5" s="397"/>
      <c r="H5" s="397"/>
      <c r="I5" s="397"/>
      <c r="J5" s="426"/>
      <c r="K5" s="397"/>
      <c r="L5" s="397"/>
      <c r="M5" s="394"/>
    </row>
    <row r="6" spans="1:14" ht="7.5" customHeight="1">
      <c r="A6" s="211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</row>
    <row r="7" spans="1:14" ht="14.25" customHeight="1">
      <c r="A7" s="78" t="s">
        <v>339</v>
      </c>
      <c r="B7" s="235">
        <v>72</v>
      </c>
      <c r="C7" s="235">
        <v>45</v>
      </c>
      <c r="D7" s="235">
        <v>11</v>
      </c>
      <c r="E7" s="235">
        <v>4</v>
      </c>
      <c r="F7" s="235">
        <v>6</v>
      </c>
      <c r="G7" s="235">
        <v>9</v>
      </c>
      <c r="H7" s="235">
        <v>6</v>
      </c>
      <c r="I7" s="235">
        <v>9</v>
      </c>
      <c r="J7" s="235">
        <v>27</v>
      </c>
      <c r="K7" s="235">
        <v>9</v>
      </c>
      <c r="L7" s="235">
        <v>9</v>
      </c>
      <c r="M7" s="235">
        <v>9</v>
      </c>
      <c r="N7" s="80"/>
    </row>
    <row r="8" spans="1:14" ht="14.25" customHeight="1">
      <c r="A8" s="78">
        <v>25</v>
      </c>
      <c r="B8" s="235">
        <v>58</v>
      </c>
      <c r="C8" s="235">
        <v>32</v>
      </c>
      <c r="D8" s="235">
        <v>0</v>
      </c>
      <c r="E8" s="235">
        <v>9</v>
      </c>
      <c r="F8" s="235">
        <v>4</v>
      </c>
      <c r="G8" s="235">
        <v>4</v>
      </c>
      <c r="H8" s="235">
        <v>10</v>
      </c>
      <c r="I8" s="235">
        <v>5</v>
      </c>
      <c r="J8" s="235">
        <v>26</v>
      </c>
      <c r="K8" s="235">
        <v>10</v>
      </c>
      <c r="L8" s="235">
        <v>8</v>
      </c>
      <c r="M8" s="235">
        <v>8</v>
      </c>
      <c r="N8" s="80"/>
    </row>
    <row r="9" spans="1:14" ht="7.5" customHeight="1">
      <c r="A9" s="265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4" ht="14.25" customHeight="1">
      <c r="A10" s="81">
        <v>26</v>
      </c>
      <c r="B10" s="266">
        <v>70</v>
      </c>
      <c r="C10" s="267">
        <v>46</v>
      </c>
      <c r="D10" s="267">
        <v>13</v>
      </c>
      <c r="E10" s="267">
        <v>3</v>
      </c>
      <c r="F10" s="267">
        <v>9</v>
      </c>
      <c r="G10" s="267">
        <v>4</v>
      </c>
      <c r="H10" s="267">
        <v>7</v>
      </c>
      <c r="I10" s="267">
        <v>10</v>
      </c>
      <c r="J10" s="267">
        <v>24</v>
      </c>
      <c r="K10" s="267">
        <v>9</v>
      </c>
      <c r="L10" s="267">
        <v>6</v>
      </c>
      <c r="M10" s="267">
        <v>9</v>
      </c>
      <c r="N10" s="80"/>
    </row>
    <row r="11" spans="1:14" ht="14.25" customHeight="1">
      <c r="A11" s="211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80"/>
    </row>
    <row r="12" spans="1:14" ht="18" customHeight="1">
      <c r="A12" s="233" t="s">
        <v>340</v>
      </c>
      <c r="B12" s="235">
        <v>61</v>
      </c>
      <c r="C12" s="235">
        <v>41</v>
      </c>
      <c r="D12" s="235">
        <v>9</v>
      </c>
      <c r="E12" s="235">
        <v>3</v>
      </c>
      <c r="F12" s="235">
        <v>8</v>
      </c>
      <c r="G12" s="235">
        <v>4</v>
      </c>
      <c r="H12" s="235">
        <v>7</v>
      </c>
      <c r="I12" s="235">
        <v>10</v>
      </c>
      <c r="J12" s="235">
        <v>20</v>
      </c>
      <c r="K12" s="235">
        <v>8</v>
      </c>
      <c r="L12" s="235">
        <v>5</v>
      </c>
      <c r="M12" s="235">
        <v>7</v>
      </c>
      <c r="N12" s="80"/>
    </row>
    <row r="13" spans="1:14" ht="18" customHeight="1">
      <c r="A13" s="268" t="s">
        <v>341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80"/>
    </row>
    <row r="14" spans="1:14" ht="27">
      <c r="A14" s="269" t="s">
        <v>342</v>
      </c>
      <c r="B14" s="235">
        <v>0</v>
      </c>
      <c r="C14" s="235">
        <v>0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80"/>
    </row>
    <row r="15" spans="1:14">
      <c r="A15" s="269" t="s">
        <v>343</v>
      </c>
      <c r="B15" s="235">
        <v>61</v>
      </c>
      <c r="C15" s="235">
        <v>41</v>
      </c>
      <c r="D15" s="235">
        <v>9</v>
      </c>
      <c r="E15" s="235">
        <v>3</v>
      </c>
      <c r="F15" s="235">
        <v>8</v>
      </c>
      <c r="G15" s="235">
        <v>4</v>
      </c>
      <c r="H15" s="235">
        <v>7</v>
      </c>
      <c r="I15" s="235">
        <v>10</v>
      </c>
      <c r="J15" s="235">
        <v>20</v>
      </c>
      <c r="K15" s="235">
        <v>8</v>
      </c>
      <c r="L15" s="235">
        <v>5</v>
      </c>
      <c r="M15" s="235">
        <v>7</v>
      </c>
      <c r="N15" s="80"/>
    </row>
    <row r="16" spans="1:14" ht="18" customHeight="1">
      <c r="A16" s="268" t="s">
        <v>344</v>
      </c>
      <c r="B16" s="235">
        <v>0</v>
      </c>
      <c r="C16" s="235">
        <v>0</v>
      </c>
      <c r="D16" s="235">
        <v>0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80"/>
    </row>
    <row r="17" spans="1:14" ht="18" customHeight="1">
      <c r="A17" s="233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80"/>
    </row>
    <row r="18" spans="1:14" ht="18" customHeight="1">
      <c r="A18" s="233" t="s">
        <v>345</v>
      </c>
      <c r="B18" s="235">
        <v>9</v>
      </c>
      <c r="C18" s="235">
        <v>5</v>
      </c>
      <c r="D18" s="235">
        <v>4</v>
      </c>
      <c r="E18" s="235">
        <v>0</v>
      </c>
      <c r="F18" s="235">
        <v>1</v>
      </c>
      <c r="G18" s="235">
        <v>0</v>
      </c>
      <c r="H18" s="235">
        <v>0</v>
      </c>
      <c r="I18" s="235">
        <v>0</v>
      </c>
      <c r="J18" s="235">
        <v>4</v>
      </c>
      <c r="K18" s="235">
        <v>1</v>
      </c>
      <c r="L18" s="235">
        <v>1</v>
      </c>
      <c r="M18" s="235">
        <v>2</v>
      </c>
      <c r="N18" s="80"/>
    </row>
    <row r="19" spans="1:14" ht="18" customHeight="1">
      <c r="A19" s="268" t="s">
        <v>341</v>
      </c>
      <c r="B19" s="235">
        <v>1</v>
      </c>
      <c r="C19" s="235">
        <v>0</v>
      </c>
      <c r="D19" s="235">
        <v>0</v>
      </c>
      <c r="E19" s="235">
        <v>0</v>
      </c>
      <c r="F19" s="235">
        <v>0</v>
      </c>
      <c r="G19" s="235">
        <v>0</v>
      </c>
      <c r="H19" s="235">
        <v>0</v>
      </c>
      <c r="I19" s="235">
        <v>0</v>
      </c>
      <c r="J19" s="235">
        <v>1</v>
      </c>
      <c r="K19" s="235">
        <v>0</v>
      </c>
      <c r="L19" s="235">
        <v>1</v>
      </c>
      <c r="M19" s="235">
        <v>0</v>
      </c>
      <c r="N19" s="80"/>
    </row>
    <row r="20" spans="1:14" ht="27">
      <c r="A20" s="269" t="s">
        <v>342</v>
      </c>
      <c r="B20" s="235">
        <v>3</v>
      </c>
      <c r="C20" s="235">
        <v>0</v>
      </c>
      <c r="D20" s="235">
        <v>0</v>
      </c>
      <c r="E20" s="235">
        <v>0</v>
      </c>
      <c r="F20" s="235">
        <v>0</v>
      </c>
      <c r="G20" s="235">
        <v>0</v>
      </c>
      <c r="H20" s="235">
        <v>0</v>
      </c>
      <c r="I20" s="235">
        <v>0</v>
      </c>
      <c r="J20" s="235">
        <v>3</v>
      </c>
      <c r="K20" s="235">
        <v>1</v>
      </c>
      <c r="L20" s="235">
        <v>0</v>
      </c>
      <c r="M20" s="235">
        <v>2</v>
      </c>
      <c r="N20" s="80"/>
    </row>
    <row r="21" spans="1:14">
      <c r="A21" s="269" t="s">
        <v>343</v>
      </c>
      <c r="B21" s="235">
        <v>5</v>
      </c>
      <c r="C21" s="235">
        <v>5</v>
      </c>
      <c r="D21" s="235">
        <v>4</v>
      </c>
      <c r="E21" s="235">
        <v>0</v>
      </c>
      <c r="F21" s="235">
        <v>1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0</v>
      </c>
      <c r="M21" s="235">
        <v>0</v>
      </c>
      <c r="N21" s="80"/>
    </row>
    <row r="22" spans="1:14" ht="18" customHeight="1">
      <c r="A22" s="269" t="s">
        <v>344</v>
      </c>
      <c r="B22" s="235">
        <v>0</v>
      </c>
      <c r="C22" s="235">
        <v>0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80"/>
    </row>
    <row r="23" spans="1:14" ht="7.5" customHeight="1">
      <c r="A23" s="27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80"/>
    </row>
    <row r="24" spans="1:14"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80"/>
    </row>
    <row r="25" spans="1:14"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80"/>
    </row>
    <row r="26" spans="1:14"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80"/>
    </row>
    <row r="27" spans="1:14"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80"/>
    </row>
    <row r="28" spans="1:14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4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4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4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4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2:1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2:1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2:1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2:1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2:1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2:1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</sheetData>
  <mergeCells count="13">
    <mergeCell ref="K4:K5"/>
    <mergeCell ref="L4:L5"/>
    <mergeCell ref="M4:M5"/>
    <mergeCell ref="A1:G1"/>
    <mergeCell ref="J3:M3"/>
    <mergeCell ref="C4:C5"/>
    <mergeCell ref="D4:D5"/>
    <mergeCell ref="E4:E5"/>
    <mergeCell ref="F4:F5"/>
    <mergeCell ref="G4:G5"/>
    <mergeCell ref="H4:H5"/>
    <mergeCell ref="I4:I5"/>
    <mergeCell ref="J4:J5"/>
  </mergeCells>
  <phoneticPr fontId="2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topLeftCell="F1" zoomScaleNormal="100" workbookViewId="0">
      <selection activeCell="L12" sqref="L12"/>
    </sheetView>
  </sheetViews>
  <sheetFormatPr defaultRowHeight="13.5"/>
  <cols>
    <col min="1" max="1" width="29.375" style="6" customWidth="1"/>
    <col min="2" max="10" width="8.875" style="6" customWidth="1"/>
    <col min="11" max="16384" width="9" style="6"/>
  </cols>
  <sheetData>
    <row r="1" spans="1:10">
      <c r="A1" s="157"/>
      <c r="B1" s="108" t="s">
        <v>98</v>
      </c>
      <c r="C1" s="157"/>
      <c r="D1" s="157"/>
      <c r="E1" s="157"/>
      <c r="F1" s="157"/>
      <c r="G1" s="157"/>
      <c r="H1" s="157"/>
      <c r="I1" s="157"/>
      <c r="J1" s="157"/>
    </row>
    <row r="2" spans="1:10">
      <c r="A2" s="110" t="s">
        <v>99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>
      <c r="A3" s="157" t="s">
        <v>346</v>
      </c>
      <c r="B3" s="60"/>
      <c r="C3" s="157"/>
      <c r="D3" s="157"/>
      <c r="E3" s="157"/>
      <c r="F3" s="157"/>
      <c r="G3" s="157"/>
      <c r="H3" s="157"/>
      <c r="I3" s="157"/>
      <c r="J3" s="157"/>
    </row>
    <row r="4" spans="1:10">
      <c r="A4" s="271" t="s">
        <v>347</v>
      </c>
      <c r="B4" s="272"/>
      <c r="C4" s="157"/>
      <c r="D4" s="157"/>
      <c r="E4" s="157"/>
      <c r="F4" s="157"/>
      <c r="G4" s="157"/>
      <c r="H4" s="157"/>
      <c r="I4" s="157"/>
      <c r="J4" s="157"/>
    </row>
    <row r="5" spans="1:10" ht="14.25" thickBot="1">
      <c r="A5" s="157"/>
      <c r="B5" s="157"/>
      <c r="C5" s="157"/>
      <c r="D5" s="157"/>
      <c r="E5" s="157"/>
      <c r="F5" s="157"/>
      <c r="G5" s="157"/>
      <c r="H5" s="157"/>
      <c r="I5" s="157"/>
      <c r="J5" s="157"/>
    </row>
    <row r="6" spans="1:10" ht="15.75" customHeight="1" thickTop="1">
      <c r="A6" s="419" t="s">
        <v>348</v>
      </c>
      <c r="B6" s="63"/>
      <c r="C6" s="273" t="s">
        <v>349</v>
      </c>
      <c r="D6" s="64"/>
      <c r="E6" s="63"/>
      <c r="F6" s="273" t="s">
        <v>350</v>
      </c>
      <c r="G6" s="65"/>
      <c r="H6" s="64"/>
      <c r="I6" s="274" t="s">
        <v>351</v>
      </c>
      <c r="J6" s="64"/>
    </row>
    <row r="7" spans="1:10" ht="15.75" customHeight="1">
      <c r="A7" s="392"/>
      <c r="B7" s="275" t="s">
        <v>14</v>
      </c>
      <c r="C7" s="276" t="s">
        <v>15</v>
      </c>
      <c r="D7" s="277" t="s">
        <v>16</v>
      </c>
      <c r="E7" s="275" t="s">
        <v>14</v>
      </c>
      <c r="F7" s="276" t="s">
        <v>15</v>
      </c>
      <c r="G7" s="278" t="s">
        <v>16</v>
      </c>
      <c r="H7" s="275" t="s">
        <v>14</v>
      </c>
      <c r="I7" s="276" t="s">
        <v>15</v>
      </c>
      <c r="J7" s="277" t="s">
        <v>16</v>
      </c>
    </row>
    <row r="8" spans="1:10" ht="15.75" customHeight="1">
      <c r="A8" s="279"/>
      <c r="B8" s="280"/>
      <c r="C8" s="264"/>
      <c r="D8" s="264"/>
      <c r="E8" s="264"/>
      <c r="F8" s="264"/>
      <c r="G8" s="264"/>
      <c r="H8" s="264"/>
      <c r="I8" s="264"/>
      <c r="J8" s="264"/>
    </row>
    <row r="9" spans="1:10" ht="15.75" customHeight="1">
      <c r="A9" s="281" t="s">
        <v>352</v>
      </c>
      <c r="B9" s="282">
        <v>13215</v>
      </c>
      <c r="C9" s="267">
        <v>6740</v>
      </c>
      <c r="D9" s="267">
        <v>6475</v>
      </c>
      <c r="E9" s="267">
        <v>13030</v>
      </c>
      <c r="F9" s="267">
        <v>6690</v>
      </c>
      <c r="G9" s="267">
        <v>6340</v>
      </c>
      <c r="H9" s="267">
        <v>12985</v>
      </c>
      <c r="I9" s="267">
        <v>6605</v>
      </c>
      <c r="J9" s="267">
        <v>6380</v>
      </c>
    </row>
    <row r="10" spans="1:10" ht="9" customHeight="1">
      <c r="A10" s="279"/>
      <c r="B10" s="283"/>
      <c r="C10" s="235"/>
      <c r="D10" s="235"/>
      <c r="E10" s="235"/>
      <c r="F10" s="235"/>
      <c r="G10" s="235"/>
      <c r="H10" s="235"/>
      <c r="I10" s="235"/>
      <c r="J10" s="235"/>
    </row>
    <row r="11" spans="1:10" ht="15.75" customHeight="1">
      <c r="A11" s="284" t="s">
        <v>353</v>
      </c>
      <c r="B11" s="283">
        <v>12905</v>
      </c>
      <c r="C11" s="235">
        <v>6573</v>
      </c>
      <c r="D11" s="235">
        <v>6332</v>
      </c>
      <c r="E11" s="235">
        <v>12729</v>
      </c>
      <c r="F11" s="235">
        <v>6520</v>
      </c>
      <c r="G11" s="235">
        <v>6209</v>
      </c>
      <c r="H11" s="235">
        <v>12674</v>
      </c>
      <c r="I11" s="235">
        <v>6404</v>
      </c>
      <c r="J11" s="235">
        <v>6270</v>
      </c>
    </row>
    <row r="12" spans="1:10" ht="15.75" customHeight="1">
      <c r="A12" s="285" t="s">
        <v>354</v>
      </c>
      <c r="B12" s="283">
        <v>12325</v>
      </c>
      <c r="C12" s="235">
        <v>6161</v>
      </c>
      <c r="D12" s="235">
        <v>6164</v>
      </c>
      <c r="E12" s="235">
        <v>12193</v>
      </c>
      <c r="F12" s="235">
        <v>6143</v>
      </c>
      <c r="G12" s="235">
        <v>6050</v>
      </c>
      <c r="H12" s="235">
        <v>12124</v>
      </c>
      <c r="I12" s="235">
        <v>6006</v>
      </c>
      <c r="J12" s="235">
        <v>6118</v>
      </c>
    </row>
    <row r="13" spans="1:10" ht="15.75" customHeight="1">
      <c r="A13" s="286" t="s">
        <v>355</v>
      </c>
      <c r="B13" s="283">
        <v>12079</v>
      </c>
      <c r="C13" s="235">
        <v>6034</v>
      </c>
      <c r="D13" s="235">
        <v>6045</v>
      </c>
      <c r="E13" s="235">
        <v>11967</v>
      </c>
      <c r="F13" s="235">
        <v>6010</v>
      </c>
      <c r="G13" s="235">
        <v>5957</v>
      </c>
      <c r="H13" s="235">
        <v>11870</v>
      </c>
      <c r="I13" s="235">
        <v>5876</v>
      </c>
      <c r="J13" s="235">
        <v>5994</v>
      </c>
    </row>
    <row r="14" spans="1:10" ht="15.75" customHeight="1">
      <c r="A14" s="286" t="s">
        <v>356</v>
      </c>
      <c r="B14" s="283">
        <v>119</v>
      </c>
      <c r="C14" s="235">
        <v>65</v>
      </c>
      <c r="D14" s="235">
        <v>54</v>
      </c>
      <c r="E14" s="235">
        <v>114</v>
      </c>
      <c r="F14" s="235">
        <v>68</v>
      </c>
      <c r="G14" s="235">
        <v>46</v>
      </c>
      <c r="H14" s="235">
        <v>114</v>
      </c>
      <c r="I14" s="235">
        <v>62</v>
      </c>
      <c r="J14" s="235">
        <v>52</v>
      </c>
    </row>
    <row r="15" spans="1:10" ht="15.75" customHeight="1">
      <c r="A15" s="286" t="s">
        <v>357</v>
      </c>
      <c r="B15" s="283">
        <v>127</v>
      </c>
      <c r="C15" s="235">
        <v>62</v>
      </c>
      <c r="D15" s="235">
        <v>65</v>
      </c>
      <c r="E15" s="235">
        <v>112</v>
      </c>
      <c r="F15" s="235">
        <v>65</v>
      </c>
      <c r="G15" s="235">
        <v>47</v>
      </c>
      <c r="H15" s="235">
        <v>140</v>
      </c>
      <c r="I15" s="235">
        <v>68</v>
      </c>
      <c r="J15" s="235">
        <v>72</v>
      </c>
    </row>
    <row r="16" spans="1:10" ht="15.75" customHeight="1">
      <c r="A16" s="285" t="s">
        <v>358</v>
      </c>
      <c r="B16" s="287">
        <v>0</v>
      </c>
      <c r="C16" s="288">
        <v>0</v>
      </c>
      <c r="D16" s="288">
        <v>0</v>
      </c>
      <c r="E16" s="288">
        <v>0</v>
      </c>
      <c r="F16" s="288">
        <v>0</v>
      </c>
      <c r="G16" s="288">
        <v>0</v>
      </c>
      <c r="H16" s="288">
        <v>0</v>
      </c>
      <c r="I16" s="288">
        <v>0</v>
      </c>
      <c r="J16" s="288">
        <v>0</v>
      </c>
    </row>
    <row r="17" spans="1:10" ht="15.75" customHeight="1">
      <c r="A17" s="289" t="s">
        <v>359</v>
      </c>
      <c r="B17" s="283">
        <v>0</v>
      </c>
      <c r="C17" s="288">
        <v>0</v>
      </c>
      <c r="D17" s="288">
        <v>0</v>
      </c>
      <c r="E17" s="288">
        <v>0</v>
      </c>
      <c r="F17" s="288">
        <v>0</v>
      </c>
      <c r="G17" s="288">
        <v>0</v>
      </c>
      <c r="H17" s="288">
        <v>0</v>
      </c>
      <c r="I17" s="288">
        <v>0</v>
      </c>
      <c r="J17" s="288">
        <v>0</v>
      </c>
    </row>
    <row r="18" spans="1:10" ht="15.75" customHeight="1">
      <c r="A18" s="285" t="s">
        <v>360</v>
      </c>
      <c r="B18" s="283">
        <v>406</v>
      </c>
      <c r="C18" s="235">
        <v>310</v>
      </c>
      <c r="D18" s="235">
        <v>96</v>
      </c>
      <c r="E18" s="235">
        <v>407</v>
      </c>
      <c r="F18" s="235">
        <v>299</v>
      </c>
      <c r="G18" s="235">
        <v>108</v>
      </c>
      <c r="H18" s="235">
        <v>411</v>
      </c>
      <c r="I18" s="235">
        <v>316</v>
      </c>
      <c r="J18" s="235">
        <v>95</v>
      </c>
    </row>
    <row r="19" spans="1:10" ht="15.75" customHeight="1">
      <c r="A19" s="285" t="s">
        <v>361</v>
      </c>
      <c r="B19" s="283">
        <v>174</v>
      </c>
      <c r="C19" s="235">
        <v>102</v>
      </c>
      <c r="D19" s="235">
        <v>72</v>
      </c>
      <c r="E19" s="235">
        <v>129</v>
      </c>
      <c r="F19" s="235">
        <v>78</v>
      </c>
      <c r="G19" s="235">
        <v>51</v>
      </c>
      <c r="H19" s="235">
        <v>139</v>
      </c>
      <c r="I19" s="235">
        <v>82</v>
      </c>
      <c r="J19" s="235">
        <v>57</v>
      </c>
    </row>
    <row r="20" spans="1:10" ht="15.75" customHeight="1">
      <c r="A20" s="284" t="s">
        <v>362</v>
      </c>
      <c r="B20" s="287">
        <v>55</v>
      </c>
      <c r="C20" s="288">
        <v>21</v>
      </c>
      <c r="D20" s="288">
        <v>34</v>
      </c>
      <c r="E20" s="288">
        <v>40</v>
      </c>
      <c r="F20" s="288">
        <v>18</v>
      </c>
      <c r="G20" s="288">
        <v>22</v>
      </c>
      <c r="H20" s="288">
        <v>38</v>
      </c>
      <c r="I20" s="288">
        <v>16</v>
      </c>
      <c r="J20" s="288">
        <v>22</v>
      </c>
    </row>
    <row r="21" spans="1:10" ht="15.75" customHeight="1">
      <c r="A21" s="284" t="s">
        <v>363</v>
      </c>
      <c r="B21" s="283">
        <v>13</v>
      </c>
      <c r="C21" s="235">
        <v>8</v>
      </c>
      <c r="D21" s="235">
        <v>5</v>
      </c>
      <c r="E21" s="235">
        <v>16</v>
      </c>
      <c r="F21" s="235">
        <v>7</v>
      </c>
      <c r="G21" s="235">
        <v>9</v>
      </c>
      <c r="H21" s="235">
        <v>19</v>
      </c>
      <c r="I21" s="235">
        <v>12</v>
      </c>
      <c r="J21" s="235">
        <v>7</v>
      </c>
    </row>
    <row r="22" spans="1:10" ht="15.75" customHeight="1">
      <c r="A22" s="284" t="s">
        <v>364</v>
      </c>
      <c r="B22" s="283">
        <v>4</v>
      </c>
      <c r="C22" s="235">
        <v>4</v>
      </c>
      <c r="D22" s="235">
        <v>0</v>
      </c>
      <c r="E22" s="235">
        <v>9</v>
      </c>
      <c r="F22" s="235">
        <v>9</v>
      </c>
      <c r="G22" s="235">
        <v>0</v>
      </c>
      <c r="H22" s="235">
        <v>8</v>
      </c>
      <c r="I22" s="235">
        <v>8</v>
      </c>
      <c r="J22" s="235">
        <v>0</v>
      </c>
    </row>
    <row r="23" spans="1:10" ht="15.75" customHeight="1">
      <c r="A23" s="284" t="s">
        <v>365</v>
      </c>
      <c r="B23" s="283">
        <v>71</v>
      </c>
      <c r="C23" s="235">
        <v>53</v>
      </c>
      <c r="D23" s="235">
        <v>18</v>
      </c>
      <c r="E23" s="235">
        <v>91</v>
      </c>
      <c r="F23" s="235">
        <v>64</v>
      </c>
      <c r="G23" s="235">
        <v>27</v>
      </c>
      <c r="H23" s="235">
        <v>111</v>
      </c>
      <c r="I23" s="235">
        <v>85</v>
      </c>
      <c r="J23" s="235">
        <v>26</v>
      </c>
    </row>
    <row r="24" spans="1:10" ht="15.75" customHeight="1">
      <c r="A24" s="290" t="s">
        <v>366</v>
      </c>
      <c r="B24" s="283">
        <v>166</v>
      </c>
      <c r="C24" s="235">
        <v>80</v>
      </c>
      <c r="D24" s="235">
        <v>86</v>
      </c>
      <c r="E24" s="235">
        <v>142</v>
      </c>
      <c r="F24" s="235">
        <v>71</v>
      </c>
      <c r="G24" s="235">
        <v>71</v>
      </c>
      <c r="H24" s="235">
        <v>132</v>
      </c>
      <c r="I24" s="235">
        <v>77</v>
      </c>
      <c r="J24" s="235">
        <v>55</v>
      </c>
    </row>
    <row r="25" spans="1:10" ht="15.75" customHeight="1">
      <c r="A25" s="284" t="s">
        <v>367</v>
      </c>
      <c r="B25" s="287">
        <v>1</v>
      </c>
      <c r="C25" s="288">
        <v>1</v>
      </c>
      <c r="D25" s="288">
        <v>0</v>
      </c>
      <c r="E25" s="288">
        <v>3</v>
      </c>
      <c r="F25" s="288">
        <v>1</v>
      </c>
      <c r="G25" s="288">
        <v>2</v>
      </c>
      <c r="H25" s="288">
        <v>3</v>
      </c>
      <c r="I25" s="288">
        <v>3</v>
      </c>
      <c r="J25" s="288">
        <v>0</v>
      </c>
    </row>
    <row r="26" spans="1:10" ht="9" customHeight="1">
      <c r="A26" s="284"/>
      <c r="B26" s="283"/>
      <c r="C26" s="235"/>
      <c r="D26" s="235"/>
      <c r="E26" s="235"/>
      <c r="F26" s="235"/>
      <c r="G26" s="235"/>
      <c r="H26" s="235"/>
      <c r="I26" s="235"/>
      <c r="J26" s="235"/>
    </row>
    <row r="27" spans="1:10" ht="15.75" customHeight="1">
      <c r="A27" s="284" t="s">
        <v>368</v>
      </c>
      <c r="B27" s="283">
        <v>6</v>
      </c>
      <c r="C27" s="235">
        <v>4</v>
      </c>
      <c r="D27" s="235">
        <v>2</v>
      </c>
      <c r="E27" s="288">
        <v>5</v>
      </c>
      <c r="F27" s="288">
        <v>4</v>
      </c>
      <c r="G27" s="288">
        <v>1</v>
      </c>
      <c r="H27" s="288">
        <v>2</v>
      </c>
      <c r="I27" s="288">
        <v>2</v>
      </c>
      <c r="J27" s="288">
        <v>0</v>
      </c>
    </row>
    <row r="28" spans="1:10" ht="15.75" customHeight="1">
      <c r="A28" s="279"/>
      <c r="B28" s="283"/>
      <c r="C28" s="235"/>
      <c r="D28" s="235"/>
      <c r="E28" s="235"/>
      <c r="F28" s="235"/>
      <c r="G28" s="235"/>
      <c r="H28" s="235"/>
      <c r="I28" s="235"/>
      <c r="J28" s="235"/>
    </row>
    <row r="29" spans="1:10" ht="15.75" customHeight="1">
      <c r="A29" s="281" t="s">
        <v>369</v>
      </c>
      <c r="B29" s="282">
        <v>77</v>
      </c>
      <c r="C29" s="267">
        <v>57</v>
      </c>
      <c r="D29" s="267">
        <v>20</v>
      </c>
      <c r="E29" s="267">
        <v>96</v>
      </c>
      <c r="F29" s="267">
        <v>68</v>
      </c>
      <c r="G29" s="267">
        <v>28</v>
      </c>
      <c r="H29" s="267">
        <v>113</v>
      </c>
      <c r="I29" s="267">
        <v>87</v>
      </c>
      <c r="J29" s="267">
        <v>26</v>
      </c>
    </row>
    <row r="30" spans="1:10" ht="9" customHeight="1">
      <c r="A30" s="279"/>
      <c r="B30" s="283"/>
      <c r="C30" s="235"/>
      <c r="D30" s="235"/>
      <c r="E30" s="235"/>
      <c r="F30" s="235"/>
      <c r="G30" s="235"/>
      <c r="H30" s="235"/>
      <c r="I30" s="235"/>
      <c r="J30" s="235"/>
    </row>
    <row r="31" spans="1:10" ht="15.75" customHeight="1">
      <c r="A31" s="284" t="s">
        <v>370</v>
      </c>
      <c r="B31" s="283">
        <v>3</v>
      </c>
      <c r="C31" s="235">
        <v>2</v>
      </c>
      <c r="D31" s="288">
        <v>1</v>
      </c>
      <c r="E31" s="288">
        <v>3</v>
      </c>
      <c r="F31" s="288">
        <v>3</v>
      </c>
      <c r="G31" s="288">
        <v>0</v>
      </c>
      <c r="H31" s="288">
        <v>2</v>
      </c>
      <c r="I31" s="288">
        <v>2</v>
      </c>
      <c r="J31" s="288">
        <v>0</v>
      </c>
    </row>
    <row r="32" spans="1:10" ht="15.75" customHeight="1">
      <c r="A32" s="284" t="s">
        <v>371</v>
      </c>
      <c r="B32" s="283">
        <v>28</v>
      </c>
      <c r="C32" s="235">
        <v>27</v>
      </c>
      <c r="D32" s="235">
        <v>1</v>
      </c>
      <c r="E32" s="235">
        <v>44</v>
      </c>
      <c r="F32" s="235">
        <v>44</v>
      </c>
      <c r="G32" s="235">
        <v>0</v>
      </c>
      <c r="H32" s="235">
        <v>65</v>
      </c>
      <c r="I32" s="235">
        <v>61</v>
      </c>
      <c r="J32" s="288">
        <v>4</v>
      </c>
    </row>
    <row r="33" spans="1:10" ht="15.75" customHeight="1">
      <c r="A33" s="284" t="s">
        <v>372</v>
      </c>
      <c r="B33" s="283">
        <v>44</v>
      </c>
      <c r="C33" s="235">
        <v>27</v>
      </c>
      <c r="D33" s="235">
        <v>17</v>
      </c>
      <c r="E33" s="235">
        <v>48</v>
      </c>
      <c r="F33" s="235">
        <v>20</v>
      </c>
      <c r="G33" s="235">
        <v>28</v>
      </c>
      <c r="H33" s="235">
        <v>42</v>
      </c>
      <c r="I33" s="235">
        <v>21</v>
      </c>
      <c r="J33" s="235">
        <v>21</v>
      </c>
    </row>
    <row r="34" spans="1:10" ht="15.75" customHeight="1">
      <c r="A34" s="291" t="s">
        <v>373</v>
      </c>
      <c r="B34" s="292">
        <v>2</v>
      </c>
      <c r="C34" s="242">
        <v>1</v>
      </c>
      <c r="D34" s="242">
        <v>1</v>
      </c>
      <c r="E34" s="242">
        <v>1</v>
      </c>
      <c r="F34" s="242">
        <v>1</v>
      </c>
      <c r="G34" s="242">
        <v>0</v>
      </c>
      <c r="H34" s="242">
        <v>4</v>
      </c>
      <c r="I34" s="242">
        <v>3</v>
      </c>
      <c r="J34" s="242">
        <v>1</v>
      </c>
    </row>
    <row r="35" spans="1:10">
      <c r="A35" s="159" t="s">
        <v>374</v>
      </c>
      <c r="B35" s="293"/>
      <c r="C35" s="293"/>
      <c r="D35" s="293"/>
      <c r="E35" s="293"/>
      <c r="F35" s="293"/>
      <c r="G35" s="293"/>
      <c r="H35" s="293"/>
      <c r="I35" s="293"/>
      <c r="J35" s="293"/>
    </row>
    <row r="36" spans="1:10">
      <c r="A36" s="294" t="s">
        <v>375</v>
      </c>
      <c r="C36" s="80"/>
      <c r="D36" s="80"/>
      <c r="E36" s="80"/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C38" s="80"/>
      <c r="D38" s="80"/>
      <c r="E38" s="80"/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C40" s="80"/>
      <c r="D40" s="80"/>
      <c r="E40" s="80"/>
      <c r="F40" s="80"/>
      <c r="G40" s="80"/>
      <c r="H40" s="80"/>
      <c r="I40" s="80"/>
      <c r="J40" s="80"/>
    </row>
  </sheetData>
  <mergeCells count="1">
    <mergeCell ref="A6:A7"/>
  </mergeCells>
  <phoneticPr fontId="2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tabSelected="1" zoomScale="90" zoomScaleNormal="90" workbookViewId="0">
      <pane xSplit="1" ySplit="8" topLeftCell="B9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RowHeight="13.5"/>
  <cols>
    <col min="1" max="1" width="32.5" customWidth="1"/>
    <col min="2" max="2" width="8.75" customWidth="1"/>
    <col min="3" max="3" width="8.125" customWidth="1"/>
    <col min="4" max="15" width="7.5" customWidth="1"/>
  </cols>
  <sheetData>
    <row r="1" spans="1:16">
      <c r="A1" s="295"/>
      <c r="B1" s="296" t="s">
        <v>376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52"/>
    </row>
    <row r="2" spans="1:16">
      <c r="A2" s="296"/>
      <c r="B2" s="297" t="s">
        <v>99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52"/>
    </row>
    <row r="3" spans="1:16" ht="17.25">
      <c r="A3" s="298" t="s">
        <v>377</v>
      </c>
      <c r="B3" s="29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10"/>
    </row>
    <row r="4" spans="1:16">
      <c r="A4" s="10"/>
      <c r="B4" s="300" t="s">
        <v>378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10"/>
    </row>
    <row r="5" spans="1:16" ht="14.25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210"/>
    </row>
    <row r="6" spans="1:16" s="6" customFormat="1" ht="16.5" customHeight="1" thickTop="1">
      <c r="A6" s="301"/>
      <c r="B6" s="302" t="s">
        <v>379</v>
      </c>
      <c r="C6" s="429" t="s">
        <v>380</v>
      </c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</row>
    <row r="7" spans="1:16" s="6" customFormat="1" ht="16.5" customHeight="1">
      <c r="A7" s="24" t="s">
        <v>348</v>
      </c>
      <c r="B7" s="303" t="s">
        <v>381</v>
      </c>
      <c r="C7" s="399" t="s">
        <v>14</v>
      </c>
      <c r="D7" s="304" t="s">
        <v>382</v>
      </c>
      <c r="E7" s="305"/>
      <c r="F7" s="304" t="s">
        <v>383</v>
      </c>
      <c r="G7" s="305"/>
      <c r="H7" s="305"/>
      <c r="I7" s="305"/>
      <c r="J7" s="305"/>
      <c r="K7" s="305"/>
      <c r="L7" s="305"/>
      <c r="M7" s="305"/>
      <c r="N7" s="305"/>
      <c r="O7" s="305"/>
    </row>
    <row r="8" spans="1:16" s="6" customFormat="1" ht="16.5" customHeight="1">
      <c r="A8" s="306"/>
      <c r="B8" s="137" t="s">
        <v>384</v>
      </c>
      <c r="C8" s="400"/>
      <c r="D8" s="18" t="s">
        <v>15</v>
      </c>
      <c r="E8" s="19" t="s">
        <v>16</v>
      </c>
      <c r="F8" s="19" t="s">
        <v>385</v>
      </c>
      <c r="G8" s="19" t="s">
        <v>386</v>
      </c>
      <c r="H8" s="19" t="s">
        <v>387</v>
      </c>
      <c r="I8" s="19" t="s">
        <v>388</v>
      </c>
      <c r="J8" s="19" t="s">
        <v>389</v>
      </c>
      <c r="K8" s="19" t="s">
        <v>390</v>
      </c>
      <c r="L8" s="19" t="s">
        <v>391</v>
      </c>
      <c r="M8" s="19" t="s">
        <v>392</v>
      </c>
      <c r="N8" s="125" t="s">
        <v>393</v>
      </c>
      <c r="O8" s="125" t="s">
        <v>394</v>
      </c>
    </row>
    <row r="9" spans="1:16" s="6" customFormat="1" ht="16.5" customHeight="1">
      <c r="A9" s="33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196"/>
      <c r="P9" s="80"/>
    </row>
    <row r="10" spans="1:16" s="6" customFormat="1" ht="16.5" customHeight="1">
      <c r="A10" s="34" t="s">
        <v>395</v>
      </c>
      <c r="B10" s="308">
        <v>11813</v>
      </c>
      <c r="C10" s="309">
        <v>11261</v>
      </c>
      <c r="D10" s="309">
        <v>5645</v>
      </c>
      <c r="E10" s="309">
        <v>5616</v>
      </c>
      <c r="F10" s="309">
        <f>3062+3319</f>
        <v>6381</v>
      </c>
      <c r="G10" s="309">
        <f>173+187</f>
        <v>360</v>
      </c>
      <c r="H10" s="309">
        <f>1533+94</f>
        <v>1627</v>
      </c>
      <c r="I10" s="309">
        <f>422+835</f>
        <v>1257</v>
      </c>
      <c r="J10" s="309">
        <f>27+4</f>
        <v>31</v>
      </c>
      <c r="K10" s="309">
        <f>20+240</f>
        <v>260</v>
      </c>
      <c r="L10" s="309">
        <f>7+184</f>
        <v>191</v>
      </c>
      <c r="M10" s="309">
        <f>31+77</f>
        <v>108</v>
      </c>
      <c r="N10" s="309">
        <f>143+146</f>
        <v>289</v>
      </c>
      <c r="O10" s="309">
        <f>227+530</f>
        <v>757</v>
      </c>
      <c r="P10" s="80"/>
    </row>
    <row r="11" spans="1:16" s="6" customFormat="1" ht="11.25" customHeight="1">
      <c r="A11" s="33"/>
      <c r="B11" s="310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213"/>
      <c r="P11" s="80"/>
    </row>
    <row r="12" spans="1:16" s="6" customFormat="1" ht="16.5" customHeight="1">
      <c r="A12" s="38" t="s">
        <v>396</v>
      </c>
      <c r="B12" s="310">
        <v>4893</v>
      </c>
      <c r="C12" s="311">
        <v>4748</v>
      </c>
      <c r="D12" s="311">
        <v>2130</v>
      </c>
      <c r="E12" s="311">
        <v>2618</v>
      </c>
      <c r="F12" s="311">
        <f>1754+1995</f>
        <v>3749</v>
      </c>
      <c r="G12" s="311">
        <f>12+23</f>
        <v>35</v>
      </c>
      <c r="H12" s="311">
        <f>94+8</f>
        <v>102</v>
      </c>
      <c r="I12" s="311">
        <f>101+125</f>
        <v>226</v>
      </c>
      <c r="J12" s="311">
        <v>12</v>
      </c>
      <c r="K12" s="311">
        <f>4+48</f>
        <v>52</v>
      </c>
      <c r="L12" s="311">
        <f>1+117</f>
        <v>118</v>
      </c>
      <c r="M12" s="311">
        <f>4+24</f>
        <v>28</v>
      </c>
      <c r="N12" s="311">
        <f>93+108</f>
        <v>201</v>
      </c>
      <c r="O12" s="213">
        <f>55+170</f>
        <v>225</v>
      </c>
      <c r="P12" s="80"/>
    </row>
    <row r="13" spans="1:16" s="6" customFormat="1" ht="16.5" customHeight="1">
      <c r="A13" s="312" t="s">
        <v>397</v>
      </c>
      <c r="B13" s="310">
        <v>4154</v>
      </c>
      <c r="C13" s="311">
        <v>3982</v>
      </c>
      <c r="D13" s="311">
        <v>2064</v>
      </c>
      <c r="E13" s="311">
        <v>1918</v>
      </c>
      <c r="F13" s="311">
        <f>1721+1653</f>
        <v>3374</v>
      </c>
      <c r="G13" s="311">
        <f>8+4</f>
        <v>12</v>
      </c>
      <c r="H13" s="311">
        <f>84+3</f>
        <v>87</v>
      </c>
      <c r="I13" s="311">
        <f>99+60</f>
        <v>159</v>
      </c>
      <c r="J13" s="311">
        <v>2</v>
      </c>
      <c r="K13" s="311">
        <v>13</v>
      </c>
      <c r="L13" s="311">
        <v>3</v>
      </c>
      <c r="M13" s="311">
        <v>5</v>
      </c>
      <c r="N13" s="311">
        <f>93+102</f>
        <v>195</v>
      </c>
      <c r="O13" s="213">
        <f>52+80</f>
        <v>132</v>
      </c>
      <c r="P13" s="80"/>
    </row>
    <row r="14" spans="1:16" s="6" customFormat="1" ht="16.5" customHeight="1">
      <c r="A14" s="312" t="s">
        <v>398</v>
      </c>
      <c r="B14" s="310">
        <v>632</v>
      </c>
      <c r="C14" s="311">
        <v>637</v>
      </c>
      <c r="D14" s="311">
        <v>50</v>
      </c>
      <c r="E14" s="311">
        <v>587</v>
      </c>
      <c r="F14" s="311">
        <f>30+342</f>
        <v>372</v>
      </c>
      <c r="G14" s="311">
        <v>21</v>
      </c>
      <c r="H14" s="311">
        <v>15</v>
      </c>
      <c r="I14" s="311">
        <v>65</v>
      </c>
      <c r="J14" s="311">
        <v>0</v>
      </c>
      <c r="K14" s="311">
        <v>39</v>
      </c>
      <c r="L14" s="311">
        <v>5</v>
      </c>
      <c r="M14" s="311">
        <v>21</v>
      </c>
      <c r="N14" s="311">
        <v>6</v>
      </c>
      <c r="O14" s="213">
        <v>93</v>
      </c>
      <c r="P14" s="80"/>
    </row>
    <row r="15" spans="1:16" s="6" customFormat="1" ht="33" customHeight="1">
      <c r="A15" s="313" t="s">
        <v>399</v>
      </c>
      <c r="B15" s="310">
        <v>0</v>
      </c>
      <c r="C15" s="311">
        <v>0</v>
      </c>
      <c r="D15" s="311">
        <v>0</v>
      </c>
      <c r="E15" s="311">
        <v>0</v>
      </c>
      <c r="F15" s="311">
        <v>0</v>
      </c>
      <c r="G15" s="311">
        <v>0</v>
      </c>
      <c r="H15" s="311">
        <v>0</v>
      </c>
      <c r="I15" s="311">
        <v>0</v>
      </c>
      <c r="J15" s="311">
        <v>0</v>
      </c>
      <c r="K15" s="311">
        <v>0</v>
      </c>
      <c r="L15" s="311">
        <v>0</v>
      </c>
      <c r="M15" s="311">
        <v>0</v>
      </c>
      <c r="N15" s="311">
        <v>0</v>
      </c>
      <c r="O15" s="311">
        <v>0</v>
      </c>
      <c r="P15" s="80"/>
    </row>
    <row r="16" spans="1:16" s="6" customFormat="1" ht="16.5" customHeight="1">
      <c r="A16" s="312" t="s">
        <v>400</v>
      </c>
      <c r="B16" s="310">
        <v>0</v>
      </c>
      <c r="C16" s="311">
        <v>0</v>
      </c>
      <c r="D16" s="311">
        <v>0</v>
      </c>
      <c r="E16" s="311">
        <v>0</v>
      </c>
      <c r="F16" s="311">
        <v>0</v>
      </c>
      <c r="G16" s="311">
        <v>0</v>
      </c>
      <c r="H16" s="311">
        <v>0</v>
      </c>
      <c r="I16" s="311">
        <v>0</v>
      </c>
      <c r="J16" s="311">
        <v>0</v>
      </c>
      <c r="K16" s="311">
        <v>0</v>
      </c>
      <c r="L16" s="311">
        <v>0</v>
      </c>
      <c r="M16" s="311">
        <v>0</v>
      </c>
      <c r="N16" s="311">
        <v>0</v>
      </c>
      <c r="O16" s="311">
        <v>0</v>
      </c>
      <c r="P16" s="80"/>
    </row>
    <row r="17" spans="1:16" s="6" customFormat="1" ht="16.5" customHeight="1">
      <c r="A17" s="312" t="s">
        <v>401</v>
      </c>
      <c r="B17" s="310">
        <v>107</v>
      </c>
      <c r="C17" s="311">
        <v>129</v>
      </c>
      <c r="D17" s="311">
        <v>16</v>
      </c>
      <c r="E17" s="311">
        <v>113</v>
      </c>
      <c r="F17" s="311">
        <v>3</v>
      </c>
      <c r="G17" s="311">
        <v>2</v>
      </c>
      <c r="H17" s="311">
        <v>0</v>
      </c>
      <c r="I17" s="311">
        <v>2</v>
      </c>
      <c r="J17" s="311">
        <v>10</v>
      </c>
      <c r="K17" s="311">
        <v>0</v>
      </c>
      <c r="L17" s="311">
        <f>1+109</f>
        <v>110</v>
      </c>
      <c r="M17" s="311">
        <v>2</v>
      </c>
      <c r="N17" s="311">
        <v>0</v>
      </c>
      <c r="O17" s="311">
        <v>0</v>
      </c>
      <c r="P17" s="80"/>
    </row>
    <row r="18" spans="1:16" s="6" customFormat="1" ht="16.5" customHeight="1">
      <c r="A18" s="312" t="s">
        <v>402</v>
      </c>
      <c r="B18" s="310">
        <v>0</v>
      </c>
      <c r="C18" s="311">
        <v>0</v>
      </c>
      <c r="D18" s="311">
        <v>0</v>
      </c>
      <c r="E18" s="311">
        <v>0</v>
      </c>
      <c r="F18" s="311">
        <v>0</v>
      </c>
      <c r="G18" s="311">
        <v>0</v>
      </c>
      <c r="H18" s="311">
        <v>0</v>
      </c>
      <c r="I18" s="311">
        <v>0</v>
      </c>
      <c r="J18" s="311">
        <v>0</v>
      </c>
      <c r="K18" s="311">
        <v>0</v>
      </c>
      <c r="L18" s="311">
        <v>0</v>
      </c>
      <c r="M18" s="311">
        <v>0</v>
      </c>
      <c r="N18" s="311">
        <v>0</v>
      </c>
      <c r="O18" s="311">
        <v>0</v>
      </c>
      <c r="P18" s="80"/>
    </row>
    <row r="19" spans="1:16" s="6" customFormat="1" ht="11.25" customHeight="1">
      <c r="A19" s="38"/>
      <c r="B19" s="310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213"/>
      <c r="P19" s="80"/>
    </row>
    <row r="20" spans="1:16" s="6" customFormat="1" ht="16.5" customHeight="1">
      <c r="A20" s="38" t="s">
        <v>403</v>
      </c>
      <c r="B20" s="310">
        <v>2093</v>
      </c>
      <c r="C20" s="311">
        <v>2075</v>
      </c>
      <c r="D20" s="311">
        <v>783</v>
      </c>
      <c r="E20" s="311">
        <v>1292</v>
      </c>
      <c r="F20" s="311">
        <f>413+671</f>
        <v>1084</v>
      </c>
      <c r="G20" s="311">
        <f>41+75</f>
        <v>116</v>
      </c>
      <c r="H20" s="311">
        <f>133+12</f>
        <v>145</v>
      </c>
      <c r="I20" s="311">
        <f>108+238</f>
        <v>346</v>
      </c>
      <c r="J20" s="311">
        <v>1</v>
      </c>
      <c r="K20" s="311">
        <f>9+65</f>
        <v>74</v>
      </c>
      <c r="L20" s="311">
        <f>5+52</f>
        <v>57</v>
      </c>
      <c r="M20" s="311">
        <v>12</v>
      </c>
      <c r="N20" s="311">
        <f>2+9</f>
        <v>11</v>
      </c>
      <c r="O20" s="213">
        <f>66+163</f>
        <v>229</v>
      </c>
      <c r="P20" s="80"/>
    </row>
    <row r="21" spans="1:16" s="6" customFormat="1" ht="16.5" customHeight="1">
      <c r="A21" s="38" t="s">
        <v>404</v>
      </c>
      <c r="B21" s="310">
        <v>1013</v>
      </c>
      <c r="C21" s="311">
        <v>765</v>
      </c>
      <c r="D21" s="311">
        <v>478</v>
      </c>
      <c r="E21" s="311">
        <v>287</v>
      </c>
      <c r="F21" s="311">
        <f>404+178</f>
        <v>582</v>
      </c>
      <c r="G21" s="311">
        <v>0</v>
      </c>
      <c r="H21" s="311">
        <v>17</v>
      </c>
      <c r="I21" s="311">
        <f>5+12</f>
        <v>17</v>
      </c>
      <c r="J21" s="311">
        <v>0</v>
      </c>
      <c r="K21" s="311">
        <v>13</v>
      </c>
      <c r="L21" s="311">
        <v>0</v>
      </c>
      <c r="M21" s="311">
        <v>8</v>
      </c>
      <c r="N21" s="311">
        <f>41+22</f>
        <v>63</v>
      </c>
      <c r="O21" s="213">
        <f>11+54</f>
        <v>65</v>
      </c>
      <c r="P21" s="80"/>
    </row>
    <row r="22" spans="1:16" s="6" customFormat="1" ht="16.5" customHeight="1">
      <c r="A22" s="38" t="s">
        <v>405</v>
      </c>
      <c r="B22" s="310">
        <v>95</v>
      </c>
      <c r="C22" s="311">
        <v>104</v>
      </c>
      <c r="D22" s="311">
        <v>91</v>
      </c>
      <c r="E22" s="311">
        <v>13</v>
      </c>
      <c r="F22" s="311">
        <f>52+11</f>
        <v>63</v>
      </c>
      <c r="G22" s="311">
        <v>3</v>
      </c>
      <c r="H22" s="311">
        <v>24</v>
      </c>
      <c r="I22" s="311">
        <v>6</v>
      </c>
      <c r="J22" s="311">
        <v>3</v>
      </c>
      <c r="K22" s="311">
        <v>0</v>
      </c>
      <c r="L22" s="311">
        <v>0</v>
      </c>
      <c r="M22" s="311">
        <v>1</v>
      </c>
      <c r="N22" s="311">
        <v>3</v>
      </c>
      <c r="O22" s="213">
        <v>1</v>
      </c>
      <c r="P22" s="80"/>
    </row>
    <row r="23" spans="1:16" s="6" customFormat="1" ht="16.5" customHeight="1">
      <c r="A23" s="38" t="s">
        <v>406</v>
      </c>
      <c r="B23" s="310">
        <v>3261</v>
      </c>
      <c r="C23" s="311">
        <v>3194</v>
      </c>
      <c r="D23" s="311">
        <v>2025</v>
      </c>
      <c r="E23" s="311">
        <v>1169</v>
      </c>
      <c r="F23" s="311">
        <f>345+324</f>
        <v>669</v>
      </c>
      <c r="G23" s="311">
        <f>116+85</f>
        <v>201</v>
      </c>
      <c r="H23" s="311">
        <f>1261+69</f>
        <v>1330</v>
      </c>
      <c r="I23" s="311">
        <f>182+427</f>
        <v>609</v>
      </c>
      <c r="J23" s="311">
        <f>11+4</f>
        <v>15</v>
      </c>
      <c r="K23" s="311">
        <f>4+102</f>
        <v>106</v>
      </c>
      <c r="L23" s="311">
        <f>1+12</f>
        <v>13</v>
      </c>
      <c r="M23" s="311">
        <f>18+30</f>
        <v>48</v>
      </c>
      <c r="N23" s="311">
        <v>5</v>
      </c>
      <c r="O23" s="213">
        <f>85+113</f>
        <v>198</v>
      </c>
      <c r="P23" s="80"/>
    </row>
    <row r="24" spans="1:16" s="6" customFormat="1" ht="16.5" customHeight="1">
      <c r="A24" s="38" t="s">
        <v>407</v>
      </c>
      <c r="B24" s="310">
        <v>70</v>
      </c>
      <c r="C24" s="311">
        <v>71</v>
      </c>
      <c r="D24" s="311">
        <v>21</v>
      </c>
      <c r="E24" s="311">
        <v>50</v>
      </c>
      <c r="F24" s="311">
        <f>18+21</f>
        <v>39</v>
      </c>
      <c r="G24" s="311">
        <v>0</v>
      </c>
      <c r="H24" s="311">
        <v>0</v>
      </c>
      <c r="I24" s="311">
        <v>3</v>
      </c>
      <c r="J24" s="311">
        <v>0</v>
      </c>
      <c r="K24" s="311">
        <v>1</v>
      </c>
      <c r="L24" s="311">
        <v>0</v>
      </c>
      <c r="M24" s="311">
        <v>0</v>
      </c>
      <c r="N24" s="311">
        <v>0</v>
      </c>
      <c r="O24" s="213">
        <v>28</v>
      </c>
      <c r="P24" s="80"/>
    </row>
    <row r="25" spans="1:16" s="6" customFormat="1" ht="16.5" customHeight="1">
      <c r="A25" s="38" t="s">
        <v>408</v>
      </c>
      <c r="B25" s="310">
        <v>388</v>
      </c>
      <c r="C25" s="311">
        <v>303</v>
      </c>
      <c r="D25" s="311">
        <v>117</v>
      </c>
      <c r="E25" s="311">
        <v>186</v>
      </c>
      <c r="F25" s="311">
        <f>76+118</f>
        <v>194</v>
      </c>
      <c r="G25" s="311">
        <v>5</v>
      </c>
      <c r="H25" s="311">
        <v>9</v>
      </c>
      <c r="I25" s="311">
        <v>50</v>
      </c>
      <c r="J25" s="311">
        <v>0</v>
      </c>
      <c r="K25" s="311">
        <v>14</v>
      </c>
      <c r="L25" s="311">
        <f>1+2</f>
        <v>3</v>
      </c>
      <c r="M25" s="311">
        <v>11</v>
      </c>
      <c r="N25" s="311">
        <v>6</v>
      </c>
      <c r="O25" s="213">
        <v>11</v>
      </c>
      <c r="P25" s="80"/>
    </row>
    <row r="26" spans="1:16" s="6" customFormat="1" ht="16.5" customHeight="1">
      <c r="A26" s="38" t="s">
        <v>409</v>
      </c>
      <c r="B26" s="310">
        <v>0</v>
      </c>
      <c r="C26" s="311">
        <v>1</v>
      </c>
      <c r="D26" s="311">
        <v>0</v>
      </c>
      <c r="E26" s="311">
        <v>1</v>
      </c>
      <c r="F26" s="311">
        <v>1</v>
      </c>
      <c r="G26" s="311">
        <v>0</v>
      </c>
      <c r="H26" s="311">
        <v>0</v>
      </c>
      <c r="I26" s="311">
        <v>0</v>
      </c>
      <c r="J26" s="311">
        <v>0</v>
      </c>
      <c r="K26" s="311">
        <v>0</v>
      </c>
      <c r="L26" s="311">
        <v>0</v>
      </c>
      <c r="M26" s="311">
        <v>0</v>
      </c>
      <c r="N26" s="311">
        <v>0</v>
      </c>
      <c r="O26" s="311">
        <v>0</v>
      </c>
      <c r="P26" s="80"/>
    </row>
    <row r="27" spans="1:16" s="6" customFormat="1" ht="11.25" customHeight="1">
      <c r="A27" s="38"/>
      <c r="B27" s="310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216"/>
      <c r="P27" s="80"/>
    </row>
    <row r="28" spans="1:16" s="6" customFormat="1" ht="16.5" customHeight="1">
      <c r="A28" s="38" t="s">
        <v>410</v>
      </c>
      <c r="B28" s="310">
        <v>25</v>
      </c>
      <c r="C28" s="311">
        <f>24+4+4</f>
        <v>32</v>
      </c>
      <c r="D28" s="311">
        <f>2+1</f>
        <v>3</v>
      </c>
      <c r="E28" s="311">
        <f>22+4+3</f>
        <v>29</v>
      </c>
      <c r="F28" s="311">
        <f>1+2+1+3</f>
        <v>7</v>
      </c>
      <c r="G28" s="311">
        <v>1</v>
      </c>
      <c r="H28" s="311">
        <v>0</v>
      </c>
      <c r="I28" s="311">
        <v>2</v>
      </c>
      <c r="J28" s="311">
        <v>0</v>
      </c>
      <c r="K28" s="311">
        <v>0</v>
      </c>
      <c r="L28" s="311">
        <v>16</v>
      </c>
      <c r="M28" s="311">
        <v>0</v>
      </c>
      <c r="N28" s="311">
        <v>0</v>
      </c>
      <c r="O28" s="311">
        <v>6</v>
      </c>
      <c r="P28" s="80"/>
    </row>
    <row r="29" spans="1:16" s="6" customFormat="1" ht="16.5" customHeight="1">
      <c r="A29" s="38"/>
      <c r="B29" s="310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216"/>
      <c r="P29" s="80"/>
    </row>
    <row r="30" spans="1:16" s="6" customFormat="1" ht="16.5" customHeight="1">
      <c r="A30" s="34" t="s">
        <v>369</v>
      </c>
      <c r="B30" s="308">
        <v>3286</v>
      </c>
      <c r="C30" s="309">
        <v>3226</v>
      </c>
      <c r="D30" s="309">
        <v>2028</v>
      </c>
      <c r="E30" s="309">
        <v>1198</v>
      </c>
      <c r="F30" s="309">
        <f>346+330</f>
        <v>676</v>
      </c>
      <c r="G30" s="309">
        <v>202</v>
      </c>
      <c r="H30" s="309">
        <v>1330</v>
      </c>
      <c r="I30" s="309">
        <v>611</v>
      </c>
      <c r="J30" s="309">
        <v>15</v>
      </c>
      <c r="K30" s="309">
        <v>106</v>
      </c>
      <c r="L30" s="309">
        <v>29</v>
      </c>
      <c r="M30" s="309">
        <v>48</v>
      </c>
      <c r="N30" s="309">
        <v>5</v>
      </c>
      <c r="O30" s="252">
        <v>204</v>
      </c>
      <c r="P30" s="80"/>
    </row>
    <row r="31" spans="1:16" s="6" customFormat="1" ht="11.25" customHeight="1">
      <c r="A31" s="38"/>
      <c r="B31" s="310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216"/>
      <c r="P31" s="80"/>
    </row>
    <row r="32" spans="1:16" s="6" customFormat="1" ht="16.5" customHeight="1">
      <c r="A32" s="38" t="s">
        <v>411</v>
      </c>
      <c r="B32" s="310">
        <v>16</v>
      </c>
      <c r="C32" s="311">
        <v>25</v>
      </c>
      <c r="D32" s="311">
        <v>11</v>
      </c>
      <c r="E32" s="311">
        <v>14</v>
      </c>
      <c r="F32" s="311">
        <v>4</v>
      </c>
      <c r="G32" s="311">
        <v>12</v>
      </c>
      <c r="H32" s="311">
        <v>2</v>
      </c>
      <c r="I32" s="311">
        <v>2</v>
      </c>
      <c r="J32" s="311">
        <v>4</v>
      </c>
      <c r="K32" s="311">
        <v>0</v>
      </c>
      <c r="L32" s="311">
        <v>0</v>
      </c>
      <c r="M32" s="311">
        <v>0</v>
      </c>
      <c r="N32" s="311">
        <v>0</v>
      </c>
      <c r="O32" s="311">
        <v>1</v>
      </c>
      <c r="P32" s="80"/>
    </row>
    <row r="33" spans="1:16" s="6" customFormat="1" ht="16.5" customHeight="1">
      <c r="A33" s="312" t="s">
        <v>412</v>
      </c>
      <c r="B33" s="310">
        <v>11</v>
      </c>
      <c r="C33" s="311">
        <v>18</v>
      </c>
      <c r="D33" s="311">
        <v>7</v>
      </c>
      <c r="E33" s="311">
        <v>11</v>
      </c>
      <c r="F33" s="311">
        <v>3</v>
      </c>
      <c r="G33" s="311">
        <v>12</v>
      </c>
      <c r="H33" s="311">
        <v>2</v>
      </c>
      <c r="I33" s="311">
        <v>0</v>
      </c>
      <c r="J33" s="311">
        <v>0</v>
      </c>
      <c r="K33" s="311">
        <v>0</v>
      </c>
      <c r="L33" s="311">
        <v>0</v>
      </c>
      <c r="M33" s="311">
        <v>0</v>
      </c>
      <c r="N33" s="311">
        <v>0</v>
      </c>
      <c r="O33" s="311">
        <v>1</v>
      </c>
      <c r="P33" s="80"/>
    </row>
    <row r="34" spans="1:16" s="6" customFormat="1" ht="16.5" customHeight="1">
      <c r="A34" s="312" t="s">
        <v>413</v>
      </c>
      <c r="B34" s="310">
        <v>5</v>
      </c>
      <c r="C34" s="311">
        <v>7</v>
      </c>
      <c r="D34" s="311">
        <v>4</v>
      </c>
      <c r="E34" s="311">
        <v>3</v>
      </c>
      <c r="F34" s="311">
        <v>1</v>
      </c>
      <c r="G34" s="311">
        <v>0</v>
      </c>
      <c r="H34" s="311">
        <v>0</v>
      </c>
      <c r="I34" s="311">
        <v>2</v>
      </c>
      <c r="J34" s="311">
        <v>4</v>
      </c>
      <c r="K34" s="311">
        <v>0</v>
      </c>
      <c r="L34" s="311">
        <v>0</v>
      </c>
      <c r="M34" s="311">
        <v>0</v>
      </c>
      <c r="N34" s="311">
        <v>0</v>
      </c>
      <c r="O34" s="311">
        <v>0</v>
      </c>
      <c r="P34" s="80"/>
    </row>
    <row r="35" spans="1:16" s="6" customFormat="1" ht="11.25" customHeight="1">
      <c r="A35" s="38"/>
      <c r="B35" s="310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216"/>
      <c r="P35" s="80"/>
    </row>
    <row r="36" spans="1:16" s="6" customFormat="1" ht="16.5" customHeight="1">
      <c r="A36" s="38" t="s">
        <v>414</v>
      </c>
      <c r="B36" s="310">
        <v>1619</v>
      </c>
      <c r="C36" s="311">
        <v>1561</v>
      </c>
      <c r="D36" s="311">
        <v>1296</v>
      </c>
      <c r="E36" s="311">
        <v>265</v>
      </c>
      <c r="F36" s="311">
        <f>137+52</f>
        <v>189</v>
      </c>
      <c r="G36" s="311">
        <f>65+25</f>
        <v>90</v>
      </c>
      <c r="H36" s="311">
        <f>949+37</f>
        <v>986</v>
      </c>
      <c r="I36" s="311">
        <f>90+102</f>
        <v>192</v>
      </c>
      <c r="J36" s="311">
        <v>5</v>
      </c>
      <c r="K36" s="311">
        <v>20</v>
      </c>
      <c r="L36" s="311">
        <v>0</v>
      </c>
      <c r="M36" s="311">
        <v>7</v>
      </c>
      <c r="N36" s="311">
        <v>0</v>
      </c>
      <c r="O36" s="216">
        <f>46+26</f>
        <v>72</v>
      </c>
      <c r="P36" s="80"/>
    </row>
    <row r="37" spans="1:16" s="6" customFormat="1" ht="16.5" customHeight="1">
      <c r="A37" s="312" t="s">
        <v>415</v>
      </c>
      <c r="B37" s="310">
        <v>4</v>
      </c>
      <c r="C37" s="311">
        <v>6</v>
      </c>
      <c r="D37" s="311">
        <v>5</v>
      </c>
      <c r="E37" s="311">
        <v>1</v>
      </c>
      <c r="F37" s="311">
        <v>0</v>
      </c>
      <c r="G37" s="311">
        <v>0</v>
      </c>
      <c r="H37" s="311">
        <v>4</v>
      </c>
      <c r="I37" s="311">
        <v>2</v>
      </c>
      <c r="J37" s="311">
        <v>0</v>
      </c>
      <c r="K37" s="311">
        <v>0</v>
      </c>
      <c r="L37" s="311">
        <v>0</v>
      </c>
      <c r="M37" s="311">
        <v>0</v>
      </c>
      <c r="N37" s="311">
        <v>0</v>
      </c>
      <c r="O37" s="311">
        <v>0</v>
      </c>
      <c r="P37" s="80"/>
    </row>
    <row r="38" spans="1:16" s="6" customFormat="1" ht="16.5" customHeight="1">
      <c r="A38" s="312" t="s">
        <v>416</v>
      </c>
      <c r="B38" s="310">
        <v>260</v>
      </c>
      <c r="C38" s="311">
        <v>286</v>
      </c>
      <c r="D38" s="311">
        <v>259</v>
      </c>
      <c r="E38" s="311">
        <v>27</v>
      </c>
      <c r="F38" s="311">
        <f>54+6</f>
        <v>60</v>
      </c>
      <c r="G38" s="311">
        <v>26</v>
      </c>
      <c r="H38" s="311">
        <f>158+5</f>
        <v>163</v>
      </c>
      <c r="I38" s="311">
        <v>24</v>
      </c>
      <c r="J38" s="311">
        <v>0</v>
      </c>
      <c r="K38" s="311">
        <v>0</v>
      </c>
      <c r="L38" s="311">
        <v>0</v>
      </c>
      <c r="M38" s="311">
        <v>2</v>
      </c>
      <c r="N38" s="311">
        <v>0</v>
      </c>
      <c r="O38" s="213">
        <v>11</v>
      </c>
      <c r="P38" s="80"/>
    </row>
    <row r="39" spans="1:16" s="6" customFormat="1" ht="16.5" customHeight="1">
      <c r="A39" s="312" t="s">
        <v>417</v>
      </c>
      <c r="B39" s="310">
        <v>1355</v>
      </c>
      <c r="C39" s="311">
        <v>1269</v>
      </c>
      <c r="D39" s="311">
        <v>1032</v>
      </c>
      <c r="E39" s="311">
        <v>237</v>
      </c>
      <c r="F39" s="311">
        <f>83+46</f>
        <v>129</v>
      </c>
      <c r="G39" s="311">
        <f>39+25</f>
        <v>64</v>
      </c>
      <c r="H39" s="311">
        <f>787+32</f>
        <v>819</v>
      </c>
      <c r="I39" s="311">
        <f>77+89</f>
        <v>166</v>
      </c>
      <c r="J39" s="311">
        <v>5</v>
      </c>
      <c r="K39" s="311">
        <v>20</v>
      </c>
      <c r="L39" s="311">
        <v>0</v>
      </c>
      <c r="M39" s="311">
        <v>5</v>
      </c>
      <c r="N39" s="311">
        <v>0</v>
      </c>
      <c r="O39" s="213">
        <f>39+22</f>
        <v>61</v>
      </c>
      <c r="P39" s="80"/>
    </row>
    <row r="40" spans="1:16" s="6" customFormat="1" ht="11.25" customHeight="1">
      <c r="A40" s="38"/>
      <c r="B40" s="310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213"/>
      <c r="P40" s="80"/>
    </row>
    <row r="41" spans="1:16" s="6" customFormat="1" ht="16.5" customHeight="1">
      <c r="A41" s="38" t="s">
        <v>418</v>
      </c>
      <c r="B41" s="310">
        <v>1604</v>
      </c>
      <c r="C41" s="311">
        <v>1630</v>
      </c>
      <c r="D41" s="311">
        <v>715</v>
      </c>
      <c r="E41" s="311">
        <v>915</v>
      </c>
      <c r="F41" s="311">
        <f>207+273</f>
        <v>480</v>
      </c>
      <c r="G41" s="311">
        <f>48+52</f>
        <v>100</v>
      </c>
      <c r="H41" s="311">
        <f>305+30</f>
        <v>335</v>
      </c>
      <c r="I41" s="311">
        <f>92+325</f>
        <v>417</v>
      </c>
      <c r="J41" s="311">
        <v>6</v>
      </c>
      <c r="K41" s="311">
        <f>3+83</f>
        <v>86</v>
      </c>
      <c r="L41" s="311">
        <f>3+26</f>
        <v>29</v>
      </c>
      <c r="M41" s="311">
        <f>12+29</f>
        <v>41</v>
      </c>
      <c r="N41" s="311">
        <v>5</v>
      </c>
      <c r="O41" s="213">
        <f>38+93</f>
        <v>131</v>
      </c>
      <c r="P41" s="80"/>
    </row>
    <row r="42" spans="1:16" s="6" customFormat="1" ht="16.5" customHeight="1">
      <c r="A42" s="312" t="s">
        <v>419</v>
      </c>
      <c r="B42" s="310">
        <v>59</v>
      </c>
      <c r="C42" s="311">
        <v>70</v>
      </c>
      <c r="D42" s="311">
        <v>53</v>
      </c>
      <c r="E42" s="311">
        <v>17</v>
      </c>
      <c r="F42" s="311">
        <v>10</v>
      </c>
      <c r="G42" s="311">
        <v>2</v>
      </c>
      <c r="H42" s="311">
        <f>38+1</f>
        <v>39</v>
      </c>
      <c r="I42" s="311">
        <v>14</v>
      </c>
      <c r="J42" s="311">
        <v>0</v>
      </c>
      <c r="K42" s="311">
        <v>1</v>
      </c>
      <c r="L42" s="311">
        <v>0</v>
      </c>
      <c r="M42" s="311">
        <v>0</v>
      </c>
      <c r="N42" s="311">
        <v>0</v>
      </c>
      <c r="O42" s="311">
        <v>4</v>
      </c>
      <c r="P42" s="80"/>
    </row>
    <row r="43" spans="1:16" s="6" customFormat="1" ht="16.5" customHeight="1">
      <c r="A43" s="312" t="s">
        <v>420</v>
      </c>
      <c r="B43" s="310">
        <v>22</v>
      </c>
      <c r="C43" s="311">
        <v>25</v>
      </c>
      <c r="D43" s="311">
        <v>7</v>
      </c>
      <c r="E43" s="311">
        <v>18</v>
      </c>
      <c r="F43" s="311">
        <f>3+2</f>
        <v>5</v>
      </c>
      <c r="G43" s="311">
        <v>4</v>
      </c>
      <c r="H43" s="311">
        <v>3</v>
      </c>
      <c r="I43" s="311">
        <v>11</v>
      </c>
      <c r="J43" s="311">
        <v>0</v>
      </c>
      <c r="K43" s="311">
        <v>1</v>
      </c>
      <c r="L43" s="311">
        <v>0</v>
      </c>
      <c r="M43" s="311">
        <v>0</v>
      </c>
      <c r="N43" s="311">
        <v>0</v>
      </c>
      <c r="O43" s="213">
        <v>1</v>
      </c>
      <c r="P43" s="80"/>
    </row>
    <row r="44" spans="1:16" s="6" customFormat="1" ht="16.5" customHeight="1">
      <c r="A44" s="312" t="s">
        <v>421</v>
      </c>
      <c r="B44" s="310">
        <v>171</v>
      </c>
      <c r="C44" s="311">
        <v>145</v>
      </c>
      <c r="D44" s="311">
        <v>120</v>
      </c>
      <c r="E44" s="311">
        <v>25</v>
      </c>
      <c r="F44" s="311">
        <v>30</v>
      </c>
      <c r="G44" s="311">
        <v>9</v>
      </c>
      <c r="H44" s="311">
        <v>63</v>
      </c>
      <c r="I44" s="311">
        <v>22</v>
      </c>
      <c r="J44" s="311">
        <v>4</v>
      </c>
      <c r="K44" s="311">
        <v>2</v>
      </c>
      <c r="L44" s="311">
        <v>0</v>
      </c>
      <c r="M44" s="311">
        <v>2</v>
      </c>
      <c r="N44" s="311">
        <v>0</v>
      </c>
      <c r="O44" s="213">
        <v>13</v>
      </c>
      <c r="P44" s="80"/>
    </row>
    <row r="45" spans="1:16" s="6" customFormat="1" ht="16.5" customHeight="1">
      <c r="A45" s="312" t="s">
        <v>422</v>
      </c>
      <c r="B45" s="310">
        <v>340</v>
      </c>
      <c r="C45" s="311">
        <v>374</v>
      </c>
      <c r="D45" s="311">
        <v>151</v>
      </c>
      <c r="E45" s="311">
        <v>223</v>
      </c>
      <c r="F45" s="311">
        <f>31+46</f>
        <v>77</v>
      </c>
      <c r="G45" s="311">
        <f>14+24</f>
        <v>38</v>
      </c>
      <c r="H45" s="311">
        <v>79</v>
      </c>
      <c r="I45" s="311">
        <v>129</v>
      </c>
      <c r="J45" s="311">
        <v>2</v>
      </c>
      <c r="K45" s="311">
        <v>17</v>
      </c>
      <c r="L45" s="311">
        <v>0</v>
      </c>
      <c r="M45" s="311">
        <v>3</v>
      </c>
      <c r="N45" s="311">
        <v>0</v>
      </c>
      <c r="O45" s="213">
        <v>29</v>
      </c>
      <c r="P45" s="80"/>
    </row>
    <row r="46" spans="1:16" s="6" customFormat="1" ht="16.5" customHeight="1">
      <c r="A46" s="312" t="s">
        <v>423</v>
      </c>
      <c r="B46" s="310">
        <v>41</v>
      </c>
      <c r="C46" s="311">
        <v>60</v>
      </c>
      <c r="D46" s="311">
        <v>5</v>
      </c>
      <c r="E46" s="311">
        <v>55</v>
      </c>
      <c r="F46" s="311">
        <v>5</v>
      </c>
      <c r="G46" s="311">
        <v>1</v>
      </c>
      <c r="H46" s="311">
        <v>0</v>
      </c>
      <c r="I46" s="311">
        <v>51</v>
      </c>
      <c r="J46" s="311">
        <v>0</v>
      </c>
      <c r="K46" s="311">
        <v>0</v>
      </c>
      <c r="L46" s="311">
        <v>0</v>
      </c>
      <c r="M46" s="311">
        <v>0</v>
      </c>
      <c r="N46" s="311">
        <v>0</v>
      </c>
      <c r="O46" s="311">
        <v>3</v>
      </c>
      <c r="P46" s="80"/>
    </row>
    <row r="47" spans="1:16" s="6" customFormat="1" ht="16.5" customHeight="1">
      <c r="A47" s="312" t="s">
        <v>424</v>
      </c>
      <c r="B47" s="310">
        <v>5</v>
      </c>
      <c r="C47" s="311">
        <v>7</v>
      </c>
      <c r="D47" s="311">
        <v>5</v>
      </c>
      <c r="E47" s="311">
        <v>2</v>
      </c>
      <c r="F47" s="311">
        <v>1</v>
      </c>
      <c r="G47" s="311">
        <v>0</v>
      </c>
      <c r="H47" s="311">
        <v>4</v>
      </c>
      <c r="I47" s="311">
        <v>1</v>
      </c>
      <c r="J47" s="311">
        <v>0</v>
      </c>
      <c r="K47" s="311">
        <v>0</v>
      </c>
      <c r="L47" s="311">
        <v>0</v>
      </c>
      <c r="M47" s="311">
        <v>0</v>
      </c>
      <c r="N47" s="311">
        <v>0</v>
      </c>
      <c r="O47" s="311">
        <v>1</v>
      </c>
      <c r="P47" s="80"/>
    </row>
    <row r="48" spans="1:16" s="6" customFormat="1" ht="16.5" customHeight="1">
      <c r="A48" s="312" t="s">
        <v>425</v>
      </c>
      <c r="B48" s="310">
        <v>50</v>
      </c>
      <c r="C48" s="311">
        <v>57</v>
      </c>
      <c r="D48" s="311">
        <v>34</v>
      </c>
      <c r="E48" s="311">
        <v>23</v>
      </c>
      <c r="F48" s="311">
        <v>13</v>
      </c>
      <c r="G48" s="311">
        <v>0</v>
      </c>
      <c r="H48" s="311">
        <v>29</v>
      </c>
      <c r="I48" s="311">
        <v>14</v>
      </c>
      <c r="J48" s="311">
        <v>0</v>
      </c>
      <c r="K48" s="311">
        <v>0</v>
      </c>
      <c r="L48" s="311">
        <v>0</v>
      </c>
      <c r="M48" s="311">
        <v>0</v>
      </c>
      <c r="N48" s="311">
        <v>0</v>
      </c>
      <c r="O48" s="311">
        <v>1</v>
      </c>
      <c r="P48" s="80"/>
    </row>
    <row r="49" spans="1:16" s="6" customFormat="1" ht="16.5" customHeight="1">
      <c r="A49" s="312" t="s">
        <v>426</v>
      </c>
      <c r="B49" s="310">
        <v>147</v>
      </c>
      <c r="C49" s="311">
        <v>137</v>
      </c>
      <c r="D49" s="311">
        <v>38</v>
      </c>
      <c r="E49" s="311">
        <v>99</v>
      </c>
      <c r="F49" s="311">
        <f>16+35</f>
        <v>51</v>
      </c>
      <c r="G49" s="311">
        <v>13</v>
      </c>
      <c r="H49" s="311">
        <v>5</v>
      </c>
      <c r="I49" s="311">
        <v>35</v>
      </c>
      <c r="J49" s="311">
        <v>0</v>
      </c>
      <c r="K49" s="311">
        <v>26</v>
      </c>
      <c r="L49" s="311">
        <v>0</v>
      </c>
      <c r="M49" s="311">
        <v>2</v>
      </c>
      <c r="N49" s="311">
        <v>0</v>
      </c>
      <c r="O49" s="213">
        <v>5</v>
      </c>
      <c r="P49" s="80"/>
    </row>
    <row r="50" spans="1:16" s="6" customFormat="1" ht="16.5" customHeight="1">
      <c r="A50" s="312" t="s">
        <v>427</v>
      </c>
      <c r="B50" s="310">
        <v>138</v>
      </c>
      <c r="C50" s="311">
        <v>120</v>
      </c>
      <c r="D50" s="311">
        <v>33</v>
      </c>
      <c r="E50" s="311">
        <v>87</v>
      </c>
      <c r="F50" s="311">
        <f>8+35</f>
        <v>43</v>
      </c>
      <c r="G50" s="311">
        <v>4</v>
      </c>
      <c r="H50" s="311">
        <v>18</v>
      </c>
      <c r="I50" s="311">
        <v>30</v>
      </c>
      <c r="J50" s="311">
        <v>0</v>
      </c>
      <c r="K50" s="311">
        <v>6</v>
      </c>
      <c r="L50" s="311">
        <v>0</v>
      </c>
      <c r="M50" s="311">
        <v>1</v>
      </c>
      <c r="N50" s="311">
        <v>1</v>
      </c>
      <c r="O50" s="213">
        <v>17</v>
      </c>
      <c r="P50" s="80"/>
    </row>
    <row r="51" spans="1:16" s="6" customFormat="1" ht="16.5" customHeight="1">
      <c r="A51" s="312" t="s">
        <v>428</v>
      </c>
      <c r="B51" s="310">
        <v>2</v>
      </c>
      <c r="C51" s="311">
        <v>4</v>
      </c>
      <c r="D51" s="311">
        <v>0</v>
      </c>
      <c r="E51" s="311">
        <v>4</v>
      </c>
      <c r="F51" s="311">
        <v>1</v>
      </c>
      <c r="G51" s="311">
        <v>0</v>
      </c>
      <c r="H51" s="311">
        <v>0</v>
      </c>
      <c r="I51" s="311">
        <v>3</v>
      </c>
      <c r="J51" s="311">
        <v>0</v>
      </c>
      <c r="K51" s="311">
        <v>0</v>
      </c>
      <c r="L51" s="311">
        <v>0</v>
      </c>
      <c r="M51" s="311">
        <v>0</v>
      </c>
      <c r="N51" s="311">
        <v>0</v>
      </c>
      <c r="O51" s="311">
        <v>0</v>
      </c>
      <c r="P51" s="80"/>
    </row>
    <row r="52" spans="1:16" s="6" customFormat="1" ht="16.5" customHeight="1">
      <c r="A52" s="312" t="s">
        <v>429</v>
      </c>
      <c r="B52" s="310">
        <v>328</v>
      </c>
      <c r="C52" s="311">
        <v>308</v>
      </c>
      <c r="D52" s="311">
        <v>58</v>
      </c>
      <c r="E52" s="311">
        <v>250</v>
      </c>
      <c r="F52" s="311">
        <f>27+86</f>
        <v>113</v>
      </c>
      <c r="G52" s="311">
        <v>10</v>
      </c>
      <c r="H52" s="311">
        <v>10</v>
      </c>
      <c r="I52" s="311">
        <v>50</v>
      </c>
      <c r="J52" s="311">
        <v>0</v>
      </c>
      <c r="K52" s="311">
        <v>30</v>
      </c>
      <c r="L52" s="311">
        <v>29</v>
      </c>
      <c r="M52" s="311">
        <v>32</v>
      </c>
      <c r="N52" s="311">
        <v>0</v>
      </c>
      <c r="O52" s="213">
        <v>34</v>
      </c>
      <c r="P52" s="80"/>
    </row>
    <row r="53" spans="1:16" s="6" customFormat="1" ht="16.5" customHeight="1">
      <c r="A53" s="312" t="s">
        <v>430</v>
      </c>
      <c r="B53" s="310">
        <v>44</v>
      </c>
      <c r="C53" s="311">
        <v>55</v>
      </c>
      <c r="D53" s="311">
        <v>26</v>
      </c>
      <c r="E53" s="311">
        <v>29</v>
      </c>
      <c r="F53" s="311">
        <f>6+5</f>
        <v>11</v>
      </c>
      <c r="G53" s="311">
        <v>6</v>
      </c>
      <c r="H53" s="311">
        <v>10</v>
      </c>
      <c r="I53" s="311">
        <v>17</v>
      </c>
      <c r="J53" s="311">
        <v>0</v>
      </c>
      <c r="K53" s="311">
        <v>0</v>
      </c>
      <c r="L53" s="311">
        <v>0</v>
      </c>
      <c r="M53" s="311">
        <v>0</v>
      </c>
      <c r="N53" s="311">
        <v>0</v>
      </c>
      <c r="O53" s="213">
        <v>11</v>
      </c>
      <c r="P53" s="80"/>
    </row>
    <row r="54" spans="1:16" s="6" customFormat="1" ht="16.5" customHeight="1">
      <c r="A54" s="312" t="s">
        <v>431</v>
      </c>
      <c r="B54" s="310">
        <v>88</v>
      </c>
      <c r="C54" s="311">
        <v>81</v>
      </c>
      <c r="D54" s="311">
        <v>45</v>
      </c>
      <c r="E54" s="311">
        <v>36</v>
      </c>
      <c r="F54" s="311">
        <f>4+12</f>
        <v>16</v>
      </c>
      <c r="G54" s="311">
        <v>3</v>
      </c>
      <c r="H54" s="311">
        <v>40</v>
      </c>
      <c r="I54" s="311">
        <v>17</v>
      </c>
      <c r="J54" s="311">
        <v>0</v>
      </c>
      <c r="K54" s="311">
        <v>3</v>
      </c>
      <c r="L54" s="311">
        <v>0</v>
      </c>
      <c r="M54" s="311">
        <v>1</v>
      </c>
      <c r="N54" s="311">
        <v>0</v>
      </c>
      <c r="O54" s="311">
        <v>1</v>
      </c>
      <c r="P54" s="80"/>
    </row>
    <row r="55" spans="1:16" s="6" customFormat="1" ht="16.5" customHeight="1">
      <c r="A55" s="312" t="s">
        <v>432</v>
      </c>
      <c r="B55" s="310">
        <v>169</v>
      </c>
      <c r="C55" s="311">
        <v>187</v>
      </c>
      <c r="D55" s="311">
        <v>140</v>
      </c>
      <c r="E55" s="311">
        <v>47</v>
      </c>
      <c r="F55" s="311">
        <f>76+28</f>
        <v>104</v>
      </c>
      <c r="G55" s="311">
        <v>10</v>
      </c>
      <c r="H55" s="311">
        <v>35</v>
      </c>
      <c r="I55" s="311">
        <v>23</v>
      </c>
      <c r="J55" s="311">
        <v>0</v>
      </c>
      <c r="K55" s="311">
        <v>0</v>
      </c>
      <c r="L55" s="311">
        <v>0</v>
      </c>
      <c r="M55" s="311">
        <v>0</v>
      </c>
      <c r="N55" s="311">
        <v>4</v>
      </c>
      <c r="O55" s="213">
        <v>11</v>
      </c>
      <c r="P55" s="80"/>
    </row>
    <row r="56" spans="1:16" s="6" customFormat="1" ht="11.25" customHeight="1">
      <c r="A56" s="38"/>
      <c r="B56" s="310"/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216"/>
      <c r="P56" s="80"/>
    </row>
    <row r="57" spans="1:16" s="6" customFormat="1" ht="16.5" customHeight="1">
      <c r="A57" s="38" t="s">
        <v>433</v>
      </c>
      <c r="B57" s="310">
        <v>47</v>
      </c>
      <c r="C57" s="311">
        <v>10</v>
      </c>
      <c r="D57" s="311">
        <v>6</v>
      </c>
      <c r="E57" s="311">
        <v>4</v>
      </c>
      <c r="F57" s="311">
        <v>3</v>
      </c>
      <c r="G57" s="311">
        <v>0</v>
      </c>
      <c r="H57" s="311">
        <v>7</v>
      </c>
      <c r="I57" s="311">
        <v>0</v>
      </c>
      <c r="J57" s="311">
        <v>0</v>
      </c>
      <c r="K57" s="311">
        <v>0</v>
      </c>
      <c r="L57" s="311">
        <v>0</v>
      </c>
      <c r="M57" s="311">
        <v>0</v>
      </c>
      <c r="N57" s="311">
        <v>0</v>
      </c>
      <c r="O57" s="311">
        <v>0</v>
      </c>
      <c r="P57" s="80"/>
    </row>
    <row r="58" spans="1:16" s="6" customFormat="1" ht="16.5" customHeight="1">
      <c r="A58" s="33"/>
      <c r="B58" s="310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213"/>
      <c r="P58" s="80"/>
    </row>
    <row r="59" spans="1:16" s="6" customFormat="1" ht="16.5" customHeight="1">
      <c r="A59" s="34" t="s">
        <v>434</v>
      </c>
      <c r="B59" s="308">
        <v>3286</v>
      </c>
      <c r="C59" s="309">
        <v>3226</v>
      </c>
      <c r="D59" s="309">
        <v>2028</v>
      </c>
      <c r="E59" s="309">
        <v>1198</v>
      </c>
      <c r="F59" s="309">
        <f>346+330</f>
        <v>676</v>
      </c>
      <c r="G59" s="309">
        <f>116+86</f>
        <v>202</v>
      </c>
      <c r="H59" s="309">
        <f>1261+69</f>
        <v>1330</v>
      </c>
      <c r="I59" s="309">
        <f>182+429</f>
        <v>611</v>
      </c>
      <c r="J59" s="309">
        <f>11+4</f>
        <v>15</v>
      </c>
      <c r="K59" s="309">
        <f>4+102</f>
        <v>106</v>
      </c>
      <c r="L59" s="309">
        <f>3+26</f>
        <v>29</v>
      </c>
      <c r="M59" s="309">
        <f>18+30</f>
        <v>48</v>
      </c>
      <c r="N59" s="309">
        <v>5</v>
      </c>
      <c r="O59" s="214">
        <f>85+119</f>
        <v>204</v>
      </c>
      <c r="P59" s="80"/>
    </row>
    <row r="60" spans="1:16" s="6" customFormat="1" ht="11.25" customHeight="1">
      <c r="A60" s="33"/>
      <c r="B60" s="310"/>
      <c r="C60" s="311"/>
      <c r="D60" s="311"/>
      <c r="E60" s="311"/>
      <c r="F60" s="314"/>
      <c r="G60" s="311"/>
      <c r="H60" s="311"/>
      <c r="I60" s="311"/>
      <c r="J60" s="311"/>
      <c r="K60" s="311"/>
      <c r="L60" s="311"/>
      <c r="M60" s="311"/>
      <c r="N60" s="311"/>
      <c r="O60" s="213"/>
      <c r="P60" s="80"/>
    </row>
    <row r="61" spans="1:16" s="6" customFormat="1" ht="16.5" customHeight="1">
      <c r="A61" s="41" t="s">
        <v>435</v>
      </c>
      <c r="B61" s="310">
        <v>251</v>
      </c>
      <c r="C61" s="311">
        <v>241</v>
      </c>
      <c r="D61" s="311">
        <v>164</v>
      </c>
      <c r="E61" s="311">
        <v>77</v>
      </c>
      <c r="F61" s="311">
        <f>17+22</f>
        <v>39</v>
      </c>
      <c r="G61" s="311">
        <f>22+13</f>
        <v>35</v>
      </c>
      <c r="H61" s="311">
        <f>116+8</f>
        <v>124</v>
      </c>
      <c r="I61" s="311">
        <v>10</v>
      </c>
      <c r="J61" s="311">
        <v>0</v>
      </c>
      <c r="K61" s="311">
        <v>0</v>
      </c>
      <c r="L61" s="311">
        <v>28</v>
      </c>
      <c r="M61" s="311">
        <v>0</v>
      </c>
      <c r="N61" s="311">
        <v>0</v>
      </c>
      <c r="O61" s="213">
        <v>5</v>
      </c>
      <c r="P61" s="80"/>
    </row>
    <row r="62" spans="1:16" s="6" customFormat="1" ht="16.5" customHeight="1">
      <c r="A62" s="41" t="s">
        <v>436</v>
      </c>
      <c r="B62" s="310">
        <v>330</v>
      </c>
      <c r="C62" s="311">
        <v>381</v>
      </c>
      <c r="D62" s="311">
        <v>68</v>
      </c>
      <c r="E62" s="311">
        <v>313</v>
      </c>
      <c r="F62" s="311">
        <f>11+49</f>
        <v>60</v>
      </c>
      <c r="G62" s="311">
        <v>10</v>
      </c>
      <c r="H62" s="311">
        <v>27</v>
      </c>
      <c r="I62" s="311">
        <f>31+217</f>
        <v>248</v>
      </c>
      <c r="J62" s="311">
        <v>1</v>
      </c>
      <c r="K62" s="311">
        <v>7</v>
      </c>
      <c r="L62" s="311">
        <v>0</v>
      </c>
      <c r="M62" s="311">
        <v>0</v>
      </c>
      <c r="N62" s="311">
        <v>1</v>
      </c>
      <c r="O62" s="213">
        <v>27</v>
      </c>
      <c r="P62" s="80"/>
    </row>
    <row r="63" spans="1:16" s="6" customFormat="1" ht="16.5" customHeight="1">
      <c r="A63" s="41" t="s">
        <v>437</v>
      </c>
      <c r="B63" s="310">
        <v>296</v>
      </c>
      <c r="C63" s="311">
        <v>281</v>
      </c>
      <c r="D63" s="311">
        <v>93</v>
      </c>
      <c r="E63" s="311">
        <v>188</v>
      </c>
      <c r="F63" s="311">
        <f>24+53</f>
        <v>77</v>
      </c>
      <c r="G63" s="311">
        <v>26</v>
      </c>
      <c r="H63" s="311">
        <v>43</v>
      </c>
      <c r="I63" s="311">
        <f>18+73</f>
        <v>91</v>
      </c>
      <c r="J63" s="311">
        <v>0</v>
      </c>
      <c r="K63" s="311">
        <v>18</v>
      </c>
      <c r="L63" s="311">
        <v>0</v>
      </c>
      <c r="M63" s="311">
        <f>1+2</f>
        <v>3</v>
      </c>
      <c r="N63" s="311">
        <v>0</v>
      </c>
      <c r="O63" s="213">
        <v>23</v>
      </c>
      <c r="P63" s="80"/>
    </row>
    <row r="64" spans="1:16" s="6" customFormat="1" ht="16.5" customHeight="1">
      <c r="A64" s="41" t="s">
        <v>438</v>
      </c>
      <c r="B64" s="310">
        <v>491</v>
      </c>
      <c r="C64" s="311">
        <v>501</v>
      </c>
      <c r="D64" s="311">
        <v>121</v>
      </c>
      <c r="E64" s="311">
        <v>380</v>
      </c>
      <c r="F64" s="311">
        <f>47+147</f>
        <v>194</v>
      </c>
      <c r="G64" s="311">
        <v>27</v>
      </c>
      <c r="H64" s="311">
        <v>31</v>
      </c>
      <c r="I64" s="311">
        <f>22+78</f>
        <v>100</v>
      </c>
      <c r="J64" s="311">
        <v>0</v>
      </c>
      <c r="K64" s="311">
        <v>60</v>
      </c>
      <c r="L64" s="311">
        <v>1</v>
      </c>
      <c r="M64" s="311">
        <v>35</v>
      </c>
      <c r="N64" s="311">
        <v>1</v>
      </c>
      <c r="O64" s="213">
        <v>52</v>
      </c>
      <c r="P64" s="80"/>
    </row>
    <row r="65" spans="1:16" s="6" customFormat="1" ht="16.5" customHeight="1">
      <c r="A65" s="41" t="s">
        <v>439</v>
      </c>
      <c r="B65" s="310">
        <v>142</v>
      </c>
      <c r="C65" s="311">
        <v>144</v>
      </c>
      <c r="D65" s="311">
        <v>114</v>
      </c>
      <c r="E65" s="311">
        <v>30</v>
      </c>
      <c r="F65" s="311">
        <f>64+15</f>
        <v>79</v>
      </c>
      <c r="G65" s="311">
        <v>6</v>
      </c>
      <c r="H65" s="311">
        <v>27</v>
      </c>
      <c r="I65" s="311">
        <v>19</v>
      </c>
      <c r="J65" s="311">
        <v>0</v>
      </c>
      <c r="K65" s="311">
        <v>0</v>
      </c>
      <c r="L65" s="311">
        <v>0</v>
      </c>
      <c r="M65" s="311">
        <v>0</v>
      </c>
      <c r="N65" s="311">
        <v>3</v>
      </c>
      <c r="O65" s="213">
        <v>10</v>
      </c>
      <c r="P65" s="80"/>
    </row>
    <row r="66" spans="1:16" s="6" customFormat="1" ht="16.5" customHeight="1">
      <c r="A66" s="41" t="s">
        <v>440</v>
      </c>
      <c r="B66" s="310">
        <v>7</v>
      </c>
      <c r="C66" s="311">
        <v>11</v>
      </c>
      <c r="D66" s="311">
        <v>9</v>
      </c>
      <c r="E66" s="311">
        <v>2</v>
      </c>
      <c r="F66" s="311">
        <v>1</v>
      </c>
      <c r="G66" s="311">
        <v>7</v>
      </c>
      <c r="H66" s="311">
        <v>2</v>
      </c>
      <c r="I66" s="311">
        <v>0</v>
      </c>
      <c r="J66" s="311">
        <v>0</v>
      </c>
      <c r="K66" s="311">
        <v>0</v>
      </c>
      <c r="L66" s="311">
        <v>0</v>
      </c>
      <c r="M66" s="311">
        <v>0</v>
      </c>
      <c r="N66" s="311">
        <v>0</v>
      </c>
      <c r="O66" s="311">
        <v>1</v>
      </c>
      <c r="P66" s="80"/>
    </row>
    <row r="67" spans="1:16" s="6" customFormat="1" ht="16.5" customHeight="1">
      <c r="A67" s="41" t="s">
        <v>441</v>
      </c>
      <c r="B67" s="310">
        <v>5</v>
      </c>
      <c r="C67" s="311">
        <v>4</v>
      </c>
      <c r="D67" s="311">
        <v>4</v>
      </c>
      <c r="E67" s="311">
        <v>0</v>
      </c>
      <c r="F67" s="311">
        <v>0</v>
      </c>
      <c r="G67" s="311">
        <v>0</v>
      </c>
      <c r="H67" s="311">
        <v>0</v>
      </c>
      <c r="I67" s="311">
        <v>1</v>
      </c>
      <c r="J67" s="311">
        <v>3</v>
      </c>
      <c r="K67" s="311">
        <v>0</v>
      </c>
      <c r="L67" s="311">
        <v>0</v>
      </c>
      <c r="M67" s="311">
        <v>0</v>
      </c>
      <c r="N67" s="311">
        <v>0</v>
      </c>
      <c r="O67" s="311">
        <v>0</v>
      </c>
      <c r="P67" s="80"/>
    </row>
    <row r="68" spans="1:16" s="6" customFormat="1" ht="16.5" customHeight="1">
      <c r="A68" s="41" t="s">
        <v>442</v>
      </c>
      <c r="B68" s="310">
        <v>1386</v>
      </c>
      <c r="C68" s="311">
        <v>1296</v>
      </c>
      <c r="D68" s="311">
        <v>1109</v>
      </c>
      <c r="E68" s="311">
        <v>187</v>
      </c>
      <c r="F68" s="311">
        <f>101+39</f>
        <v>140</v>
      </c>
      <c r="G68" s="311">
        <f>45+28</f>
        <v>73</v>
      </c>
      <c r="H68" s="311">
        <f>832+36</f>
        <v>868</v>
      </c>
      <c r="I68" s="311">
        <f>70+42</f>
        <v>112</v>
      </c>
      <c r="J68" s="311">
        <v>7</v>
      </c>
      <c r="K68" s="311">
        <v>19</v>
      </c>
      <c r="L68" s="311">
        <v>0</v>
      </c>
      <c r="M68" s="311">
        <v>5</v>
      </c>
      <c r="N68" s="311">
        <v>0</v>
      </c>
      <c r="O68" s="213">
        <v>72</v>
      </c>
      <c r="P68" s="80"/>
    </row>
    <row r="69" spans="1:16" s="6" customFormat="1" ht="16.5" customHeight="1">
      <c r="A69" s="41" t="s">
        <v>443</v>
      </c>
      <c r="B69" s="283">
        <v>131</v>
      </c>
      <c r="C69" s="235">
        <v>72</v>
      </c>
      <c r="D69" s="235">
        <v>64</v>
      </c>
      <c r="E69" s="235">
        <v>8</v>
      </c>
      <c r="F69" s="235">
        <v>16</v>
      </c>
      <c r="G69" s="311">
        <v>4</v>
      </c>
      <c r="H69" s="235">
        <v>33</v>
      </c>
      <c r="I69" s="235">
        <v>6</v>
      </c>
      <c r="J69" s="311">
        <v>4</v>
      </c>
      <c r="K69" s="311">
        <v>2</v>
      </c>
      <c r="L69" s="311">
        <v>0</v>
      </c>
      <c r="M69" s="311">
        <v>0</v>
      </c>
      <c r="N69" s="311">
        <v>0</v>
      </c>
      <c r="O69" s="213">
        <v>7</v>
      </c>
      <c r="P69" s="80"/>
    </row>
    <row r="70" spans="1:16" s="6" customFormat="1" ht="16.5" customHeight="1">
      <c r="A70" s="41" t="s">
        <v>444</v>
      </c>
      <c r="B70" s="310">
        <v>139</v>
      </c>
      <c r="C70" s="235">
        <v>182</v>
      </c>
      <c r="D70" s="235">
        <v>180</v>
      </c>
      <c r="E70" s="235">
        <v>2</v>
      </c>
      <c r="F70" s="235">
        <v>44</v>
      </c>
      <c r="G70" s="311">
        <v>9</v>
      </c>
      <c r="H70" s="235">
        <v>113</v>
      </c>
      <c r="I70" s="235">
        <v>10</v>
      </c>
      <c r="J70" s="311">
        <v>0</v>
      </c>
      <c r="K70" s="311">
        <v>0</v>
      </c>
      <c r="L70" s="311">
        <v>0</v>
      </c>
      <c r="M70" s="311">
        <v>2</v>
      </c>
      <c r="N70" s="311">
        <v>0</v>
      </c>
      <c r="O70" s="311">
        <v>4</v>
      </c>
      <c r="P70" s="80"/>
    </row>
    <row r="71" spans="1:16" s="6" customFormat="1" ht="16.5" customHeight="1">
      <c r="A71" s="315" t="s">
        <v>445</v>
      </c>
      <c r="B71" s="283">
        <v>58</v>
      </c>
      <c r="C71" s="235">
        <v>73</v>
      </c>
      <c r="D71" s="235">
        <v>70</v>
      </c>
      <c r="E71" s="235">
        <v>3</v>
      </c>
      <c r="F71" s="235">
        <v>14</v>
      </c>
      <c r="G71" s="311">
        <v>3</v>
      </c>
      <c r="H71" s="235">
        <v>40</v>
      </c>
      <c r="I71" s="235">
        <v>11</v>
      </c>
      <c r="J71" s="235">
        <v>0</v>
      </c>
      <c r="K71" s="235">
        <v>0</v>
      </c>
      <c r="L71" s="311">
        <v>0</v>
      </c>
      <c r="M71" s="311">
        <v>3</v>
      </c>
      <c r="N71" s="311">
        <v>0</v>
      </c>
      <c r="O71" s="213">
        <v>2</v>
      </c>
      <c r="P71" s="80"/>
    </row>
    <row r="72" spans="1:16" s="6" customFormat="1" ht="16.5" customHeight="1">
      <c r="A72" s="262" t="s">
        <v>446</v>
      </c>
      <c r="B72" s="218">
        <v>50</v>
      </c>
      <c r="C72" s="219">
        <v>40</v>
      </c>
      <c r="D72" s="219">
        <v>32</v>
      </c>
      <c r="E72" s="219">
        <v>8</v>
      </c>
      <c r="F72" s="219">
        <v>12</v>
      </c>
      <c r="G72" s="242">
        <v>2</v>
      </c>
      <c r="H72" s="219">
        <v>22</v>
      </c>
      <c r="I72" s="219">
        <v>3</v>
      </c>
      <c r="J72" s="242">
        <v>0</v>
      </c>
      <c r="K72" s="242">
        <v>0</v>
      </c>
      <c r="L72" s="316">
        <v>0</v>
      </c>
      <c r="M72" s="316">
        <v>0</v>
      </c>
      <c r="N72" s="316">
        <v>0</v>
      </c>
      <c r="O72" s="242">
        <v>1</v>
      </c>
      <c r="P72" s="80"/>
    </row>
    <row r="73" spans="1:16" s="6" customFormat="1">
      <c r="A73" s="317" t="s">
        <v>447</v>
      </c>
      <c r="B73" s="318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80"/>
    </row>
    <row r="74" spans="1:16">
      <c r="A74" s="319"/>
      <c r="B74" s="320"/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155"/>
    </row>
    <row r="75" spans="1:16">
      <c r="A75" s="55"/>
      <c r="B75" s="3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155"/>
    </row>
    <row r="76" spans="1:16">
      <c r="A76" s="55"/>
      <c r="B76" s="3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155"/>
    </row>
    <row r="77" spans="1:16">
      <c r="A77" s="55"/>
      <c r="B77" s="3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155"/>
    </row>
    <row r="78" spans="1:16">
      <c r="A78" s="55"/>
      <c r="B78" s="3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155"/>
    </row>
    <row r="79" spans="1:16">
      <c r="A79" s="55"/>
      <c r="B79" s="32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6">
      <c r="A80" s="55"/>
      <c r="B80" s="321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2">
      <c r="A81" s="55"/>
      <c r="B81" s="55"/>
    </row>
    <row r="82" spans="1:2">
      <c r="A82" s="55"/>
      <c r="B82" s="55"/>
    </row>
  </sheetData>
  <mergeCells count="2">
    <mergeCell ref="C6:O6"/>
    <mergeCell ref="C7:C8"/>
  </mergeCells>
  <phoneticPr fontId="2"/>
  <pageMargins left="0.70866141732283472" right="0.11811023622047245" top="0.74803149606299213" bottom="0.74803149606299213" header="0.31496062992125984" footer="0.31496062992125984"/>
  <pageSetup paperSize="13"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topLeftCell="G1" workbookViewId="0">
      <selection activeCell="L12" sqref="L12"/>
    </sheetView>
  </sheetViews>
  <sheetFormatPr defaultRowHeight="13.5"/>
  <cols>
    <col min="1" max="1" width="35.625" customWidth="1"/>
    <col min="2" max="10" width="7.25" customWidth="1"/>
  </cols>
  <sheetData>
    <row r="1" spans="1:11">
      <c r="A1" s="322"/>
      <c r="B1" s="224" t="s">
        <v>159</v>
      </c>
      <c r="C1" s="322"/>
      <c r="D1" s="322"/>
      <c r="E1" s="322"/>
      <c r="F1" s="322"/>
      <c r="G1" s="322"/>
      <c r="H1" s="322"/>
      <c r="I1" s="322"/>
      <c r="J1" s="322"/>
    </row>
    <row r="2" spans="1:11">
      <c r="A2" s="323" t="s">
        <v>99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1" s="6" customFormat="1">
      <c r="A3" s="157" t="s">
        <v>448</v>
      </c>
      <c r="B3" s="60"/>
      <c r="C3" s="157"/>
      <c r="D3" s="157"/>
      <c r="E3" s="157"/>
      <c r="F3" s="157"/>
      <c r="G3" s="157"/>
      <c r="H3" s="157"/>
      <c r="I3" s="157"/>
      <c r="J3" s="157"/>
    </row>
    <row r="4" spans="1:11" s="6" customFormat="1">
      <c r="A4" s="159" t="s">
        <v>449</v>
      </c>
      <c r="B4" s="60"/>
      <c r="C4" s="157"/>
      <c r="D4" s="157"/>
      <c r="E4" s="157"/>
      <c r="F4" s="157"/>
      <c r="G4" s="157"/>
      <c r="H4" s="157"/>
      <c r="I4" s="157"/>
      <c r="J4" s="157"/>
    </row>
    <row r="5" spans="1:11" s="6" customFormat="1" ht="14.25" thickBot="1">
      <c r="A5" s="157"/>
      <c r="B5" s="157"/>
      <c r="C5" s="157"/>
      <c r="D5" s="157"/>
      <c r="E5" s="157"/>
      <c r="F5" s="157"/>
      <c r="G5" s="157"/>
      <c r="H5" s="157"/>
      <c r="I5" s="157"/>
      <c r="J5" s="157"/>
    </row>
    <row r="6" spans="1:11" s="6" customFormat="1" ht="16.5" customHeight="1" thickTop="1">
      <c r="A6" s="431" t="s">
        <v>348</v>
      </c>
      <c r="B6" s="324"/>
      <c r="C6" s="325" t="s">
        <v>349</v>
      </c>
      <c r="D6" s="326"/>
      <c r="E6" s="324"/>
      <c r="F6" s="325" t="s">
        <v>350</v>
      </c>
      <c r="G6" s="327"/>
      <c r="H6" s="326"/>
      <c r="I6" s="328" t="s">
        <v>351</v>
      </c>
      <c r="J6" s="326"/>
    </row>
    <row r="7" spans="1:11" s="6" customFormat="1" ht="16.5" customHeight="1">
      <c r="A7" s="432"/>
      <c r="B7" s="329" t="s">
        <v>14</v>
      </c>
      <c r="C7" s="330" t="s">
        <v>15</v>
      </c>
      <c r="D7" s="331" t="s">
        <v>16</v>
      </c>
      <c r="E7" s="329" t="s">
        <v>14</v>
      </c>
      <c r="F7" s="330" t="s">
        <v>15</v>
      </c>
      <c r="G7" s="332" t="s">
        <v>16</v>
      </c>
      <c r="H7" s="331" t="s">
        <v>14</v>
      </c>
      <c r="I7" s="330" t="s">
        <v>15</v>
      </c>
      <c r="J7" s="331" t="s">
        <v>16</v>
      </c>
    </row>
    <row r="8" spans="1:11" s="6" customFormat="1" ht="19.5" customHeight="1">
      <c r="A8" s="333" t="s">
        <v>450</v>
      </c>
      <c r="B8" s="334">
        <v>440</v>
      </c>
      <c r="C8" s="335">
        <v>73</v>
      </c>
      <c r="D8" s="335">
        <v>367</v>
      </c>
      <c r="E8" s="335">
        <v>493</v>
      </c>
      <c r="F8" s="335">
        <v>69</v>
      </c>
      <c r="G8" s="335">
        <v>424</v>
      </c>
      <c r="H8" s="336">
        <v>447</v>
      </c>
      <c r="I8" s="337">
        <f>H8-J8</f>
        <v>64</v>
      </c>
      <c r="J8" s="336">
        <v>383</v>
      </c>
      <c r="K8" s="9"/>
    </row>
    <row r="9" spans="1:11" s="6" customFormat="1" ht="19.5" customHeight="1">
      <c r="A9" s="338" t="s">
        <v>451</v>
      </c>
      <c r="B9" s="339">
        <v>22</v>
      </c>
      <c r="C9" s="340">
        <v>6</v>
      </c>
      <c r="D9" s="340">
        <v>16</v>
      </c>
      <c r="E9" s="340">
        <v>21</v>
      </c>
      <c r="F9" s="340">
        <v>5</v>
      </c>
      <c r="G9" s="340">
        <v>16</v>
      </c>
      <c r="H9" s="341">
        <v>10</v>
      </c>
      <c r="I9" s="342">
        <f t="shared" ref="I9:I14" si="0">H9-J9</f>
        <v>5</v>
      </c>
      <c r="J9" s="341">
        <v>5</v>
      </c>
      <c r="K9" s="190"/>
    </row>
    <row r="10" spans="1:11" s="6" customFormat="1" ht="19.5" customHeight="1">
      <c r="A10" s="338" t="s">
        <v>452</v>
      </c>
      <c r="B10" s="339">
        <v>334</v>
      </c>
      <c r="C10" s="340">
        <v>44</v>
      </c>
      <c r="D10" s="340">
        <v>290</v>
      </c>
      <c r="E10" s="340">
        <v>407</v>
      </c>
      <c r="F10" s="340">
        <v>44</v>
      </c>
      <c r="G10" s="340">
        <v>363</v>
      </c>
      <c r="H10" s="342">
        <f>329+46</f>
        <v>375</v>
      </c>
      <c r="I10" s="342">
        <f t="shared" si="0"/>
        <v>40</v>
      </c>
      <c r="J10" s="342">
        <f>297+38</f>
        <v>335</v>
      </c>
      <c r="K10" s="190"/>
    </row>
    <row r="11" spans="1:11" s="6" customFormat="1" ht="19.5" customHeight="1">
      <c r="A11" s="338" t="s">
        <v>453</v>
      </c>
      <c r="B11" s="339">
        <v>9</v>
      </c>
      <c r="C11" s="340">
        <v>3</v>
      </c>
      <c r="D11" s="340">
        <v>6</v>
      </c>
      <c r="E11" s="340">
        <v>4</v>
      </c>
      <c r="F11" s="340">
        <v>0</v>
      </c>
      <c r="G11" s="340">
        <v>4</v>
      </c>
      <c r="H11" s="341">
        <v>3</v>
      </c>
      <c r="I11" s="342">
        <f t="shared" si="0"/>
        <v>1</v>
      </c>
      <c r="J11" s="341">
        <v>2</v>
      </c>
      <c r="K11" s="190"/>
    </row>
    <row r="12" spans="1:11" s="6" customFormat="1" ht="19.5" customHeight="1">
      <c r="A12" s="338" t="s">
        <v>454</v>
      </c>
      <c r="B12" s="339">
        <v>9</v>
      </c>
      <c r="C12" s="343">
        <v>1</v>
      </c>
      <c r="D12" s="340">
        <v>8</v>
      </c>
      <c r="E12" s="340">
        <v>5</v>
      </c>
      <c r="F12" s="340">
        <v>1</v>
      </c>
      <c r="G12" s="340">
        <v>4</v>
      </c>
      <c r="H12" s="341">
        <v>4</v>
      </c>
      <c r="I12" s="342">
        <f t="shared" si="0"/>
        <v>2</v>
      </c>
      <c r="J12" s="341">
        <v>2</v>
      </c>
      <c r="K12" s="190"/>
    </row>
    <row r="13" spans="1:11" s="6" customFormat="1" ht="19.5" customHeight="1">
      <c r="A13" s="344" t="s">
        <v>455</v>
      </c>
      <c r="B13" s="345">
        <v>55</v>
      </c>
      <c r="C13" s="343">
        <v>18</v>
      </c>
      <c r="D13" s="343">
        <v>37</v>
      </c>
      <c r="E13" s="343">
        <v>51</v>
      </c>
      <c r="F13" s="343">
        <v>17</v>
      </c>
      <c r="G13" s="343">
        <v>34</v>
      </c>
      <c r="H13" s="341">
        <v>47</v>
      </c>
      <c r="I13" s="342">
        <f t="shared" si="0"/>
        <v>16</v>
      </c>
      <c r="J13" s="341">
        <v>31</v>
      </c>
      <c r="K13" s="190"/>
    </row>
    <row r="14" spans="1:11" s="6" customFormat="1" ht="19.5" customHeight="1">
      <c r="A14" s="346" t="s">
        <v>456</v>
      </c>
      <c r="B14" s="340">
        <v>11</v>
      </c>
      <c r="C14" s="340">
        <v>1</v>
      </c>
      <c r="D14" s="340">
        <v>10</v>
      </c>
      <c r="E14" s="340">
        <v>5</v>
      </c>
      <c r="F14" s="340">
        <v>2</v>
      </c>
      <c r="G14" s="340">
        <v>3</v>
      </c>
      <c r="H14" s="342">
        <v>8</v>
      </c>
      <c r="I14" s="342">
        <f t="shared" si="0"/>
        <v>0</v>
      </c>
      <c r="J14" s="341">
        <v>8</v>
      </c>
      <c r="K14" s="190"/>
    </row>
    <row r="15" spans="1:11" s="6" customFormat="1" ht="19.5" customHeight="1">
      <c r="A15" s="347" t="s">
        <v>457</v>
      </c>
      <c r="B15" s="348">
        <v>0</v>
      </c>
      <c r="C15" s="348">
        <v>0</v>
      </c>
      <c r="D15" s="348">
        <v>0</v>
      </c>
      <c r="E15" s="348">
        <v>0</v>
      </c>
      <c r="F15" s="348">
        <v>0</v>
      </c>
      <c r="G15" s="348">
        <v>0</v>
      </c>
      <c r="H15" s="349">
        <v>0</v>
      </c>
      <c r="I15" s="350">
        <v>0</v>
      </c>
      <c r="J15" s="350">
        <v>0</v>
      </c>
      <c r="K15" s="190"/>
    </row>
    <row r="16" spans="1:11" s="6" customFormat="1" ht="19.5" customHeight="1">
      <c r="A16"/>
      <c r="B16"/>
      <c r="C16"/>
      <c r="D16"/>
      <c r="E16"/>
      <c r="F16"/>
      <c r="G16"/>
      <c r="H16"/>
      <c r="I16"/>
      <c r="J16"/>
      <c r="K16" s="190"/>
    </row>
  </sheetData>
  <mergeCells count="1">
    <mergeCell ref="A6:A7"/>
  </mergeCells>
  <phoneticPr fontId="2"/>
  <pageMargins left="0.7" right="0.7" top="0.75" bottom="0.75" header="0.28999999999999998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workbookViewId="0">
      <selection activeCell="L12" sqref="L12"/>
    </sheetView>
  </sheetViews>
  <sheetFormatPr defaultRowHeight="13.5"/>
  <cols>
    <col min="1" max="1" width="35.625" customWidth="1"/>
    <col min="2" max="10" width="7.5" customWidth="1"/>
  </cols>
  <sheetData>
    <row r="1" spans="1:11">
      <c r="A1" s="53"/>
      <c r="B1" s="351" t="s">
        <v>195</v>
      </c>
      <c r="C1" s="53"/>
      <c r="D1" s="53"/>
      <c r="E1" s="53"/>
      <c r="F1" s="53"/>
      <c r="G1" s="53"/>
      <c r="H1" s="53"/>
      <c r="I1" s="53"/>
      <c r="J1" s="53"/>
    </row>
    <row r="2" spans="1:11">
      <c r="A2" s="323" t="s">
        <v>99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1" s="6" customFormat="1">
      <c r="A3" s="157" t="s">
        <v>458</v>
      </c>
      <c r="B3" s="60"/>
      <c r="C3" s="157"/>
      <c r="D3" s="157"/>
      <c r="E3" s="157"/>
      <c r="F3" s="157"/>
      <c r="G3" s="157"/>
      <c r="H3" s="157"/>
      <c r="I3" s="157"/>
      <c r="J3" s="157"/>
    </row>
    <row r="4" spans="1:11" s="6" customFormat="1">
      <c r="A4" s="159" t="s">
        <v>459</v>
      </c>
      <c r="B4" s="60"/>
      <c r="C4" s="157"/>
      <c r="D4" s="157"/>
      <c r="E4" s="157"/>
      <c r="F4" s="157"/>
      <c r="G4" s="157"/>
      <c r="H4" s="157"/>
      <c r="I4" s="157"/>
      <c r="J4" s="157"/>
    </row>
    <row r="5" spans="1:11" s="6" customFormat="1">
      <c r="A5" s="159" t="s">
        <v>460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11" s="6" customFormat="1" ht="14.25" thickBot="1">
      <c r="A6" s="159"/>
      <c r="B6" s="157"/>
      <c r="C6" s="157"/>
      <c r="D6" s="157"/>
      <c r="E6" s="157"/>
      <c r="F6" s="157"/>
      <c r="G6" s="157"/>
      <c r="H6" s="157"/>
      <c r="I6" s="157"/>
      <c r="J6" s="157"/>
    </row>
    <row r="7" spans="1:11" s="6" customFormat="1" ht="19.5" customHeight="1" thickTop="1">
      <c r="A7" s="433" t="s">
        <v>348</v>
      </c>
      <c r="B7" s="324"/>
      <c r="C7" s="325" t="s">
        <v>349</v>
      </c>
      <c r="D7" s="326"/>
      <c r="E7" s="324"/>
      <c r="F7" s="325" t="s">
        <v>350</v>
      </c>
      <c r="G7" s="327"/>
      <c r="H7" s="326"/>
      <c r="I7" s="328" t="s">
        <v>351</v>
      </c>
      <c r="J7" s="326"/>
    </row>
    <row r="8" spans="1:11" s="6" customFormat="1" ht="19.5" customHeight="1">
      <c r="A8" s="434"/>
      <c r="B8" s="329" t="s">
        <v>14</v>
      </c>
      <c r="C8" s="330" t="s">
        <v>15</v>
      </c>
      <c r="D8" s="331" t="s">
        <v>16</v>
      </c>
      <c r="E8" s="329" t="s">
        <v>14</v>
      </c>
      <c r="F8" s="330" t="s">
        <v>15</v>
      </c>
      <c r="G8" s="332" t="s">
        <v>16</v>
      </c>
      <c r="H8" s="331" t="s">
        <v>14</v>
      </c>
      <c r="I8" s="330" t="s">
        <v>15</v>
      </c>
      <c r="J8" s="331" t="s">
        <v>16</v>
      </c>
    </row>
    <row r="9" spans="1:11" s="6" customFormat="1" ht="19.5" customHeight="1">
      <c r="A9" s="333" t="s">
        <v>450</v>
      </c>
      <c r="B9" s="352">
        <v>3654</v>
      </c>
      <c r="C9" s="353">
        <v>2072</v>
      </c>
      <c r="D9" s="353">
        <v>1582</v>
      </c>
      <c r="E9" s="353">
        <v>3703</v>
      </c>
      <c r="F9" s="353">
        <v>2024</v>
      </c>
      <c r="G9" s="353">
        <v>1679</v>
      </c>
      <c r="H9" s="353">
        <v>3705</v>
      </c>
      <c r="I9" s="353">
        <v>2094</v>
      </c>
      <c r="J9" s="353">
        <f t="shared" ref="J9:J14" si="0">H9-I9</f>
        <v>1611</v>
      </c>
      <c r="K9" s="9"/>
    </row>
    <row r="10" spans="1:11" s="6" customFormat="1" ht="19.5" customHeight="1">
      <c r="A10" s="354" t="s">
        <v>461</v>
      </c>
      <c r="B10" s="355">
        <v>606</v>
      </c>
      <c r="C10" s="356">
        <v>503</v>
      </c>
      <c r="D10" s="356">
        <v>103</v>
      </c>
      <c r="E10" s="356">
        <v>598</v>
      </c>
      <c r="F10" s="356">
        <v>483</v>
      </c>
      <c r="G10" s="356">
        <v>115</v>
      </c>
      <c r="H10" s="356">
        <v>563</v>
      </c>
      <c r="I10" s="356">
        <v>458</v>
      </c>
      <c r="J10" s="356">
        <f t="shared" si="0"/>
        <v>105</v>
      </c>
      <c r="K10" s="9"/>
    </row>
    <row r="11" spans="1:11" s="6" customFormat="1" ht="19.5" customHeight="1">
      <c r="A11" s="354" t="s">
        <v>462</v>
      </c>
      <c r="B11" s="355">
        <v>2332</v>
      </c>
      <c r="C11" s="356">
        <v>1137</v>
      </c>
      <c r="D11" s="356">
        <v>1195</v>
      </c>
      <c r="E11" s="356">
        <v>2396</v>
      </c>
      <c r="F11" s="356">
        <v>1137</v>
      </c>
      <c r="G11" s="356">
        <v>1259</v>
      </c>
      <c r="H11" s="356">
        <f>2284+182</f>
        <v>2466</v>
      </c>
      <c r="I11" s="356">
        <f>1147+88</f>
        <v>1235</v>
      </c>
      <c r="J11" s="356">
        <f t="shared" si="0"/>
        <v>1231</v>
      </c>
      <c r="K11" s="9"/>
    </row>
    <row r="12" spans="1:11" s="6" customFormat="1" ht="19.5" customHeight="1">
      <c r="A12" s="357" t="s">
        <v>455</v>
      </c>
      <c r="B12" s="355">
        <v>645</v>
      </c>
      <c r="C12" s="356">
        <v>385</v>
      </c>
      <c r="D12" s="356">
        <v>260</v>
      </c>
      <c r="E12" s="356">
        <v>658</v>
      </c>
      <c r="F12" s="356">
        <v>371</v>
      </c>
      <c r="G12" s="356">
        <v>287</v>
      </c>
      <c r="H12" s="356">
        <v>560</v>
      </c>
      <c r="I12" s="356">
        <v>336</v>
      </c>
      <c r="J12" s="356">
        <f t="shared" si="0"/>
        <v>224</v>
      </c>
      <c r="K12" s="9"/>
    </row>
    <row r="13" spans="1:11" s="6" customFormat="1" ht="19.5" customHeight="1">
      <c r="A13" s="358" t="s">
        <v>463</v>
      </c>
      <c r="B13" s="283">
        <v>71</v>
      </c>
      <c r="C13" s="235">
        <v>47</v>
      </c>
      <c r="D13" s="235">
        <v>24</v>
      </c>
      <c r="E13" s="235">
        <v>51</v>
      </c>
      <c r="F13" s="235">
        <v>33</v>
      </c>
      <c r="G13" s="235">
        <v>18</v>
      </c>
      <c r="H13" s="235">
        <v>116</v>
      </c>
      <c r="I13" s="235">
        <v>65</v>
      </c>
      <c r="J13" s="356">
        <f t="shared" si="0"/>
        <v>51</v>
      </c>
      <c r="K13" s="9"/>
    </row>
    <row r="14" spans="1:11" s="6" customFormat="1" ht="19.5" customHeight="1">
      <c r="A14" s="359" t="s">
        <v>464</v>
      </c>
      <c r="B14" s="360">
        <v>0</v>
      </c>
      <c r="C14" s="361">
        <v>0</v>
      </c>
      <c r="D14" s="361">
        <v>0</v>
      </c>
      <c r="E14" s="361">
        <v>0</v>
      </c>
      <c r="F14" s="361">
        <v>0</v>
      </c>
      <c r="G14" s="361">
        <v>0</v>
      </c>
      <c r="H14" s="242">
        <v>0</v>
      </c>
      <c r="I14" s="242">
        <v>0</v>
      </c>
      <c r="J14" s="219">
        <f t="shared" si="0"/>
        <v>0</v>
      </c>
      <c r="K14" s="9"/>
    </row>
    <row r="15" spans="1:11" s="6" customFormat="1" ht="19.5" customHeight="1">
      <c r="A15"/>
      <c r="B15" s="12"/>
      <c r="C15" s="12"/>
      <c r="D15" s="12"/>
      <c r="E15" s="12"/>
      <c r="F15" s="12"/>
      <c r="G15" s="12"/>
      <c r="H15" s="12"/>
      <c r="I15" s="12"/>
      <c r="J15" s="12"/>
      <c r="K15" s="9"/>
    </row>
    <row r="16" spans="1:11"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2:11"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2:11"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2:11"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2:11">
      <c r="K20" s="12"/>
    </row>
  </sheetData>
  <mergeCells count="1">
    <mergeCell ref="A7:A8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workbookViewId="0">
      <selection activeCell="L12" sqref="L12"/>
    </sheetView>
  </sheetViews>
  <sheetFormatPr defaultRowHeight="13.5"/>
  <cols>
    <col min="1" max="1" width="23.375" customWidth="1"/>
  </cols>
  <sheetData>
    <row r="1" spans="1:11" s="6" customFormat="1">
      <c r="A1" s="293"/>
      <c r="B1" s="362" t="s">
        <v>195</v>
      </c>
      <c r="C1" s="293"/>
      <c r="D1" s="293"/>
      <c r="E1" s="293"/>
      <c r="F1" s="293"/>
      <c r="G1" s="293"/>
      <c r="H1" s="293"/>
      <c r="I1" s="293"/>
      <c r="J1" s="293"/>
    </row>
    <row r="2" spans="1:11" s="6" customFormat="1">
      <c r="A2" s="110" t="s">
        <v>99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1" s="6" customFormat="1">
      <c r="A3" s="157" t="s">
        <v>465</v>
      </c>
      <c r="B3" s="60"/>
      <c r="C3" s="157"/>
      <c r="D3" s="157"/>
      <c r="E3" s="157"/>
      <c r="F3" s="157"/>
      <c r="G3" s="157"/>
      <c r="H3" s="157"/>
      <c r="I3" s="157"/>
      <c r="J3" s="157"/>
    </row>
    <row r="4" spans="1:11" s="6" customFormat="1">
      <c r="A4" s="159" t="s">
        <v>466</v>
      </c>
      <c r="B4" s="60"/>
      <c r="C4" s="157"/>
      <c r="D4" s="157"/>
      <c r="E4" s="157"/>
      <c r="F4" s="157"/>
      <c r="G4" s="157"/>
      <c r="H4" s="157"/>
      <c r="I4" s="157"/>
      <c r="J4" s="157"/>
    </row>
    <row r="5" spans="1:11" s="6" customFormat="1" ht="14.25" thickBot="1">
      <c r="A5" s="157"/>
      <c r="B5" s="157"/>
      <c r="C5" s="157"/>
      <c r="D5" s="157"/>
      <c r="E5" s="157"/>
      <c r="F5" s="157"/>
      <c r="G5" s="157"/>
      <c r="H5" s="157"/>
      <c r="I5" s="157"/>
      <c r="J5" s="157"/>
    </row>
    <row r="6" spans="1:11" s="6" customFormat="1" ht="19.5" customHeight="1" thickTop="1">
      <c r="A6" s="431" t="s">
        <v>348</v>
      </c>
      <c r="B6" s="324"/>
      <c r="C6" s="325" t="s">
        <v>349</v>
      </c>
      <c r="D6" s="326"/>
      <c r="E6" s="324"/>
      <c r="F6" s="325" t="s">
        <v>350</v>
      </c>
      <c r="G6" s="327"/>
      <c r="H6" s="326"/>
      <c r="I6" s="328" t="s">
        <v>351</v>
      </c>
      <c r="J6" s="326"/>
    </row>
    <row r="7" spans="1:11" s="6" customFormat="1" ht="19.5" customHeight="1">
      <c r="A7" s="432"/>
      <c r="B7" s="329" t="s">
        <v>14</v>
      </c>
      <c r="C7" s="330" t="s">
        <v>15</v>
      </c>
      <c r="D7" s="331" t="s">
        <v>16</v>
      </c>
      <c r="E7" s="329" t="s">
        <v>14</v>
      </c>
      <c r="F7" s="330" t="s">
        <v>15</v>
      </c>
      <c r="G7" s="332" t="s">
        <v>16</v>
      </c>
      <c r="H7" s="331" t="s">
        <v>14</v>
      </c>
      <c r="I7" s="330" t="s">
        <v>15</v>
      </c>
      <c r="J7" s="331" t="s">
        <v>16</v>
      </c>
    </row>
    <row r="8" spans="1:11" s="6" customFormat="1" ht="19.5" customHeight="1">
      <c r="A8" s="333" t="s">
        <v>467</v>
      </c>
      <c r="B8" s="363">
        <v>840</v>
      </c>
      <c r="C8" s="364">
        <v>638</v>
      </c>
      <c r="D8" s="364">
        <v>202</v>
      </c>
      <c r="E8" s="364">
        <v>704</v>
      </c>
      <c r="F8" s="364">
        <v>558</v>
      </c>
      <c r="G8" s="364">
        <v>146</v>
      </c>
      <c r="H8" s="364">
        <f>SUM(H9:H11)</f>
        <v>710</v>
      </c>
      <c r="I8" s="364">
        <f>SUM(I9:I11)</f>
        <v>564</v>
      </c>
      <c r="J8" s="364">
        <f>SUM(J9:J11)</f>
        <v>146</v>
      </c>
      <c r="K8" s="9"/>
    </row>
    <row r="9" spans="1:11" s="6" customFormat="1" ht="19.5" customHeight="1">
      <c r="A9" s="354" t="s">
        <v>468</v>
      </c>
      <c r="B9" s="365">
        <v>694</v>
      </c>
      <c r="C9" s="366">
        <v>535</v>
      </c>
      <c r="D9" s="366">
        <v>159</v>
      </c>
      <c r="E9" s="366">
        <v>569</v>
      </c>
      <c r="F9" s="366">
        <v>456</v>
      </c>
      <c r="G9" s="366">
        <v>113</v>
      </c>
      <c r="H9" s="366">
        <v>585</v>
      </c>
      <c r="I9" s="366">
        <v>467</v>
      </c>
      <c r="J9" s="366">
        <v>118</v>
      </c>
      <c r="K9" s="9"/>
    </row>
    <row r="10" spans="1:11" s="6" customFormat="1" ht="19.5" customHeight="1">
      <c r="A10" s="354" t="s">
        <v>469</v>
      </c>
      <c r="B10" s="365">
        <v>127</v>
      </c>
      <c r="C10" s="366">
        <v>87</v>
      </c>
      <c r="D10" s="366">
        <v>40</v>
      </c>
      <c r="E10" s="366">
        <v>116</v>
      </c>
      <c r="F10" s="366">
        <v>83</v>
      </c>
      <c r="G10" s="366">
        <v>33</v>
      </c>
      <c r="H10" s="366">
        <v>112</v>
      </c>
      <c r="I10" s="366">
        <v>86</v>
      </c>
      <c r="J10" s="366">
        <v>26</v>
      </c>
      <c r="K10" s="9"/>
    </row>
    <row r="11" spans="1:11" s="6" customFormat="1" ht="19.5" customHeight="1">
      <c r="A11" s="354" t="s">
        <v>470</v>
      </c>
      <c r="B11" s="365">
        <v>19</v>
      </c>
      <c r="C11" s="366">
        <v>16</v>
      </c>
      <c r="D11" s="366">
        <v>3</v>
      </c>
      <c r="E11" s="366">
        <v>19</v>
      </c>
      <c r="F11" s="366">
        <v>19</v>
      </c>
      <c r="G11" s="366">
        <v>0</v>
      </c>
      <c r="H11" s="366">
        <v>13</v>
      </c>
      <c r="I11" s="366">
        <v>11</v>
      </c>
      <c r="J11" s="366">
        <v>2</v>
      </c>
      <c r="K11" s="9"/>
    </row>
    <row r="12" spans="1:11" s="6" customFormat="1" ht="19.5" customHeight="1">
      <c r="A12" s="367"/>
      <c r="B12" s="365"/>
      <c r="C12" s="366"/>
      <c r="D12" s="366"/>
      <c r="E12" s="366"/>
      <c r="F12" s="366"/>
      <c r="G12" s="366"/>
      <c r="H12" s="366"/>
      <c r="I12" s="366"/>
      <c r="J12" s="366"/>
      <c r="K12" s="9"/>
    </row>
    <row r="13" spans="1:11" s="6" customFormat="1" ht="19.5" customHeight="1">
      <c r="A13" s="368" t="s">
        <v>471</v>
      </c>
      <c r="B13" s="369">
        <v>430</v>
      </c>
      <c r="C13" s="370">
        <v>341</v>
      </c>
      <c r="D13" s="370">
        <v>89</v>
      </c>
      <c r="E13" s="370">
        <v>424</v>
      </c>
      <c r="F13" s="370">
        <v>319</v>
      </c>
      <c r="G13" s="370">
        <v>105</v>
      </c>
      <c r="H13" s="370">
        <v>446</v>
      </c>
      <c r="I13" s="370">
        <v>333</v>
      </c>
      <c r="J13" s="370">
        <v>113</v>
      </c>
      <c r="K13" s="9"/>
    </row>
    <row r="14" spans="1:11" s="6" customFormat="1" ht="19.5" customHeight="1">
      <c r="A14"/>
      <c r="B14" s="12"/>
      <c r="C14" s="220"/>
      <c r="D14" s="220"/>
      <c r="E14" s="220"/>
      <c r="F14" s="220"/>
      <c r="G14" s="220"/>
      <c r="H14" s="220"/>
      <c r="I14" s="220"/>
      <c r="J14" s="220"/>
      <c r="K14" s="9"/>
    </row>
    <row r="15" spans="1:11"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>
      <c r="K16" s="12"/>
    </row>
  </sheetData>
  <mergeCells count="1">
    <mergeCell ref="A6:A7"/>
  </mergeCells>
  <phoneticPr fontId="2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L12" sqref="L12"/>
    </sheetView>
  </sheetViews>
  <sheetFormatPr defaultRowHeight="13.5"/>
  <cols>
    <col min="1" max="1" width="26.25" customWidth="1"/>
    <col min="2" max="4" width="11.375" customWidth="1"/>
    <col min="5" max="5" width="32.375" customWidth="1"/>
    <col min="6" max="8" width="11.375" customWidth="1"/>
  </cols>
  <sheetData>
    <row r="1" spans="1:9">
      <c r="A1" s="53"/>
      <c r="B1" s="351" t="s">
        <v>195</v>
      </c>
      <c r="C1" s="53"/>
      <c r="D1" s="53"/>
      <c r="E1" s="53"/>
      <c r="F1" s="53"/>
      <c r="G1" s="53"/>
      <c r="H1" s="53"/>
    </row>
    <row r="2" spans="1:9">
      <c r="A2" s="323" t="s">
        <v>99</v>
      </c>
      <c r="B2" s="210"/>
      <c r="C2" s="322"/>
      <c r="D2" s="322"/>
      <c r="E2" s="322"/>
      <c r="F2" s="322"/>
      <c r="G2" s="322"/>
      <c r="H2" s="322"/>
    </row>
    <row r="3" spans="1:9" ht="18.75">
      <c r="A3" s="371" t="s">
        <v>472</v>
      </c>
      <c r="B3" s="209"/>
      <c r="C3" s="322"/>
      <c r="D3" s="322"/>
      <c r="E3" s="322"/>
      <c r="F3" s="322"/>
      <c r="G3" s="322"/>
      <c r="H3" s="322"/>
    </row>
    <row r="4" spans="1:9" ht="14.25" thickBot="1">
      <c r="A4" s="322"/>
      <c r="B4" s="322"/>
      <c r="C4" s="322"/>
      <c r="D4" s="322"/>
      <c r="E4" s="322"/>
      <c r="F4" s="322"/>
      <c r="G4" s="322"/>
      <c r="H4" s="322"/>
    </row>
    <row r="5" spans="1:9" s="6" customFormat="1" ht="15" customHeight="1" thickTop="1">
      <c r="A5" s="419" t="s">
        <v>473</v>
      </c>
      <c r="B5" s="372" t="s">
        <v>474</v>
      </c>
      <c r="C5" s="372">
        <v>24</v>
      </c>
      <c r="D5" s="373">
        <v>25</v>
      </c>
      <c r="E5" s="374" t="s">
        <v>473</v>
      </c>
      <c r="F5" s="372" t="s">
        <v>474</v>
      </c>
      <c r="G5" s="372">
        <v>24</v>
      </c>
      <c r="H5" s="375">
        <v>25</v>
      </c>
    </row>
    <row r="6" spans="1:9" s="6" customFormat="1" ht="15" customHeight="1">
      <c r="A6" s="392"/>
      <c r="B6" s="69" t="s">
        <v>475</v>
      </c>
      <c r="C6" s="69" t="s">
        <v>476</v>
      </c>
      <c r="D6" s="376" t="s">
        <v>477</v>
      </c>
      <c r="E6" s="66" t="s">
        <v>478</v>
      </c>
      <c r="F6" s="69" t="s">
        <v>475</v>
      </c>
      <c r="G6" s="69" t="s">
        <v>476</v>
      </c>
      <c r="H6" s="177" t="s">
        <v>477</v>
      </c>
    </row>
    <row r="7" spans="1:9" s="6" customFormat="1">
      <c r="A7" s="279"/>
      <c r="B7" s="377"/>
      <c r="C7" s="167"/>
      <c r="D7" s="378"/>
      <c r="E7" s="279"/>
      <c r="F7" s="377"/>
      <c r="G7" s="167"/>
      <c r="H7" s="167"/>
    </row>
    <row r="8" spans="1:9" s="6" customFormat="1">
      <c r="A8" s="281" t="s">
        <v>479</v>
      </c>
      <c r="B8" s="352">
        <v>6</v>
      </c>
      <c r="C8" s="353">
        <v>9</v>
      </c>
      <c r="D8" s="379">
        <v>12</v>
      </c>
      <c r="E8" s="312" t="s">
        <v>422</v>
      </c>
      <c r="F8" s="283">
        <v>26</v>
      </c>
      <c r="G8" s="356">
        <v>41</v>
      </c>
      <c r="H8" s="356">
        <v>28</v>
      </c>
      <c r="I8" s="80"/>
    </row>
    <row r="9" spans="1:9" s="6" customFormat="1">
      <c r="A9" s="279" t="s">
        <v>480</v>
      </c>
      <c r="B9" s="355"/>
      <c r="C9" s="356"/>
      <c r="D9" s="380"/>
      <c r="E9" s="312" t="s">
        <v>423</v>
      </c>
      <c r="F9" s="283">
        <v>2</v>
      </c>
      <c r="G9" s="356">
        <v>0</v>
      </c>
      <c r="H9" s="235">
        <v>1</v>
      </c>
      <c r="I9" s="80"/>
    </row>
    <row r="10" spans="1:9" s="6" customFormat="1">
      <c r="A10" s="284" t="s">
        <v>481</v>
      </c>
      <c r="B10" s="283">
        <v>0</v>
      </c>
      <c r="C10" s="235">
        <v>0</v>
      </c>
      <c r="D10" s="381">
        <v>0</v>
      </c>
      <c r="E10" s="312" t="s">
        <v>424</v>
      </c>
      <c r="F10" s="283">
        <v>3</v>
      </c>
      <c r="G10" s="235">
        <v>0</v>
      </c>
      <c r="H10" s="235">
        <v>5</v>
      </c>
      <c r="I10" s="80"/>
    </row>
    <row r="11" spans="1:9" s="6" customFormat="1">
      <c r="A11" s="284" t="s">
        <v>482</v>
      </c>
      <c r="B11" s="283">
        <v>2</v>
      </c>
      <c r="C11" s="235">
        <v>0</v>
      </c>
      <c r="D11" s="381">
        <v>3</v>
      </c>
      <c r="E11" s="312" t="s">
        <v>425</v>
      </c>
      <c r="F11" s="283">
        <v>1</v>
      </c>
      <c r="G11" s="235">
        <v>5</v>
      </c>
      <c r="H11" s="235">
        <v>10</v>
      </c>
      <c r="I11" s="80"/>
    </row>
    <row r="12" spans="1:9" s="6" customFormat="1">
      <c r="A12" s="284" t="s">
        <v>483</v>
      </c>
      <c r="B12" s="283">
        <v>4</v>
      </c>
      <c r="C12" s="235">
        <v>8</v>
      </c>
      <c r="D12" s="381">
        <v>9</v>
      </c>
      <c r="E12" s="312" t="s">
        <v>426</v>
      </c>
      <c r="F12" s="283">
        <v>24</v>
      </c>
      <c r="G12" s="356">
        <v>26</v>
      </c>
      <c r="H12" s="356">
        <v>27</v>
      </c>
      <c r="I12" s="80"/>
    </row>
    <row r="13" spans="1:9" s="6" customFormat="1">
      <c r="A13" s="284" t="s">
        <v>484</v>
      </c>
      <c r="B13" s="283">
        <v>0</v>
      </c>
      <c r="C13" s="235">
        <v>1</v>
      </c>
      <c r="D13" s="381">
        <v>0</v>
      </c>
      <c r="E13" s="312" t="s">
        <v>427</v>
      </c>
      <c r="F13" s="283">
        <v>9</v>
      </c>
      <c r="G13" s="235">
        <v>20</v>
      </c>
      <c r="H13" s="235">
        <v>11</v>
      </c>
      <c r="I13" s="80"/>
    </row>
    <row r="14" spans="1:9" s="6" customFormat="1">
      <c r="A14" s="279"/>
      <c r="B14" s="355"/>
      <c r="C14" s="356"/>
      <c r="D14" s="380"/>
      <c r="E14" s="312" t="s">
        <v>485</v>
      </c>
      <c r="F14" s="283">
        <v>0</v>
      </c>
      <c r="G14" s="235">
        <v>0</v>
      </c>
      <c r="H14" s="235">
        <v>0</v>
      </c>
      <c r="I14" s="80"/>
    </row>
    <row r="15" spans="1:9" s="6" customFormat="1">
      <c r="A15" s="279"/>
      <c r="B15" s="355"/>
      <c r="C15" s="356"/>
      <c r="D15" s="380"/>
      <c r="E15" s="312" t="s">
        <v>486</v>
      </c>
      <c r="F15" s="283">
        <v>10</v>
      </c>
      <c r="G15" s="235">
        <v>8</v>
      </c>
      <c r="H15" s="235">
        <v>14</v>
      </c>
      <c r="I15" s="80"/>
    </row>
    <row r="16" spans="1:9" s="6" customFormat="1">
      <c r="A16" s="281" t="s">
        <v>487</v>
      </c>
      <c r="B16" s="352">
        <v>575</v>
      </c>
      <c r="C16" s="353">
        <v>620</v>
      </c>
      <c r="D16" s="379">
        <v>553</v>
      </c>
      <c r="E16" s="312" t="s">
        <v>430</v>
      </c>
      <c r="F16" s="283">
        <v>3</v>
      </c>
      <c r="G16" s="356">
        <v>2</v>
      </c>
      <c r="H16" s="356">
        <v>2</v>
      </c>
      <c r="I16" s="80"/>
    </row>
    <row r="17" spans="1:9" s="6" customFormat="1">
      <c r="A17" s="279" t="s">
        <v>480</v>
      </c>
      <c r="B17" s="355"/>
      <c r="C17" s="356"/>
      <c r="D17" s="380"/>
      <c r="E17" s="312" t="s">
        <v>431</v>
      </c>
      <c r="F17" s="283">
        <v>18</v>
      </c>
      <c r="G17" s="356">
        <v>18</v>
      </c>
      <c r="H17" s="356">
        <v>22</v>
      </c>
      <c r="I17" s="80"/>
    </row>
    <row r="18" spans="1:9" s="6" customFormat="1">
      <c r="A18" s="284" t="s">
        <v>481</v>
      </c>
      <c r="B18" s="283">
        <v>0</v>
      </c>
      <c r="C18" s="235">
        <v>1</v>
      </c>
      <c r="D18" s="381">
        <v>1</v>
      </c>
      <c r="E18" s="312" t="s">
        <v>432</v>
      </c>
      <c r="F18" s="283">
        <v>51</v>
      </c>
      <c r="G18" s="356">
        <v>44</v>
      </c>
      <c r="H18" s="356">
        <v>56</v>
      </c>
      <c r="I18" s="80"/>
    </row>
    <row r="19" spans="1:9" s="6" customFormat="1">
      <c r="A19" s="312" t="s">
        <v>412</v>
      </c>
      <c r="B19" s="283">
        <v>0</v>
      </c>
      <c r="C19" s="235">
        <v>1</v>
      </c>
      <c r="D19" s="235">
        <v>1</v>
      </c>
      <c r="E19" s="382"/>
      <c r="F19" s="355"/>
      <c r="G19" s="356"/>
      <c r="H19" s="356"/>
      <c r="I19" s="80"/>
    </row>
    <row r="20" spans="1:9" s="6" customFormat="1">
      <c r="A20" s="312" t="s">
        <v>488</v>
      </c>
      <c r="B20" s="283">
        <v>0</v>
      </c>
      <c r="C20" s="235">
        <v>0</v>
      </c>
      <c r="D20" s="381">
        <v>0</v>
      </c>
      <c r="E20" s="382" t="s">
        <v>484</v>
      </c>
      <c r="F20" s="355">
        <v>11</v>
      </c>
      <c r="G20" s="356">
        <v>10</v>
      </c>
      <c r="H20" s="356">
        <v>3</v>
      </c>
      <c r="I20" s="80"/>
    </row>
    <row r="21" spans="1:9" s="6" customFormat="1">
      <c r="A21" s="284"/>
      <c r="B21" s="355"/>
      <c r="C21" s="356"/>
      <c r="D21" s="356"/>
      <c r="E21" s="382"/>
      <c r="F21" s="355"/>
      <c r="G21" s="356"/>
      <c r="H21" s="356"/>
      <c r="I21" s="80"/>
    </row>
    <row r="22" spans="1:9" s="6" customFormat="1">
      <c r="A22" s="284" t="s">
        <v>482</v>
      </c>
      <c r="B22" s="355">
        <v>359</v>
      </c>
      <c r="C22" s="356">
        <v>367</v>
      </c>
      <c r="D22" s="356">
        <v>308</v>
      </c>
      <c r="E22" s="383" t="s">
        <v>489</v>
      </c>
      <c r="F22" s="355"/>
      <c r="G22" s="356"/>
      <c r="H22" s="356"/>
      <c r="I22" s="80"/>
    </row>
    <row r="23" spans="1:9" s="6" customFormat="1">
      <c r="A23" s="312" t="s">
        <v>415</v>
      </c>
      <c r="B23" s="283">
        <v>1</v>
      </c>
      <c r="C23" s="235">
        <v>1</v>
      </c>
      <c r="D23" s="235">
        <v>0</v>
      </c>
      <c r="E23" s="384" t="s">
        <v>490</v>
      </c>
      <c r="F23" s="355">
        <v>268</v>
      </c>
      <c r="G23" s="356">
        <v>264</v>
      </c>
      <c r="H23" s="356">
        <v>232</v>
      </c>
      <c r="I23" s="80"/>
    </row>
    <row r="24" spans="1:9" s="6" customFormat="1">
      <c r="A24" s="312" t="s">
        <v>491</v>
      </c>
      <c r="B24" s="355">
        <v>54</v>
      </c>
      <c r="C24" s="356">
        <v>70</v>
      </c>
      <c r="D24" s="356">
        <v>51</v>
      </c>
      <c r="E24" s="384" t="s">
        <v>492</v>
      </c>
      <c r="F24" s="355">
        <v>65</v>
      </c>
      <c r="G24" s="356">
        <v>70</v>
      </c>
      <c r="H24" s="356">
        <v>66</v>
      </c>
      <c r="I24" s="80"/>
    </row>
    <row r="25" spans="1:9" s="6" customFormat="1">
      <c r="A25" s="312" t="s">
        <v>493</v>
      </c>
      <c r="B25" s="355">
        <v>304</v>
      </c>
      <c r="C25" s="356">
        <v>296</v>
      </c>
      <c r="D25" s="356">
        <v>257</v>
      </c>
      <c r="E25" s="384" t="s">
        <v>494</v>
      </c>
      <c r="F25" s="355">
        <v>56</v>
      </c>
      <c r="G25" s="356">
        <v>68</v>
      </c>
      <c r="H25" s="356">
        <v>59</v>
      </c>
      <c r="I25" s="80"/>
    </row>
    <row r="26" spans="1:9" s="6" customFormat="1">
      <c r="A26" s="284"/>
      <c r="B26" s="355"/>
      <c r="C26" s="356"/>
      <c r="D26" s="356"/>
      <c r="E26" s="384" t="s">
        <v>495</v>
      </c>
      <c r="F26" s="355">
        <v>39</v>
      </c>
      <c r="G26" s="356">
        <v>51</v>
      </c>
      <c r="H26" s="356">
        <v>55</v>
      </c>
      <c r="I26" s="80"/>
    </row>
    <row r="27" spans="1:9" s="6" customFormat="1">
      <c r="A27" s="284" t="s">
        <v>496</v>
      </c>
      <c r="B27" s="355">
        <v>205</v>
      </c>
      <c r="C27" s="356">
        <v>242</v>
      </c>
      <c r="D27" s="356">
        <v>241</v>
      </c>
      <c r="E27" s="384" t="s">
        <v>497</v>
      </c>
      <c r="F27" s="355">
        <v>35</v>
      </c>
      <c r="G27" s="356">
        <v>44</v>
      </c>
      <c r="H27" s="356">
        <v>32</v>
      </c>
      <c r="I27" s="80"/>
    </row>
    <row r="28" spans="1:9" s="6" customFormat="1">
      <c r="A28" s="285" t="s">
        <v>498</v>
      </c>
      <c r="B28" s="283">
        <v>31</v>
      </c>
      <c r="C28" s="356">
        <v>24</v>
      </c>
      <c r="D28" s="356">
        <v>22</v>
      </c>
      <c r="E28" s="384" t="s">
        <v>499</v>
      </c>
      <c r="F28" s="355">
        <v>19</v>
      </c>
      <c r="G28" s="356">
        <v>31</v>
      </c>
      <c r="H28" s="356">
        <v>26</v>
      </c>
      <c r="I28" s="80"/>
    </row>
    <row r="29" spans="1:9" s="6" customFormat="1">
      <c r="A29" s="285" t="s">
        <v>500</v>
      </c>
      <c r="B29" s="283">
        <v>4</v>
      </c>
      <c r="C29" s="356">
        <v>5</v>
      </c>
      <c r="D29" s="356">
        <v>3</v>
      </c>
      <c r="E29" s="384" t="s">
        <v>501</v>
      </c>
      <c r="F29" s="355">
        <v>20</v>
      </c>
      <c r="G29" s="356">
        <v>22</v>
      </c>
      <c r="H29" s="356">
        <v>12</v>
      </c>
      <c r="I29" s="80"/>
    </row>
    <row r="30" spans="1:9" s="6" customFormat="1">
      <c r="A30" s="385" t="s">
        <v>502</v>
      </c>
      <c r="B30" s="292">
        <v>23</v>
      </c>
      <c r="C30" s="219">
        <v>49</v>
      </c>
      <c r="D30" s="219">
        <v>40</v>
      </c>
      <c r="E30" s="386" t="s">
        <v>503</v>
      </c>
      <c r="F30" s="219">
        <v>73</v>
      </c>
      <c r="G30" s="219">
        <v>70</v>
      </c>
      <c r="H30" s="219">
        <v>71</v>
      </c>
      <c r="I30" s="80"/>
    </row>
    <row r="31" spans="1:9">
      <c r="F31" s="220"/>
      <c r="G31" s="220"/>
      <c r="H31" s="220"/>
      <c r="I31" s="155"/>
    </row>
    <row r="32" spans="1:9">
      <c r="F32" s="12"/>
      <c r="G32" s="12"/>
      <c r="H32" s="12"/>
    </row>
  </sheetData>
  <mergeCells count="1">
    <mergeCell ref="A5:A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tabSelected="1" zoomScale="85" zoomScaleNormal="85" workbookViewId="0">
      <selection activeCell="L12" sqref="L12"/>
    </sheetView>
  </sheetViews>
  <sheetFormatPr defaultRowHeight="13.5"/>
  <cols>
    <col min="1" max="1" width="10.5" customWidth="1"/>
    <col min="2" max="4" width="6.875" customWidth="1"/>
    <col min="5" max="8" width="6.125" customWidth="1"/>
    <col min="9" max="14" width="5.875" customWidth="1"/>
    <col min="15" max="16" width="6.875" customWidth="1"/>
    <col min="17" max="18" width="6" customWidth="1"/>
    <col min="19" max="22" width="5.625" customWidth="1"/>
    <col min="23" max="24" width="5.5" customWidth="1"/>
    <col min="25" max="26" width="5.75" customWidth="1"/>
  </cols>
  <sheetData>
    <row r="1" spans="1:26" s="6" customFormat="1">
      <c r="A1" s="56"/>
      <c r="B1" s="57" t="s">
        <v>0</v>
      </c>
      <c r="C1" s="56"/>
      <c r="D1" s="56"/>
      <c r="E1" s="56"/>
      <c r="F1" s="58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9"/>
    </row>
    <row r="2" spans="1:26" s="6" customFormat="1">
      <c r="A2" s="59"/>
      <c r="B2" s="3" t="s">
        <v>44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9"/>
    </row>
    <row r="3" spans="1:26" s="6" customFormat="1" ht="18" customHeight="1">
      <c r="A3" s="56"/>
      <c r="B3" s="61" t="s">
        <v>45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9"/>
    </row>
    <row r="4" spans="1:26" s="6" customFormat="1" ht="18" customHeight="1" thickBot="1">
      <c r="A4" s="56"/>
      <c r="B4" s="56"/>
      <c r="C4" s="56"/>
      <c r="D4" s="56"/>
      <c r="E4" s="56"/>
      <c r="F4" s="56"/>
      <c r="G4" s="62"/>
      <c r="H4" s="62"/>
      <c r="I4" s="56"/>
      <c r="J4" s="56"/>
      <c r="K4" s="62"/>
      <c r="L4" s="62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9"/>
    </row>
    <row r="5" spans="1:26" s="6" customFormat="1" ht="18" customHeight="1" thickTop="1">
      <c r="A5" s="391" t="s">
        <v>46</v>
      </c>
      <c r="B5" s="63" t="s">
        <v>14</v>
      </c>
      <c r="C5" s="64"/>
      <c r="D5" s="64"/>
      <c r="E5" s="387" t="s">
        <v>47</v>
      </c>
      <c r="F5" s="393"/>
      <c r="G5" s="394" t="s">
        <v>48</v>
      </c>
      <c r="H5" s="392"/>
      <c r="I5" s="395" t="s">
        <v>49</v>
      </c>
      <c r="J5" s="395"/>
      <c r="K5" s="387" t="s">
        <v>50</v>
      </c>
      <c r="L5" s="393"/>
      <c r="M5" s="387" t="s">
        <v>51</v>
      </c>
      <c r="N5" s="388"/>
      <c r="O5" s="387" t="s">
        <v>52</v>
      </c>
      <c r="P5" s="388"/>
      <c r="Q5" s="64" t="s">
        <v>53</v>
      </c>
      <c r="R5" s="64"/>
      <c r="S5" s="63" t="s">
        <v>54</v>
      </c>
      <c r="T5" s="65"/>
      <c r="U5" s="63" t="s">
        <v>55</v>
      </c>
      <c r="V5" s="65"/>
      <c r="W5" s="387" t="s">
        <v>56</v>
      </c>
      <c r="X5" s="388"/>
      <c r="Y5" s="389" t="s">
        <v>57</v>
      </c>
      <c r="Z5" s="390"/>
    </row>
    <row r="6" spans="1:26" s="6" customFormat="1" ht="18" customHeight="1">
      <c r="A6" s="392"/>
      <c r="B6" s="66" t="s">
        <v>14</v>
      </c>
      <c r="C6" s="67" t="s">
        <v>15</v>
      </c>
      <c r="D6" s="66" t="s">
        <v>16</v>
      </c>
      <c r="E6" s="67" t="s">
        <v>15</v>
      </c>
      <c r="F6" s="68" t="s">
        <v>16</v>
      </c>
      <c r="G6" s="67" t="s">
        <v>15</v>
      </c>
      <c r="H6" s="68" t="s">
        <v>16</v>
      </c>
      <c r="I6" s="67" t="s">
        <v>15</v>
      </c>
      <c r="J6" s="66" t="s">
        <v>16</v>
      </c>
      <c r="K6" s="67" t="s">
        <v>15</v>
      </c>
      <c r="L6" s="66" t="s">
        <v>16</v>
      </c>
      <c r="M6" s="67" t="s">
        <v>15</v>
      </c>
      <c r="N6" s="66" t="s">
        <v>16</v>
      </c>
      <c r="O6" s="67" t="s">
        <v>15</v>
      </c>
      <c r="P6" s="68" t="s">
        <v>16</v>
      </c>
      <c r="Q6" s="67" t="s">
        <v>15</v>
      </c>
      <c r="R6" s="66" t="s">
        <v>16</v>
      </c>
      <c r="S6" s="67" t="s">
        <v>15</v>
      </c>
      <c r="T6" s="68" t="s">
        <v>16</v>
      </c>
      <c r="U6" s="67" t="s">
        <v>15</v>
      </c>
      <c r="V6" s="68" t="s">
        <v>16</v>
      </c>
      <c r="W6" s="69" t="s">
        <v>19</v>
      </c>
      <c r="X6" s="67" t="s">
        <v>20</v>
      </c>
      <c r="Y6" s="66" t="s">
        <v>15</v>
      </c>
      <c r="Z6" s="70" t="s">
        <v>16</v>
      </c>
    </row>
    <row r="7" spans="1:26" s="6" customFormat="1" ht="18" customHeight="1">
      <c r="A7" s="71" t="s">
        <v>58</v>
      </c>
      <c r="B7" s="72" t="s">
        <v>59</v>
      </c>
      <c r="C7" s="72" t="s">
        <v>59</v>
      </c>
      <c r="D7" s="72" t="s">
        <v>59</v>
      </c>
      <c r="E7" s="72" t="s">
        <v>59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3"/>
    </row>
    <row r="8" spans="1:26" s="6" customFormat="1" ht="18" customHeight="1">
      <c r="A8" s="74" t="s">
        <v>60</v>
      </c>
      <c r="B8" s="75">
        <v>1240</v>
      </c>
      <c r="C8" s="75">
        <v>103</v>
      </c>
      <c r="D8" s="75">
        <v>1137</v>
      </c>
      <c r="E8" s="75">
        <v>70</v>
      </c>
      <c r="F8" s="75">
        <v>90</v>
      </c>
      <c r="G8" s="75">
        <v>9</v>
      </c>
      <c r="H8" s="75">
        <v>23</v>
      </c>
      <c r="I8" s="75">
        <v>3</v>
      </c>
      <c r="J8" s="75">
        <v>15</v>
      </c>
      <c r="K8" s="76">
        <v>0</v>
      </c>
      <c r="L8" s="75">
        <v>8</v>
      </c>
      <c r="M8" s="75">
        <v>0</v>
      </c>
      <c r="N8" s="75">
        <v>3</v>
      </c>
      <c r="O8" s="75">
        <v>18</v>
      </c>
      <c r="P8" s="75">
        <v>959</v>
      </c>
      <c r="Q8" s="75">
        <v>1</v>
      </c>
      <c r="R8" s="75">
        <v>29</v>
      </c>
      <c r="S8" s="75">
        <v>0</v>
      </c>
      <c r="T8" s="75">
        <v>3</v>
      </c>
      <c r="U8" s="75">
        <v>0</v>
      </c>
      <c r="V8" s="75">
        <v>0</v>
      </c>
      <c r="W8" s="75">
        <v>0</v>
      </c>
      <c r="X8" s="75">
        <v>0</v>
      </c>
      <c r="Y8" s="75">
        <v>2</v>
      </c>
      <c r="Z8" s="77">
        <v>7</v>
      </c>
    </row>
    <row r="9" spans="1:26" s="6" customFormat="1" ht="18" customHeight="1">
      <c r="A9" s="78">
        <v>23</v>
      </c>
      <c r="B9" s="75">
        <v>1230</v>
      </c>
      <c r="C9" s="75">
        <v>100</v>
      </c>
      <c r="D9" s="75">
        <v>1130</v>
      </c>
      <c r="E9" s="75">
        <v>66</v>
      </c>
      <c r="F9" s="75">
        <v>91</v>
      </c>
      <c r="G9" s="75">
        <v>7</v>
      </c>
      <c r="H9" s="75">
        <v>23</v>
      </c>
      <c r="I9" s="75">
        <v>3</v>
      </c>
      <c r="J9" s="75">
        <v>15</v>
      </c>
      <c r="K9" s="75">
        <v>0</v>
      </c>
      <c r="L9" s="75">
        <v>11</v>
      </c>
      <c r="M9" s="75">
        <v>0</v>
      </c>
      <c r="N9" s="75">
        <v>3</v>
      </c>
      <c r="O9" s="75">
        <v>21</v>
      </c>
      <c r="P9" s="75">
        <v>948</v>
      </c>
      <c r="Q9" s="75">
        <v>1</v>
      </c>
      <c r="R9" s="75">
        <v>28</v>
      </c>
      <c r="S9" s="75">
        <v>0</v>
      </c>
      <c r="T9" s="75">
        <v>3</v>
      </c>
      <c r="U9" s="75">
        <v>0</v>
      </c>
      <c r="V9" s="75">
        <v>0</v>
      </c>
      <c r="W9" s="75">
        <v>0</v>
      </c>
      <c r="X9" s="75">
        <v>0</v>
      </c>
      <c r="Y9" s="75">
        <v>2</v>
      </c>
      <c r="Z9" s="77">
        <v>8</v>
      </c>
    </row>
    <row r="10" spans="1:26" s="6" customFormat="1" ht="18" customHeight="1">
      <c r="A10" s="78">
        <v>24</v>
      </c>
      <c r="B10" s="75">
        <v>1224</v>
      </c>
      <c r="C10" s="75">
        <v>100</v>
      </c>
      <c r="D10" s="75">
        <v>1124</v>
      </c>
      <c r="E10" s="75">
        <v>66</v>
      </c>
      <c r="F10" s="75">
        <v>94</v>
      </c>
      <c r="G10" s="75">
        <v>9</v>
      </c>
      <c r="H10" s="75">
        <v>23</v>
      </c>
      <c r="I10" s="75">
        <v>2</v>
      </c>
      <c r="J10" s="75">
        <v>16</v>
      </c>
      <c r="K10" s="75">
        <v>0</v>
      </c>
      <c r="L10" s="75">
        <v>12</v>
      </c>
      <c r="M10" s="75">
        <v>0</v>
      </c>
      <c r="N10" s="75">
        <v>4</v>
      </c>
      <c r="O10" s="75">
        <v>20</v>
      </c>
      <c r="P10" s="75">
        <v>949</v>
      </c>
      <c r="Q10" s="75">
        <v>1</v>
      </c>
      <c r="R10" s="75">
        <v>11</v>
      </c>
      <c r="S10" s="75">
        <v>0</v>
      </c>
      <c r="T10" s="75">
        <v>2</v>
      </c>
      <c r="U10" s="75">
        <v>0</v>
      </c>
      <c r="V10" s="75">
        <v>0</v>
      </c>
      <c r="W10" s="75">
        <v>0</v>
      </c>
      <c r="X10" s="75">
        <v>1</v>
      </c>
      <c r="Y10" s="75">
        <v>2</v>
      </c>
      <c r="Z10" s="77">
        <v>12</v>
      </c>
    </row>
    <row r="11" spans="1:26" s="6" customFormat="1" ht="18" customHeight="1">
      <c r="A11" s="78">
        <v>25</v>
      </c>
      <c r="B11" s="75">
        <v>1220</v>
      </c>
      <c r="C11" s="75">
        <v>99</v>
      </c>
      <c r="D11" s="75">
        <v>1121</v>
      </c>
      <c r="E11" s="75">
        <v>65</v>
      </c>
      <c r="F11" s="75">
        <v>91</v>
      </c>
      <c r="G11" s="75">
        <v>10</v>
      </c>
      <c r="H11" s="75">
        <v>26</v>
      </c>
      <c r="I11" s="75">
        <v>2</v>
      </c>
      <c r="J11" s="75">
        <v>18</v>
      </c>
      <c r="K11" s="75">
        <v>0</v>
      </c>
      <c r="L11" s="75">
        <v>13</v>
      </c>
      <c r="M11" s="75">
        <v>0</v>
      </c>
      <c r="N11" s="75">
        <v>4</v>
      </c>
      <c r="O11" s="75">
        <v>20</v>
      </c>
      <c r="P11" s="75">
        <v>939</v>
      </c>
      <c r="Q11" s="75">
        <v>0</v>
      </c>
      <c r="R11" s="75">
        <v>15</v>
      </c>
      <c r="S11" s="75">
        <v>0</v>
      </c>
      <c r="T11" s="75">
        <v>2</v>
      </c>
      <c r="U11" s="75">
        <v>0</v>
      </c>
      <c r="V11" s="75">
        <v>0</v>
      </c>
      <c r="W11" s="75">
        <v>0</v>
      </c>
      <c r="X11" s="75">
        <v>0</v>
      </c>
      <c r="Y11" s="75">
        <v>2</v>
      </c>
      <c r="Z11" s="79">
        <v>13</v>
      </c>
    </row>
    <row r="12" spans="1:26" s="6" customFormat="1" ht="18" customHeight="1">
      <c r="A12" s="81">
        <v>26</v>
      </c>
      <c r="B12" s="82">
        <v>1221</v>
      </c>
      <c r="C12" s="82">
        <v>98</v>
      </c>
      <c r="D12" s="82">
        <v>1123</v>
      </c>
      <c r="E12" s="82">
        <v>66</v>
      </c>
      <c r="F12" s="82">
        <v>89</v>
      </c>
      <c r="G12" s="82">
        <v>11</v>
      </c>
      <c r="H12" s="82">
        <v>31</v>
      </c>
      <c r="I12" s="82">
        <v>2</v>
      </c>
      <c r="J12" s="82">
        <v>16</v>
      </c>
      <c r="K12" s="82">
        <v>0</v>
      </c>
      <c r="L12" s="82">
        <v>14</v>
      </c>
      <c r="M12" s="82">
        <v>0</v>
      </c>
      <c r="N12" s="82">
        <v>5</v>
      </c>
      <c r="O12" s="82">
        <v>18</v>
      </c>
      <c r="P12" s="82">
        <v>934</v>
      </c>
      <c r="Q12" s="82">
        <v>0</v>
      </c>
      <c r="R12" s="82">
        <v>16</v>
      </c>
      <c r="S12" s="82">
        <v>0</v>
      </c>
      <c r="T12" s="82">
        <v>1</v>
      </c>
      <c r="U12" s="82">
        <v>0</v>
      </c>
      <c r="V12" s="82">
        <v>0</v>
      </c>
      <c r="W12" s="82">
        <v>0</v>
      </c>
      <c r="X12" s="82">
        <v>1</v>
      </c>
      <c r="Y12" s="82">
        <v>1</v>
      </c>
      <c r="Z12" s="82">
        <v>16</v>
      </c>
    </row>
    <row r="13" spans="1:26" s="6" customFormat="1" ht="18" customHeight="1">
      <c r="A13" s="71" t="s">
        <v>61</v>
      </c>
      <c r="B13" s="83" t="s">
        <v>59</v>
      </c>
      <c r="C13" s="83" t="s">
        <v>59</v>
      </c>
      <c r="D13" s="83" t="s">
        <v>59</v>
      </c>
      <c r="E13" s="83"/>
      <c r="F13" s="83"/>
      <c r="G13" s="79"/>
      <c r="H13" s="79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79"/>
    </row>
    <row r="14" spans="1:26" s="6" customFormat="1" ht="18" customHeight="1">
      <c r="A14" s="74" t="s">
        <v>60</v>
      </c>
      <c r="B14" s="75">
        <v>5263</v>
      </c>
      <c r="C14" s="75">
        <v>1885</v>
      </c>
      <c r="D14" s="75">
        <v>3378</v>
      </c>
      <c r="E14" s="75">
        <v>252</v>
      </c>
      <c r="F14" s="75">
        <v>70</v>
      </c>
      <c r="G14" s="75">
        <v>1</v>
      </c>
      <c r="H14" s="75">
        <v>1</v>
      </c>
      <c r="I14" s="75">
        <v>262</v>
      </c>
      <c r="J14" s="75">
        <v>66</v>
      </c>
      <c r="K14" s="75">
        <v>2</v>
      </c>
      <c r="L14" s="75">
        <v>0</v>
      </c>
      <c r="M14" s="75">
        <v>0</v>
      </c>
      <c r="N14" s="75">
        <v>0</v>
      </c>
      <c r="O14" s="75">
        <v>1356</v>
      </c>
      <c r="P14" s="75">
        <v>2802</v>
      </c>
      <c r="Q14" s="75">
        <v>10</v>
      </c>
      <c r="R14" s="75">
        <v>60</v>
      </c>
      <c r="S14" s="75">
        <v>0</v>
      </c>
      <c r="T14" s="75">
        <v>331</v>
      </c>
      <c r="U14" s="75">
        <v>0</v>
      </c>
      <c r="V14" s="75">
        <v>1</v>
      </c>
      <c r="W14" s="75">
        <v>1</v>
      </c>
      <c r="X14" s="75">
        <v>44</v>
      </c>
      <c r="Y14" s="75">
        <v>1</v>
      </c>
      <c r="Z14" s="79">
        <v>3</v>
      </c>
    </row>
    <row r="15" spans="1:26" s="6" customFormat="1" ht="18" customHeight="1">
      <c r="A15" s="78">
        <v>23</v>
      </c>
      <c r="B15" s="75">
        <v>5257</v>
      </c>
      <c r="C15" s="75">
        <v>1884</v>
      </c>
      <c r="D15" s="75">
        <v>3373</v>
      </c>
      <c r="E15" s="75">
        <v>253</v>
      </c>
      <c r="F15" s="75">
        <v>63</v>
      </c>
      <c r="G15" s="75">
        <v>1</v>
      </c>
      <c r="H15" s="75">
        <v>1</v>
      </c>
      <c r="I15" s="75">
        <v>266</v>
      </c>
      <c r="J15" s="75">
        <v>64</v>
      </c>
      <c r="K15" s="75">
        <v>2</v>
      </c>
      <c r="L15" s="75">
        <v>0</v>
      </c>
      <c r="M15" s="75">
        <v>0</v>
      </c>
      <c r="N15" s="75">
        <v>0</v>
      </c>
      <c r="O15" s="75">
        <v>1352</v>
      </c>
      <c r="P15" s="75">
        <v>2793</v>
      </c>
      <c r="Q15" s="75">
        <v>6</v>
      </c>
      <c r="R15" s="75">
        <v>62</v>
      </c>
      <c r="S15" s="75">
        <v>1</v>
      </c>
      <c r="T15" s="75">
        <v>333</v>
      </c>
      <c r="U15" s="75">
        <v>0</v>
      </c>
      <c r="V15" s="75">
        <v>0</v>
      </c>
      <c r="W15" s="75">
        <v>1</v>
      </c>
      <c r="X15" s="75">
        <v>52</v>
      </c>
      <c r="Y15" s="75">
        <v>2</v>
      </c>
      <c r="Z15" s="79">
        <v>5</v>
      </c>
    </row>
    <row r="16" spans="1:26" s="6" customFormat="1" ht="18" customHeight="1">
      <c r="A16" s="78">
        <v>24</v>
      </c>
      <c r="B16" s="75">
        <v>5203</v>
      </c>
      <c r="C16" s="75">
        <v>1858</v>
      </c>
      <c r="D16" s="75">
        <v>3345</v>
      </c>
      <c r="E16" s="75">
        <v>257</v>
      </c>
      <c r="F16" s="75">
        <v>57</v>
      </c>
      <c r="G16" s="75">
        <v>1</v>
      </c>
      <c r="H16" s="75">
        <v>1</v>
      </c>
      <c r="I16" s="75">
        <v>268</v>
      </c>
      <c r="J16" s="75">
        <v>61</v>
      </c>
      <c r="K16" s="75">
        <v>2</v>
      </c>
      <c r="L16" s="75">
        <v>0</v>
      </c>
      <c r="M16" s="75">
        <v>0</v>
      </c>
      <c r="N16" s="75">
        <v>0</v>
      </c>
      <c r="O16" s="75">
        <v>1321</v>
      </c>
      <c r="P16" s="75">
        <v>2779</v>
      </c>
      <c r="Q16" s="75">
        <v>6</v>
      </c>
      <c r="R16" s="75">
        <v>58</v>
      </c>
      <c r="S16" s="75">
        <v>1</v>
      </c>
      <c r="T16" s="75">
        <v>327</v>
      </c>
      <c r="U16" s="75">
        <v>0</v>
      </c>
      <c r="V16" s="75">
        <v>1</v>
      </c>
      <c r="W16" s="75">
        <v>1</v>
      </c>
      <c r="X16" s="75">
        <v>60</v>
      </c>
      <c r="Y16" s="75">
        <v>1</v>
      </c>
      <c r="Z16" s="79">
        <v>1</v>
      </c>
    </row>
    <row r="17" spans="1:26" s="6" customFormat="1" ht="18" customHeight="1">
      <c r="A17" s="78">
        <v>25</v>
      </c>
      <c r="B17" s="75">
        <v>5189</v>
      </c>
      <c r="C17" s="75">
        <v>1856</v>
      </c>
      <c r="D17" s="75">
        <v>3333</v>
      </c>
      <c r="E17" s="75">
        <v>257</v>
      </c>
      <c r="F17" s="75">
        <v>52</v>
      </c>
      <c r="G17" s="75">
        <v>1</v>
      </c>
      <c r="H17" s="75">
        <v>1</v>
      </c>
      <c r="I17" s="75">
        <v>267</v>
      </c>
      <c r="J17" s="75">
        <v>59</v>
      </c>
      <c r="K17" s="75">
        <v>2</v>
      </c>
      <c r="L17" s="75">
        <v>0</v>
      </c>
      <c r="M17" s="75">
        <v>0</v>
      </c>
      <c r="N17" s="75">
        <v>0</v>
      </c>
      <c r="O17" s="75">
        <v>1319</v>
      </c>
      <c r="P17" s="75">
        <v>2774</v>
      </c>
      <c r="Q17" s="75">
        <v>8</v>
      </c>
      <c r="R17" s="75">
        <v>57</v>
      </c>
      <c r="S17" s="75">
        <v>1</v>
      </c>
      <c r="T17" s="75">
        <v>321</v>
      </c>
      <c r="U17" s="75">
        <v>0</v>
      </c>
      <c r="V17" s="75">
        <v>3</v>
      </c>
      <c r="W17" s="75">
        <v>1</v>
      </c>
      <c r="X17" s="75">
        <v>60</v>
      </c>
      <c r="Y17" s="75">
        <v>0</v>
      </c>
      <c r="Z17" s="79">
        <v>6</v>
      </c>
    </row>
    <row r="18" spans="1:26" s="6" customFormat="1" ht="18" customHeight="1">
      <c r="A18" s="81">
        <v>26</v>
      </c>
      <c r="B18" s="82">
        <v>5131</v>
      </c>
      <c r="C18" s="82">
        <v>1831</v>
      </c>
      <c r="D18" s="82">
        <v>3300</v>
      </c>
      <c r="E18" s="82">
        <v>257</v>
      </c>
      <c r="F18" s="82">
        <v>44</v>
      </c>
      <c r="G18" s="82">
        <v>1</v>
      </c>
      <c r="H18" s="82">
        <v>1</v>
      </c>
      <c r="I18" s="82">
        <v>247</v>
      </c>
      <c r="J18" s="82">
        <v>76</v>
      </c>
      <c r="K18" s="82">
        <v>2</v>
      </c>
      <c r="L18" s="82">
        <v>0</v>
      </c>
      <c r="M18" s="82">
        <v>0</v>
      </c>
      <c r="N18" s="82">
        <v>0</v>
      </c>
      <c r="O18" s="82">
        <v>1308</v>
      </c>
      <c r="P18" s="82">
        <v>2728</v>
      </c>
      <c r="Q18" s="82">
        <v>13</v>
      </c>
      <c r="R18" s="82">
        <v>55</v>
      </c>
      <c r="S18" s="82">
        <v>1</v>
      </c>
      <c r="T18" s="82">
        <v>321</v>
      </c>
      <c r="U18" s="82">
        <v>0</v>
      </c>
      <c r="V18" s="82">
        <v>0</v>
      </c>
      <c r="W18" s="82">
        <v>1</v>
      </c>
      <c r="X18" s="82">
        <v>69</v>
      </c>
      <c r="Y18" s="82">
        <v>1</v>
      </c>
      <c r="Z18" s="82">
        <v>6</v>
      </c>
    </row>
    <row r="19" spans="1:26" s="6" customFormat="1" ht="18" customHeight="1">
      <c r="A19" s="71" t="s">
        <v>62</v>
      </c>
      <c r="B19" s="75" t="s">
        <v>59</v>
      </c>
      <c r="C19" s="75" t="s">
        <v>59</v>
      </c>
      <c r="D19" s="75" t="s">
        <v>59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9"/>
    </row>
    <row r="20" spans="1:26" s="6" customFormat="1" ht="18" customHeight="1">
      <c r="A20" s="74" t="s">
        <v>60</v>
      </c>
      <c r="B20" s="75">
        <v>3273</v>
      </c>
      <c r="C20" s="75">
        <v>1878</v>
      </c>
      <c r="D20" s="75">
        <v>1395</v>
      </c>
      <c r="E20" s="75">
        <v>144</v>
      </c>
      <c r="F20" s="75">
        <v>9</v>
      </c>
      <c r="G20" s="75">
        <v>3</v>
      </c>
      <c r="H20" s="75">
        <v>1</v>
      </c>
      <c r="I20" s="75">
        <v>170</v>
      </c>
      <c r="J20" s="75">
        <v>21</v>
      </c>
      <c r="K20" s="75">
        <v>2</v>
      </c>
      <c r="L20" s="75">
        <v>0</v>
      </c>
      <c r="M20" s="75">
        <v>0</v>
      </c>
      <c r="N20" s="75">
        <v>0</v>
      </c>
      <c r="O20" s="75">
        <v>1543</v>
      </c>
      <c r="P20" s="75">
        <v>1169</v>
      </c>
      <c r="Q20" s="75">
        <v>5</v>
      </c>
      <c r="R20" s="75">
        <v>2</v>
      </c>
      <c r="S20" s="75">
        <v>0</v>
      </c>
      <c r="T20" s="75">
        <v>164</v>
      </c>
      <c r="U20" s="75">
        <v>0</v>
      </c>
      <c r="V20" s="75">
        <v>0</v>
      </c>
      <c r="W20" s="75">
        <v>0</v>
      </c>
      <c r="X20" s="75">
        <v>19</v>
      </c>
      <c r="Y20" s="75">
        <v>11</v>
      </c>
      <c r="Z20" s="79">
        <v>10</v>
      </c>
    </row>
    <row r="21" spans="1:26" s="6" customFormat="1" ht="18" customHeight="1">
      <c r="A21" s="78">
        <v>23</v>
      </c>
      <c r="B21" s="75">
        <v>3256</v>
      </c>
      <c r="C21" s="75">
        <v>1854</v>
      </c>
      <c r="D21" s="75">
        <v>1402</v>
      </c>
      <c r="E21" s="75">
        <v>139</v>
      </c>
      <c r="F21" s="75">
        <v>10</v>
      </c>
      <c r="G21" s="75">
        <v>3</v>
      </c>
      <c r="H21" s="75">
        <v>1</v>
      </c>
      <c r="I21" s="75">
        <v>167</v>
      </c>
      <c r="J21" s="75">
        <v>19</v>
      </c>
      <c r="K21" s="75">
        <v>3</v>
      </c>
      <c r="L21" s="75">
        <v>0</v>
      </c>
      <c r="M21" s="75">
        <v>0</v>
      </c>
      <c r="N21" s="75">
        <v>0</v>
      </c>
      <c r="O21" s="75">
        <v>1520</v>
      </c>
      <c r="P21" s="75">
        <v>1169</v>
      </c>
      <c r="Q21" s="75">
        <v>7</v>
      </c>
      <c r="R21" s="75">
        <v>1</v>
      </c>
      <c r="S21" s="75">
        <v>0</v>
      </c>
      <c r="T21" s="75">
        <v>166</v>
      </c>
      <c r="U21" s="75">
        <v>0</v>
      </c>
      <c r="V21" s="75">
        <v>0</v>
      </c>
      <c r="W21" s="75">
        <v>0</v>
      </c>
      <c r="X21" s="75">
        <v>26</v>
      </c>
      <c r="Y21" s="75">
        <v>15</v>
      </c>
      <c r="Z21" s="79">
        <v>10</v>
      </c>
    </row>
    <row r="22" spans="1:26" s="6" customFormat="1" ht="18" customHeight="1">
      <c r="A22" s="78">
        <v>24</v>
      </c>
      <c r="B22" s="75">
        <v>3251</v>
      </c>
      <c r="C22" s="75">
        <v>1844</v>
      </c>
      <c r="D22" s="75">
        <v>1407</v>
      </c>
      <c r="E22" s="75">
        <v>140</v>
      </c>
      <c r="F22" s="75">
        <v>9</v>
      </c>
      <c r="G22" s="75">
        <v>3</v>
      </c>
      <c r="H22" s="75">
        <v>1</v>
      </c>
      <c r="I22" s="75">
        <v>166</v>
      </c>
      <c r="J22" s="75">
        <v>21</v>
      </c>
      <c r="K22" s="75">
        <v>2</v>
      </c>
      <c r="L22" s="75">
        <v>0</v>
      </c>
      <c r="M22" s="75">
        <v>0</v>
      </c>
      <c r="N22" s="75">
        <v>0</v>
      </c>
      <c r="O22" s="75">
        <v>1524</v>
      </c>
      <c r="P22" s="75">
        <v>1173</v>
      </c>
      <c r="Q22" s="75">
        <v>3</v>
      </c>
      <c r="R22" s="75">
        <v>2</v>
      </c>
      <c r="S22" s="75">
        <v>0</v>
      </c>
      <c r="T22" s="75">
        <v>166</v>
      </c>
      <c r="U22" s="75">
        <v>0</v>
      </c>
      <c r="V22" s="75">
        <v>0</v>
      </c>
      <c r="W22" s="75">
        <v>0</v>
      </c>
      <c r="X22" s="75">
        <v>28</v>
      </c>
      <c r="Y22" s="75">
        <v>6</v>
      </c>
      <c r="Z22" s="79">
        <v>7</v>
      </c>
    </row>
    <row r="23" spans="1:26" s="6" customFormat="1" ht="18" customHeight="1">
      <c r="A23" s="78">
        <v>25</v>
      </c>
      <c r="B23" s="75">
        <v>3213</v>
      </c>
      <c r="C23" s="75">
        <v>1817</v>
      </c>
      <c r="D23" s="75">
        <v>1396</v>
      </c>
      <c r="E23" s="75">
        <v>136</v>
      </c>
      <c r="F23" s="75">
        <v>11</v>
      </c>
      <c r="G23" s="75">
        <v>4</v>
      </c>
      <c r="H23" s="75">
        <v>0</v>
      </c>
      <c r="I23" s="75">
        <v>170</v>
      </c>
      <c r="J23" s="75">
        <v>19</v>
      </c>
      <c r="K23" s="75">
        <v>2</v>
      </c>
      <c r="L23" s="75">
        <v>0</v>
      </c>
      <c r="M23" s="75">
        <v>0</v>
      </c>
      <c r="N23" s="75">
        <v>0</v>
      </c>
      <c r="O23" s="75">
        <v>1495</v>
      </c>
      <c r="P23" s="75">
        <v>1160</v>
      </c>
      <c r="Q23" s="75">
        <v>2</v>
      </c>
      <c r="R23" s="75">
        <v>3</v>
      </c>
      <c r="S23" s="75">
        <v>0</v>
      </c>
      <c r="T23" s="75">
        <v>166</v>
      </c>
      <c r="U23" s="75">
        <v>0</v>
      </c>
      <c r="V23" s="75">
        <v>0</v>
      </c>
      <c r="W23" s="75">
        <v>0</v>
      </c>
      <c r="X23" s="75">
        <v>33</v>
      </c>
      <c r="Y23" s="75">
        <v>8</v>
      </c>
      <c r="Z23" s="79">
        <v>4</v>
      </c>
    </row>
    <row r="24" spans="1:26" s="6" customFormat="1" ht="18" customHeight="1">
      <c r="A24" s="81">
        <v>26</v>
      </c>
      <c r="B24" s="82">
        <v>3210</v>
      </c>
      <c r="C24" s="82">
        <v>1797</v>
      </c>
      <c r="D24" s="82">
        <v>1413</v>
      </c>
      <c r="E24" s="82">
        <v>138</v>
      </c>
      <c r="F24" s="82">
        <v>9</v>
      </c>
      <c r="G24" s="82">
        <v>2</v>
      </c>
      <c r="H24" s="82">
        <v>0</v>
      </c>
      <c r="I24" s="82">
        <v>174</v>
      </c>
      <c r="J24" s="82">
        <v>22</v>
      </c>
      <c r="K24" s="82">
        <v>3</v>
      </c>
      <c r="L24" s="82">
        <v>0</v>
      </c>
      <c r="M24" s="82">
        <v>1</v>
      </c>
      <c r="N24" s="82">
        <v>0</v>
      </c>
      <c r="O24" s="82">
        <v>1469</v>
      </c>
      <c r="P24" s="82">
        <v>1178</v>
      </c>
      <c r="Q24" s="84">
        <v>2</v>
      </c>
      <c r="R24" s="82">
        <v>4</v>
      </c>
      <c r="S24" s="82">
        <v>0</v>
      </c>
      <c r="T24" s="82">
        <v>160</v>
      </c>
      <c r="U24" s="82">
        <v>0</v>
      </c>
      <c r="V24" s="84">
        <v>1</v>
      </c>
      <c r="W24" s="82">
        <v>0</v>
      </c>
      <c r="X24" s="82">
        <v>31</v>
      </c>
      <c r="Y24" s="84">
        <v>8</v>
      </c>
      <c r="Z24" s="84">
        <v>8</v>
      </c>
    </row>
    <row r="25" spans="1:26" s="6" customFormat="1" ht="18" customHeight="1">
      <c r="A25" s="71" t="s">
        <v>63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85"/>
    </row>
    <row r="26" spans="1:26" s="6" customFormat="1" ht="18" customHeight="1">
      <c r="A26" s="74" t="s">
        <v>60</v>
      </c>
      <c r="B26" s="75">
        <v>3083</v>
      </c>
      <c r="C26" s="75">
        <v>2161</v>
      </c>
      <c r="D26" s="75">
        <v>922</v>
      </c>
      <c r="E26" s="75">
        <v>68</v>
      </c>
      <c r="F26" s="75">
        <v>6</v>
      </c>
      <c r="G26" s="75">
        <v>5</v>
      </c>
      <c r="H26" s="75">
        <v>0</v>
      </c>
      <c r="I26" s="75">
        <v>101</v>
      </c>
      <c r="J26" s="75">
        <v>7</v>
      </c>
      <c r="K26" s="75">
        <v>2</v>
      </c>
      <c r="L26" s="75">
        <v>0</v>
      </c>
      <c r="M26" s="75">
        <v>3</v>
      </c>
      <c r="N26" s="75">
        <v>1</v>
      </c>
      <c r="O26" s="75">
        <v>1909</v>
      </c>
      <c r="P26" s="75">
        <v>758</v>
      </c>
      <c r="Q26" s="75">
        <v>11</v>
      </c>
      <c r="R26" s="75">
        <v>12</v>
      </c>
      <c r="S26" s="75">
        <v>0</v>
      </c>
      <c r="T26" s="75">
        <v>95</v>
      </c>
      <c r="U26" s="75">
        <v>0</v>
      </c>
      <c r="V26" s="75">
        <v>3</v>
      </c>
      <c r="W26" s="75">
        <v>0</v>
      </c>
      <c r="X26" s="75">
        <v>0</v>
      </c>
      <c r="Y26" s="75">
        <v>62</v>
      </c>
      <c r="Z26" s="85">
        <v>40</v>
      </c>
    </row>
    <row r="27" spans="1:26" s="6" customFormat="1" ht="18" customHeight="1">
      <c r="A27" s="74">
        <v>23</v>
      </c>
      <c r="B27" s="75">
        <v>3066</v>
      </c>
      <c r="C27" s="75">
        <v>2152</v>
      </c>
      <c r="D27" s="75">
        <v>914</v>
      </c>
      <c r="E27" s="75">
        <v>70</v>
      </c>
      <c r="F27" s="75">
        <v>6</v>
      </c>
      <c r="G27" s="75">
        <v>4</v>
      </c>
      <c r="H27" s="75">
        <v>0</v>
      </c>
      <c r="I27" s="75">
        <v>105</v>
      </c>
      <c r="J27" s="75">
        <v>5</v>
      </c>
      <c r="K27" s="75">
        <v>4</v>
      </c>
      <c r="L27" s="75">
        <v>0</v>
      </c>
      <c r="M27" s="75">
        <v>3</v>
      </c>
      <c r="N27" s="75">
        <v>1</v>
      </c>
      <c r="O27" s="75">
        <v>1876</v>
      </c>
      <c r="P27" s="75">
        <v>747</v>
      </c>
      <c r="Q27" s="75">
        <v>10</v>
      </c>
      <c r="R27" s="75">
        <v>11</v>
      </c>
      <c r="S27" s="75">
        <v>0</v>
      </c>
      <c r="T27" s="75">
        <v>96</v>
      </c>
      <c r="U27" s="75">
        <v>0</v>
      </c>
      <c r="V27" s="75">
        <v>2</v>
      </c>
      <c r="W27" s="75">
        <v>0</v>
      </c>
      <c r="X27" s="75">
        <v>0</v>
      </c>
      <c r="Y27" s="75">
        <v>80</v>
      </c>
      <c r="Z27" s="85">
        <v>46</v>
      </c>
    </row>
    <row r="28" spans="1:26" s="6" customFormat="1" ht="18" customHeight="1">
      <c r="A28" s="78">
        <v>24</v>
      </c>
      <c r="B28" s="75">
        <v>3006</v>
      </c>
      <c r="C28" s="75">
        <v>2101</v>
      </c>
      <c r="D28" s="75">
        <v>905</v>
      </c>
      <c r="E28" s="75">
        <v>70</v>
      </c>
      <c r="F28" s="75">
        <v>5</v>
      </c>
      <c r="G28" s="75">
        <v>3</v>
      </c>
      <c r="H28" s="75">
        <v>0</v>
      </c>
      <c r="I28" s="75">
        <v>105</v>
      </c>
      <c r="J28" s="75">
        <v>4</v>
      </c>
      <c r="K28" s="75">
        <v>3</v>
      </c>
      <c r="L28" s="75">
        <v>0</v>
      </c>
      <c r="M28" s="75">
        <v>3</v>
      </c>
      <c r="N28" s="75">
        <v>1</v>
      </c>
      <c r="O28" s="75">
        <v>1848</v>
      </c>
      <c r="P28" s="75">
        <v>741</v>
      </c>
      <c r="Q28" s="75">
        <v>6</v>
      </c>
      <c r="R28" s="75">
        <v>11</v>
      </c>
      <c r="S28" s="75">
        <v>0</v>
      </c>
      <c r="T28" s="75">
        <v>96</v>
      </c>
      <c r="U28" s="75">
        <v>0</v>
      </c>
      <c r="V28" s="75">
        <v>2</v>
      </c>
      <c r="W28" s="75">
        <v>0</v>
      </c>
      <c r="X28" s="75">
        <v>0</v>
      </c>
      <c r="Y28" s="75">
        <v>63</v>
      </c>
      <c r="Z28" s="85">
        <v>45</v>
      </c>
    </row>
    <row r="29" spans="1:26" s="6" customFormat="1" ht="18" customHeight="1">
      <c r="A29" s="78">
        <v>25</v>
      </c>
      <c r="B29" s="75">
        <v>2985</v>
      </c>
      <c r="C29" s="75">
        <v>2069</v>
      </c>
      <c r="D29" s="75">
        <v>916</v>
      </c>
      <c r="E29" s="75">
        <v>68</v>
      </c>
      <c r="F29" s="75">
        <v>5</v>
      </c>
      <c r="G29" s="75">
        <v>10</v>
      </c>
      <c r="H29" s="75">
        <v>0</v>
      </c>
      <c r="I29" s="75">
        <v>99</v>
      </c>
      <c r="J29" s="75">
        <v>5</v>
      </c>
      <c r="K29" s="75">
        <v>4</v>
      </c>
      <c r="L29" s="75">
        <v>0</v>
      </c>
      <c r="M29" s="75">
        <v>1</v>
      </c>
      <c r="N29" s="75">
        <v>1</v>
      </c>
      <c r="O29" s="75">
        <v>1804</v>
      </c>
      <c r="P29" s="75">
        <v>741</v>
      </c>
      <c r="Q29" s="75">
        <v>5</v>
      </c>
      <c r="R29" s="75">
        <v>13</v>
      </c>
      <c r="S29" s="75">
        <v>0</v>
      </c>
      <c r="T29" s="75">
        <v>100</v>
      </c>
      <c r="U29" s="75">
        <v>0</v>
      </c>
      <c r="V29" s="75">
        <v>2</v>
      </c>
      <c r="W29" s="75">
        <v>0</v>
      </c>
      <c r="X29" s="75">
        <v>0</v>
      </c>
      <c r="Y29" s="75">
        <v>78</v>
      </c>
      <c r="Z29" s="85">
        <v>49</v>
      </c>
    </row>
    <row r="30" spans="1:26" s="6" customFormat="1" ht="18" customHeight="1">
      <c r="A30" s="86">
        <v>26</v>
      </c>
      <c r="B30" s="87">
        <v>2965</v>
      </c>
      <c r="C30" s="88">
        <v>2052</v>
      </c>
      <c r="D30" s="88">
        <v>913</v>
      </c>
      <c r="E30" s="88">
        <v>66</v>
      </c>
      <c r="F30" s="88">
        <v>5</v>
      </c>
      <c r="G30" s="88">
        <v>10</v>
      </c>
      <c r="H30" s="88">
        <v>0</v>
      </c>
      <c r="I30" s="88">
        <v>99</v>
      </c>
      <c r="J30" s="88">
        <v>4</v>
      </c>
      <c r="K30" s="88">
        <v>7</v>
      </c>
      <c r="L30" s="88">
        <v>1</v>
      </c>
      <c r="M30" s="88">
        <v>3</v>
      </c>
      <c r="N30" s="88">
        <v>1</v>
      </c>
      <c r="O30" s="88">
        <v>1790</v>
      </c>
      <c r="P30" s="88">
        <v>746</v>
      </c>
      <c r="Q30" s="88">
        <v>2</v>
      </c>
      <c r="R30" s="88">
        <v>14</v>
      </c>
      <c r="S30" s="88">
        <v>0</v>
      </c>
      <c r="T30" s="88">
        <v>97</v>
      </c>
      <c r="U30" s="88">
        <v>0</v>
      </c>
      <c r="V30" s="88">
        <v>0</v>
      </c>
      <c r="W30" s="88">
        <v>0</v>
      </c>
      <c r="X30" s="88">
        <v>0</v>
      </c>
      <c r="Y30" s="88">
        <v>75</v>
      </c>
      <c r="Z30" s="88">
        <v>45</v>
      </c>
    </row>
    <row r="31" spans="1:26" s="6" customFormat="1" ht="18" customHeight="1">
      <c r="A31" s="8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90"/>
    </row>
  </sheetData>
  <mergeCells count="9">
    <mergeCell ref="O5:P5"/>
    <mergeCell ref="W5:X5"/>
    <mergeCell ref="Y5:Z5"/>
    <mergeCell ref="A5:A6"/>
    <mergeCell ref="E5:F5"/>
    <mergeCell ref="G5:H5"/>
    <mergeCell ref="I5:J5"/>
    <mergeCell ref="K5:L5"/>
    <mergeCell ref="M5:N5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zoomScaleNormal="100" workbookViewId="0">
      <selection activeCell="L12" sqref="L12"/>
    </sheetView>
  </sheetViews>
  <sheetFormatPr defaultRowHeight="13.5"/>
  <cols>
    <col min="1" max="1" width="13" customWidth="1"/>
    <col min="2" max="3" width="7.5" customWidth="1"/>
    <col min="4" max="4" width="7.875" customWidth="1"/>
    <col min="5" max="7" width="7.5" customWidth="1"/>
    <col min="8" max="8" width="8.375" customWidth="1"/>
    <col min="9" max="13" width="7.5" customWidth="1"/>
  </cols>
  <sheetData>
    <row r="1" spans="1:13" s="6" customFormat="1">
      <c r="A1" s="56"/>
      <c r="B1" s="57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s="6" customFormat="1">
      <c r="A2" s="59"/>
      <c r="B2" s="3" t="s">
        <v>44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s="6" customFormat="1" ht="14.25">
      <c r="A3" s="91" t="s">
        <v>64</v>
      </c>
      <c r="B3" s="60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s="6" customFormat="1" ht="14.25" thickBot="1">
      <c r="A4" s="56"/>
      <c r="B4" s="92" t="s">
        <v>65</v>
      </c>
      <c r="C4" s="92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s="6" customFormat="1" ht="14.25" customHeight="1" thickTop="1">
      <c r="A5" s="391" t="s">
        <v>66</v>
      </c>
      <c r="B5" s="63" t="s">
        <v>67</v>
      </c>
      <c r="C5" s="65"/>
      <c r="D5" s="93"/>
      <c r="E5" s="63" t="s">
        <v>68</v>
      </c>
      <c r="F5" s="64"/>
      <c r="G5" s="65"/>
      <c r="H5" s="63" t="s">
        <v>69</v>
      </c>
      <c r="I5" s="64"/>
      <c r="J5" s="64"/>
      <c r="K5" s="64"/>
      <c r="L5" s="64"/>
      <c r="M5" s="64"/>
    </row>
    <row r="6" spans="1:13" s="6" customFormat="1" ht="14.25" customHeight="1">
      <c r="A6" s="398"/>
      <c r="B6" s="396" t="s">
        <v>70</v>
      </c>
      <c r="C6" s="396" t="s">
        <v>71</v>
      </c>
      <c r="D6" s="94" t="s">
        <v>72</v>
      </c>
      <c r="E6" s="396" t="s">
        <v>14</v>
      </c>
      <c r="F6" s="396" t="s">
        <v>12</v>
      </c>
      <c r="G6" s="396" t="s">
        <v>13</v>
      </c>
      <c r="H6" s="396" t="s">
        <v>14</v>
      </c>
      <c r="I6" s="95" t="s">
        <v>73</v>
      </c>
      <c r="J6" s="96"/>
      <c r="K6" s="95" t="s">
        <v>74</v>
      </c>
      <c r="L6" s="96"/>
      <c r="M6" s="96"/>
    </row>
    <row r="7" spans="1:13" s="6" customFormat="1" ht="14.25" customHeight="1">
      <c r="A7" s="392"/>
      <c r="B7" s="397"/>
      <c r="C7" s="397"/>
      <c r="D7" s="97"/>
      <c r="E7" s="397"/>
      <c r="F7" s="397"/>
      <c r="G7" s="397"/>
      <c r="H7" s="397"/>
      <c r="I7" s="70" t="s">
        <v>15</v>
      </c>
      <c r="J7" s="67" t="s">
        <v>16</v>
      </c>
      <c r="K7" s="70" t="s">
        <v>75</v>
      </c>
      <c r="L7" s="70" t="s">
        <v>76</v>
      </c>
      <c r="M7" s="70" t="s">
        <v>77</v>
      </c>
    </row>
    <row r="8" spans="1:13" s="6" customFormat="1" ht="9.75" customHeight="1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</row>
    <row r="9" spans="1:13" s="6" customFormat="1" ht="14.25" customHeight="1">
      <c r="A9" s="100" t="s">
        <v>78</v>
      </c>
      <c r="B9" s="101">
        <v>198</v>
      </c>
      <c r="C9" s="102">
        <v>0</v>
      </c>
      <c r="D9" s="103">
        <v>804</v>
      </c>
      <c r="E9" s="103">
        <v>1555</v>
      </c>
      <c r="F9" s="103">
        <v>1221</v>
      </c>
      <c r="G9" s="103">
        <v>334</v>
      </c>
      <c r="H9" s="103">
        <v>16347</v>
      </c>
      <c r="I9" s="103">
        <v>8311</v>
      </c>
      <c r="J9" s="103">
        <v>8036</v>
      </c>
      <c r="K9" s="103">
        <v>4940</v>
      </c>
      <c r="L9" s="103">
        <v>5673</v>
      </c>
      <c r="M9" s="103">
        <v>5734</v>
      </c>
    </row>
    <row r="10" spans="1:13" s="6" customFormat="1" ht="9.75" customHeight="1">
      <c r="A10" s="98"/>
      <c r="B10" s="104"/>
      <c r="C10" s="105"/>
      <c r="D10" s="104"/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s="6" customFormat="1" ht="14.25" customHeight="1">
      <c r="A11" s="74" t="s">
        <v>79</v>
      </c>
      <c r="B11" s="104">
        <v>37</v>
      </c>
      <c r="C11" s="105">
        <v>0</v>
      </c>
      <c r="D11" s="104">
        <v>115</v>
      </c>
      <c r="E11" s="104">
        <v>239</v>
      </c>
      <c r="F11" s="104">
        <v>184</v>
      </c>
      <c r="G11" s="104">
        <v>55</v>
      </c>
      <c r="H11" s="104">
        <v>2434</v>
      </c>
      <c r="I11" s="104">
        <v>1269</v>
      </c>
      <c r="J11" s="104">
        <v>1165</v>
      </c>
      <c r="K11" s="104">
        <v>607</v>
      </c>
      <c r="L11" s="104">
        <v>898</v>
      </c>
      <c r="M11" s="104">
        <v>929</v>
      </c>
    </row>
    <row r="12" spans="1:13" s="6" customFormat="1" ht="14.25" customHeight="1">
      <c r="A12" s="74" t="s">
        <v>80</v>
      </c>
      <c r="B12" s="104">
        <v>23</v>
      </c>
      <c r="C12" s="105">
        <v>0</v>
      </c>
      <c r="D12" s="104">
        <v>103</v>
      </c>
      <c r="E12" s="104">
        <v>193</v>
      </c>
      <c r="F12" s="104">
        <v>165</v>
      </c>
      <c r="G12" s="104">
        <v>28</v>
      </c>
      <c r="H12" s="104">
        <v>2331</v>
      </c>
      <c r="I12" s="104">
        <v>1185</v>
      </c>
      <c r="J12" s="104">
        <v>1146</v>
      </c>
      <c r="K12" s="104">
        <v>779</v>
      </c>
      <c r="L12" s="104">
        <v>796</v>
      </c>
      <c r="M12" s="104">
        <v>756</v>
      </c>
    </row>
    <row r="13" spans="1:13" s="6" customFormat="1" ht="14.25" customHeight="1">
      <c r="A13" s="74" t="s">
        <v>81</v>
      </c>
      <c r="B13" s="104">
        <v>25</v>
      </c>
      <c r="C13" s="105">
        <v>0</v>
      </c>
      <c r="D13" s="104">
        <v>118</v>
      </c>
      <c r="E13" s="104">
        <v>228</v>
      </c>
      <c r="F13" s="104">
        <v>177</v>
      </c>
      <c r="G13" s="104">
        <v>51</v>
      </c>
      <c r="H13" s="104">
        <v>2693</v>
      </c>
      <c r="I13" s="104">
        <v>1347</v>
      </c>
      <c r="J13" s="104">
        <v>1346</v>
      </c>
      <c r="K13" s="104">
        <v>736</v>
      </c>
      <c r="L13" s="104">
        <v>942</v>
      </c>
      <c r="M13" s="104">
        <v>1015</v>
      </c>
    </row>
    <row r="14" spans="1:13" s="6" customFormat="1" ht="14.25" customHeight="1">
      <c r="A14" s="74" t="s">
        <v>82</v>
      </c>
      <c r="B14" s="104">
        <v>2</v>
      </c>
      <c r="C14" s="105">
        <v>0</v>
      </c>
      <c r="D14" s="104">
        <v>11</v>
      </c>
      <c r="E14" s="104">
        <v>17</v>
      </c>
      <c r="F14" s="104">
        <v>16</v>
      </c>
      <c r="G14" s="104">
        <v>1</v>
      </c>
      <c r="H14" s="104">
        <v>142</v>
      </c>
      <c r="I14" s="104">
        <v>72</v>
      </c>
      <c r="J14" s="104">
        <v>70</v>
      </c>
      <c r="K14" s="104">
        <v>44</v>
      </c>
      <c r="L14" s="104">
        <v>57</v>
      </c>
      <c r="M14" s="104">
        <v>41</v>
      </c>
    </row>
    <row r="15" spans="1:13" s="6" customFormat="1" ht="14.25" customHeight="1">
      <c r="A15" s="74" t="s">
        <v>83</v>
      </c>
      <c r="B15" s="104">
        <v>16</v>
      </c>
      <c r="C15" s="105">
        <v>0</v>
      </c>
      <c r="D15" s="104">
        <v>90</v>
      </c>
      <c r="E15" s="104">
        <v>186</v>
      </c>
      <c r="F15" s="104">
        <v>130</v>
      </c>
      <c r="G15" s="104">
        <v>56</v>
      </c>
      <c r="H15" s="104">
        <v>1714</v>
      </c>
      <c r="I15" s="104">
        <v>862</v>
      </c>
      <c r="J15" s="104">
        <v>852</v>
      </c>
      <c r="K15" s="104">
        <v>566</v>
      </c>
      <c r="L15" s="104">
        <v>587</v>
      </c>
      <c r="M15" s="104">
        <v>561</v>
      </c>
    </row>
    <row r="16" spans="1:13" s="6" customFormat="1" ht="14.25" customHeight="1">
      <c r="A16" s="74" t="s">
        <v>84</v>
      </c>
      <c r="B16" s="104">
        <v>10</v>
      </c>
      <c r="C16" s="105">
        <v>0</v>
      </c>
      <c r="D16" s="104">
        <v>45</v>
      </c>
      <c r="E16" s="104">
        <v>89</v>
      </c>
      <c r="F16" s="104">
        <v>64</v>
      </c>
      <c r="G16" s="104">
        <v>25</v>
      </c>
      <c r="H16" s="104">
        <v>943</v>
      </c>
      <c r="I16" s="104">
        <v>477</v>
      </c>
      <c r="J16" s="104">
        <v>466</v>
      </c>
      <c r="K16" s="104">
        <v>317</v>
      </c>
      <c r="L16" s="104">
        <v>317</v>
      </c>
      <c r="M16" s="104">
        <v>309</v>
      </c>
    </row>
    <row r="17" spans="1:13" s="6" customFormat="1" ht="14.25" customHeight="1">
      <c r="A17" s="74" t="s">
        <v>85</v>
      </c>
      <c r="B17" s="104">
        <v>26</v>
      </c>
      <c r="C17" s="105">
        <v>0</v>
      </c>
      <c r="D17" s="104">
        <v>114</v>
      </c>
      <c r="E17" s="104">
        <v>207</v>
      </c>
      <c r="F17" s="104">
        <v>162</v>
      </c>
      <c r="G17" s="104">
        <v>45</v>
      </c>
      <c r="H17" s="104">
        <v>1824</v>
      </c>
      <c r="I17" s="104">
        <v>920</v>
      </c>
      <c r="J17" s="104">
        <v>904</v>
      </c>
      <c r="K17" s="104">
        <v>594</v>
      </c>
      <c r="L17" s="104">
        <v>612</v>
      </c>
      <c r="M17" s="104">
        <v>618</v>
      </c>
    </row>
    <row r="18" spans="1:13" s="6" customFormat="1" ht="14.25" customHeight="1">
      <c r="A18" s="74" t="s">
        <v>86</v>
      </c>
      <c r="B18" s="104">
        <v>9</v>
      </c>
      <c r="C18" s="105">
        <v>0</v>
      </c>
      <c r="D18" s="104">
        <v>23</v>
      </c>
      <c r="E18" s="104">
        <v>49</v>
      </c>
      <c r="F18" s="104">
        <v>35</v>
      </c>
      <c r="G18" s="104">
        <v>14</v>
      </c>
      <c r="H18" s="104">
        <v>416</v>
      </c>
      <c r="I18" s="104">
        <v>200</v>
      </c>
      <c r="J18" s="104">
        <v>216</v>
      </c>
      <c r="K18" s="104">
        <v>107</v>
      </c>
      <c r="L18" s="104">
        <v>155</v>
      </c>
      <c r="M18" s="104">
        <v>154</v>
      </c>
    </row>
    <row r="19" spans="1:13" s="6" customFormat="1" ht="14.25" customHeight="1">
      <c r="A19" s="74" t="s">
        <v>87</v>
      </c>
      <c r="B19" s="104">
        <v>3</v>
      </c>
      <c r="C19" s="105">
        <v>0</v>
      </c>
      <c r="D19" s="104">
        <v>16</v>
      </c>
      <c r="E19" s="104">
        <v>30</v>
      </c>
      <c r="F19" s="104">
        <v>25</v>
      </c>
      <c r="G19" s="104">
        <v>5</v>
      </c>
      <c r="H19" s="104">
        <v>218</v>
      </c>
      <c r="I19" s="104">
        <v>101</v>
      </c>
      <c r="J19" s="104">
        <v>117</v>
      </c>
      <c r="K19" s="104">
        <v>76</v>
      </c>
      <c r="L19" s="104">
        <v>62</v>
      </c>
      <c r="M19" s="104">
        <v>80</v>
      </c>
    </row>
    <row r="20" spans="1:13" s="6" customFormat="1" ht="14.25" customHeight="1">
      <c r="A20" s="74" t="s">
        <v>88</v>
      </c>
      <c r="B20" s="104">
        <v>3</v>
      </c>
      <c r="C20" s="105">
        <v>0</v>
      </c>
      <c r="D20" s="104">
        <v>7</v>
      </c>
      <c r="E20" s="104">
        <v>16</v>
      </c>
      <c r="F20" s="104">
        <v>16</v>
      </c>
      <c r="G20" s="106">
        <v>0</v>
      </c>
      <c r="H20" s="104">
        <v>161</v>
      </c>
      <c r="I20" s="104">
        <v>80</v>
      </c>
      <c r="J20" s="104">
        <v>81</v>
      </c>
      <c r="K20" s="104">
        <v>58</v>
      </c>
      <c r="L20" s="104">
        <v>58</v>
      </c>
      <c r="M20" s="104">
        <v>45</v>
      </c>
    </row>
    <row r="21" spans="1:13" s="6" customFormat="1" ht="14.25" customHeight="1">
      <c r="A21" s="74" t="s">
        <v>89</v>
      </c>
      <c r="B21" s="104">
        <v>3</v>
      </c>
      <c r="C21" s="105">
        <v>0</v>
      </c>
      <c r="D21" s="104">
        <v>11</v>
      </c>
      <c r="E21" s="104">
        <v>18</v>
      </c>
      <c r="F21" s="104">
        <v>14</v>
      </c>
      <c r="G21" s="104">
        <v>4</v>
      </c>
      <c r="H21" s="104">
        <v>174</v>
      </c>
      <c r="I21" s="104">
        <v>91</v>
      </c>
      <c r="J21" s="104">
        <v>83</v>
      </c>
      <c r="K21" s="104">
        <v>56</v>
      </c>
      <c r="L21" s="104">
        <v>54</v>
      </c>
      <c r="M21" s="104">
        <v>64</v>
      </c>
    </row>
    <row r="22" spans="1:13" s="6" customFormat="1" ht="14.25" customHeight="1">
      <c r="A22" s="74" t="s">
        <v>90</v>
      </c>
      <c r="B22" s="104">
        <v>28</v>
      </c>
      <c r="C22" s="105">
        <v>0</v>
      </c>
      <c r="D22" s="104">
        <v>101</v>
      </c>
      <c r="E22" s="104">
        <v>186</v>
      </c>
      <c r="F22" s="104">
        <v>158</v>
      </c>
      <c r="G22" s="104">
        <v>28</v>
      </c>
      <c r="H22" s="104">
        <v>2209</v>
      </c>
      <c r="I22" s="104">
        <v>1150</v>
      </c>
      <c r="J22" s="104">
        <v>1059</v>
      </c>
      <c r="K22" s="104">
        <v>671</v>
      </c>
      <c r="L22" s="104">
        <v>746</v>
      </c>
      <c r="M22" s="104">
        <v>792</v>
      </c>
    </row>
    <row r="23" spans="1:13" s="6" customFormat="1" ht="14.25" customHeight="1">
      <c r="A23" s="74" t="s">
        <v>91</v>
      </c>
      <c r="B23" s="104">
        <v>7</v>
      </c>
      <c r="C23" s="105">
        <v>0</v>
      </c>
      <c r="D23" s="104">
        <v>29</v>
      </c>
      <c r="E23" s="104">
        <v>64</v>
      </c>
      <c r="F23" s="104">
        <v>48</v>
      </c>
      <c r="G23" s="104">
        <v>16</v>
      </c>
      <c r="H23" s="104">
        <v>629</v>
      </c>
      <c r="I23" s="104">
        <v>332</v>
      </c>
      <c r="J23" s="104">
        <v>297</v>
      </c>
      <c r="K23" s="104">
        <v>194</v>
      </c>
      <c r="L23" s="104">
        <v>222</v>
      </c>
      <c r="M23" s="104">
        <v>213</v>
      </c>
    </row>
    <row r="24" spans="1:13" s="6" customFormat="1" ht="12" customHeight="1">
      <c r="A24" s="74"/>
      <c r="B24" s="104"/>
      <c r="C24" s="105"/>
      <c r="D24" s="104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3" s="6" customFormat="1" ht="14.25" customHeight="1">
      <c r="A25" s="74" t="s">
        <v>92</v>
      </c>
      <c r="B25" s="104">
        <v>1</v>
      </c>
      <c r="C25" s="105">
        <v>0</v>
      </c>
      <c r="D25" s="106">
        <v>0</v>
      </c>
      <c r="E25" s="106">
        <v>0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</row>
    <row r="26" spans="1:13" s="6" customFormat="1" ht="14.25" customHeight="1">
      <c r="A26" s="74" t="s">
        <v>93</v>
      </c>
      <c r="B26" s="104">
        <v>1</v>
      </c>
      <c r="C26" s="105">
        <v>0</v>
      </c>
      <c r="D26" s="104">
        <v>9</v>
      </c>
      <c r="E26" s="104">
        <v>13</v>
      </c>
      <c r="F26" s="104">
        <v>13</v>
      </c>
      <c r="G26" s="106">
        <v>0</v>
      </c>
      <c r="H26" s="104">
        <v>202</v>
      </c>
      <c r="I26" s="104">
        <v>94</v>
      </c>
      <c r="J26" s="104">
        <v>108</v>
      </c>
      <c r="K26" s="104">
        <v>58</v>
      </c>
      <c r="L26" s="104">
        <v>71</v>
      </c>
      <c r="M26" s="104">
        <v>73</v>
      </c>
    </row>
    <row r="27" spans="1:13" s="6" customFormat="1" ht="14.25" customHeight="1">
      <c r="A27" s="74" t="s">
        <v>94</v>
      </c>
      <c r="B27" s="104">
        <v>1</v>
      </c>
      <c r="C27" s="105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</row>
    <row r="28" spans="1:13" s="6" customFormat="1" ht="14.25" customHeight="1">
      <c r="A28" s="74" t="s">
        <v>95</v>
      </c>
      <c r="B28" s="104">
        <v>2</v>
      </c>
      <c r="C28" s="105">
        <v>0</v>
      </c>
      <c r="D28" s="104">
        <v>9</v>
      </c>
      <c r="E28" s="104">
        <v>16</v>
      </c>
      <c r="F28" s="104">
        <v>10</v>
      </c>
      <c r="G28" s="104">
        <v>6</v>
      </c>
      <c r="H28" s="104">
        <v>202</v>
      </c>
      <c r="I28" s="104">
        <v>106</v>
      </c>
      <c r="J28" s="104">
        <v>96</v>
      </c>
      <c r="K28" s="104">
        <v>62</v>
      </c>
      <c r="L28" s="104">
        <v>72</v>
      </c>
      <c r="M28" s="104">
        <v>68</v>
      </c>
    </row>
    <row r="29" spans="1:13" s="6" customFormat="1" ht="14.25" customHeight="1">
      <c r="A29" s="74" t="s">
        <v>96</v>
      </c>
      <c r="B29" s="104">
        <v>1</v>
      </c>
      <c r="C29" s="105">
        <v>0</v>
      </c>
      <c r="D29" s="104">
        <v>3</v>
      </c>
      <c r="E29" s="104">
        <v>4</v>
      </c>
      <c r="F29" s="104">
        <v>4</v>
      </c>
      <c r="G29" s="106">
        <v>0</v>
      </c>
      <c r="H29" s="104">
        <v>55</v>
      </c>
      <c r="I29" s="104">
        <v>25</v>
      </c>
      <c r="J29" s="104">
        <v>30</v>
      </c>
      <c r="K29" s="104">
        <v>15</v>
      </c>
      <c r="L29" s="104">
        <v>24</v>
      </c>
      <c r="M29" s="104">
        <v>16</v>
      </c>
    </row>
    <row r="30" spans="1:13" s="6" customFormat="1" ht="14.25" customHeight="1">
      <c r="A30" s="68" t="s">
        <v>97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</row>
    <row r="31" spans="1:13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</sheetData>
  <mergeCells count="7">
    <mergeCell ref="H6:H7"/>
    <mergeCell ref="A5:A7"/>
    <mergeCell ref="B6:B7"/>
    <mergeCell ref="C6:C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showGridLines="0" tabSelected="1" topLeftCell="M1" zoomScale="66" zoomScaleNormal="66" workbookViewId="0">
      <selection activeCell="L12" sqref="L12"/>
    </sheetView>
  </sheetViews>
  <sheetFormatPr defaultRowHeight="13.5"/>
  <cols>
    <col min="1" max="1" width="14.125" style="154" customWidth="1"/>
    <col min="2" max="7" width="8.25" customWidth="1"/>
    <col min="8" max="8" width="8.5" customWidth="1"/>
    <col min="9" max="24" width="8.25" customWidth="1"/>
    <col min="25" max="25" width="13.75" style="154" bestFit="1" customWidth="1"/>
  </cols>
  <sheetData>
    <row r="1" spans="1:25" s="6" customFormat="1">
      <c r="A1" s="107"/>
      <c r="B1" s="108" t="s">
        <v>98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09"/>
    </row>
    <row r="2" spans="1:25" s="6" customFormat="1">
      <c r="A2" s="107"/>
      <c r="B2" s="110" t="s">
        <v>99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09"/>
    </row>
    <row r="3" spans="1:25" s="6" customFormat="1" ht="14.25">
      <c r="A3" s="107"/>
      <c r="B3" s="111" t="s">
        <v>100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09"/>
    </row>
    <row r="4" spans="1:25" s="6" customFormat="1">
      <c r="A4" s="107"/>
      <c r="B4" s="110" t="s">
        <v>101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09"/>
    </row>
    <row r="5" spans="1:25" s="6" customFormat="1" ht="14.25" thickBot="1">
      <c r="A5" s="10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9"/>
    </row>
    <row r="6" spans="1:25" s="6" customFormat="1" ht="23.25" customHeight="1" thickTop="1">
      <c r="A6" s="112" t="s">
        <v>102</v>
      </c>
      <c r="B6" s="403" t="s">
        <v>103</v>
      </c>
      <c r="C6" s="404"/>
      <c r="D6" s="405"/>
      <c r="E6" s="403" t="s">
        <v>104</v>
      </c>
      <c r="F6" s="404"/>
      <c r="G6" s="404"/>
      <c r="H6" s="405"/>
      <c r="I6" s="113"/>
      <c r="J6" s="114"/>
      <c r="K6" s="115" t="s">
        <v>105</v>
      </c>
      <c r="L6" s="115"/>
      <c r="M6" s="115" t="s">
        <v>106</v>
      </c>
      <c r="N6" s="115"/>
      <c r="O6" s="115" t="s">
        <v>107</v>
      </c>
      <c r="P6" s="116"/>
      <c r="Q6" s="117"/>
      <c r="R6" s="403" t="s">
        <v>108</v>
      </c>
      <c r="S6" s="404"/>
      <c r="T6" s="404"/>
      <c r="U6" s="404"/>
      <c r="V6" s="405"/>
      <c r="W6" s="118" t="s">
        <v>109</v>
      </c>
      <c r="X6" s="119"/>
      <c r="Y6" s="120" t="s">
        <v>102</v>
      </c>
    </row>
    <row r="7" spans="1:25" s="6" customFormat="1" ht="23.25" customHeight="1">
      <c r="A7" s="24"/>
      <c r="B7" s="399" t="s">
        <v>14</v>
      </c>
      <c r="C7" s="399" t="s">
        <v>110</v>
      </c>
      <c r="D7" s="399" t="s">
        <v>111</v>
      </c>
      <c r="E7" s="399" t="s">
        <v>14</v>
      </c>
      <c r="F7" s="121" t="s">
        <v>112</v>
      </c>
      <c r="G7" s="121" t="s">
        <v>113</v>
      </c>
      <c r="H7" s="122" t="s">
        <v>31</v>
      </c>
      <c r="I7" s="401" t="s">
        <v>14</v>
      </c>
      <c r="J7" s="123"/>
      <c r="K7" s="124"/>
      <c r="L7" s="399" t="s">
        <v>114</v>
      </c>
      <c r="M7" s="399" t="s">
        <v>115</v>
      </c>
      <c r="N7" s="399" t="s">
        <v>116</v>
      </c>
      <c r="O7" s="399" t="s">
        <v>117</v>
      </c>
      <c r="P7" s="399" t="s">
        <v>118</v>
      </c>
      <c r="Q7" s="399" t="s">
        <v>119</v>
      </c>
      <c r="R7" s="399" t="s">
        <v>14</v>
      </c>
      <c r="S7" s="125" t="s">
        <v>120</v>
      </c>
      <c r="T7" s="123" t="s">
        <v>121</v>
      </c>
      <c r="U7" s="126" t="s">
        <v>122</v>
      </c>
      <c r="V7" s="399" t="s">
        <v>123</v>
      </c>
      <c r="W7" s="127"/>
      <c r="X7" s="128" t="s">
        <v>124</v>
      </c>
      <c r="Y7" s="129"/>
    </row>
    <row r="8" spans="1:25" s="6" customFormat="1" ht="23.25" customHeight="1">
      <c r="A8" s="132" t="s">
        <v>126</v>
      </c>
      <c r="B8" s="400"/>
      <c r="C8" s="400"/>
      <c r="D8" s="400"/>
      <c r="E8" s="400"/>
      <c r="F8" s="133" t="s">
        <v>127</v>
      </c>
      <c r="G8" s="133" t="s">
        <v>127</v>
      </c>
      <c r="H8" s="134" t="s">
        <v>128</v>
      </c>
      <c r="I8" s="402"/>
      <c r="J8" s="19" t="s">
        <v>19</v>
      </c>
      <c r="K8" s="125" t="s">
        <v>20</v>
      </c>
      <c r="L8" s="400"/>
      <c r="M8" s="400"/>
      <c r="N8" s="400"/>
      <c r="O8" s="400"/>
      <c r="P8" s="400"/>
      <c r="Q8" s="400"/>
      <c r="R8" s="400"/>
      <c r="S8" s="20" t="s">
        <v>129</v>
      </c>
      <c r="T8" s="19" t="s">
        <v>15</v>
      </c>
      <c r="U8" s="17" t="s">
        <v>16</v>
      </c>
      <c r="V8" s="400"/>
      <c r="W8" s="135"/>
      <c r="X8" s="133" t="s">
        <v>130</v>
      </c>
      <c r="Y8" s="136" t="s">
        <v>131</v>
      </c>
    </row>
    <row r="9" spans="1:25" s="6" customFormat="1" ht="23.25" customHeight="1">
      <c r="A9" s="2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138"/>
    </row>
    <row r="10" spans="1:25" s="6" customFormat="1" ht="23.25" customHeight="1">
      <c r="A10" s="24" t="s">
        <v>132</v>
      </c>
      <c r="B10" s="27">
        <v>343</v>
      </c>
      <c r="C10" s="27">
        <v>339</v>
      </c>
      <c r="D10" s="27">
        <v>4</v>
      </c>
      <c r="E10" s="27">
        <v>3432</v>
      </c>
      <c r="F10" s="27">
        <v>2789</v>
      </c>
      <c r="G10" s="27">
        <v>198</v>
      </c>
      <c r="H10" s="27">
        <v>445</v>
      </c>
      <c r="I10" s="27">
        <v>73830</v>
      </c>
      <c r="J10" s="27">
        <v>37608</v>
      </c>
      <c r="K10" s="27">
        <v>36222</v>
      </c>
      <c r="L10" s="27">
        <v>11484</v>
      </c>
      <c r="M10" s="27">
        <v>11886</v>
      </c>
      <c r="N10" s="27">
        <v>12137</v>
      </c>
      <c r="O10" s="27">
        <v>12441</v>
      </c>
      <c r="P10" s="27">
        <v>13005</v>
      </c>
      <c r="Q10" s="27">
        <v>12877</v>
      </c>
      <c r="R10" s="27">
        <v>5585</v>
      </c>
      <c r="S10" s="27">
        <v>5203</v>
      </c>
      <c r="T10" s="27">
        <v>1858</v>
      </c>
      <c r="U10" s="27">
        <v>3345</v>
      </c>
      <c r="V10" s="27">
        <v>382</v>
      </c>
      <c r="W10" s="27">
        <v>766</v>
      </c>
      <c r="X10" s="27">
        <v>347</v>
      </c>
      <c r="Y10" s="129" t="str">
        <f>A10</f>
        <v>平成24年度</v>
      </c>
    </row>
    <row r="11" spans="1:25" s="6" customFormat="1" ht="23.25" customHeight="1">
      <c r="A11" s="24">
        <v>25</v>
      </c>
      <c r="B11" s="139">
        <v>339</v>
      </c>
      <c r="C11" s="140">
        <v>335</v>
      </c>
      <c r="D11" s="140">
        <v>4</v>
      </c>
      <c r="E11" s="140">
        <v>3413</v>
      </c>
      <c r="F11" s="140">
        <v>2742</v>
      </c>
      <c r="G11" s="140">
        <v>196</v>
      </c>
      <c r="H11" s="140">
        <v>475</v>
      </c>
      <c r="I11" s="140">
        <v>72541</v>
      </c>
      <c r="J11" s="140">
        <v>37011</v>
      </c>
      <c r="K11" s="140">
        <v>35530</v>
      </c>
      <c r="L11" s="140">
        <v>11616</v>
      </c>
      <c r="M11" s="140">
        <v>11487</v>
      </c>
      <c r="N11" s="140">
        <v>11877</v>
      </c>
      <c r="O11" s="140">
        <v>12130</v>
      </c>
      <c r="P11" s="140">
        <v>12420</v>
      </c>
      <c r="Q11" s="140">
        <v>13011</v>
      </c>
      <c r="R11" s="140">
        <v>5589</v>
      </c>
      <c r="S11" s="140">
        <v>5189</v>
      </c>
      <c r="T11" s="140">
        <v>1856</v>
      </c>
      <c r="U11" s="140">
        <v>3333</v>
      </c>
      <c r="V11" s="140">
        <v>400</v>
      </c>
      <c r="W11" s="140">
        <v>749</v>
      </c>
      <c r="X11" s="140">
        <v>343</v>
      </c>
      <c r="Y11" s="129">
        <f>A11</f>
        <v>25</v>
      </c>
    </row>
    <row r="12" spans="1:25" s="6" customFormat="1" ht="23.25" customHeight="1">
      <c r="A12" s="29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129"/>
    </row>
    <row r="13" spans="1:25" s="6" customFormat="1" ht="23.25" customHeight="1">
      <c r="A13" s="30">
        <v>26</v>
      </c>
      <c r="B13" s="141">
        <v>325</v>
      </c>
      <c r="C13" s="142">
        <v>321</v>
      </c>
      <c r="D13" s="142">
        <v>4</v>
      </c>
      <c r="E13" s="142">
        <v>3371</v>
      </c>
      <c r="F13" s="142">
        <v>2699</v>
      </c>
      <c r="G13" s="142">
        <v>182</v>
      </c>
      <c r="H13" s="142">
        <v>490</v>
      </c>
      <c r="I13" s="142">
        <v>71144</v>
      </c>
      <c r="J13" s="142">
        <v>36264</v>
      </c>
      <c r="K13" s="142">
        <v>34880</v>
      </c>
      <c r="L13" s="142">
        <v>11661</v>
      </c>
      <c r="M13" s="142">
        <v>11631</v>
      </c>
      <c r="N13" s="142">
        <v>11438</v>
      </c>
      <c r="O13" s="142">
        <v>11895</v>
      </c>
      <c r="P13" s="142">
        <v>12111</v>
      </c>
      <c r="Q13" s="142">
        <v>12408</v>
      </c>
      <c r="R13" s="142">
        <v>5588</v>
      </c>
      <c r="S13" s="142">
        <v>5131</v>
      </c>
      <c r="T13" s="142">
        <v>1831</v>
      </c>
      <c r="U13" s="142">
        <v>3300</v>
      </c>
      <c r="V13" s="142">
        <v>457</v>
      </c>
      <c r="W13" s="142">
        <v>725</v>
      </c>
      <c r="X13" s="142">
        <v>334</v>
      </c>
      <c r="Y13" s="143">
        <f>A13</f>
        <v>26</v>
      </c>
    </row>
    <row r="14" spans="1:25" s="6" customFormat="1" ht="23.25" customHeight="1">
      <c r="A14" s="29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38"/>
    </row>
    <row r="15" spans="1:25" s="6" customFormat="1" ht="23.25" customHeight="1">
      <c r="A15" s="24" t="s">
        <v>133</v>
      </c>
      <c r="B15" s="139">
        <v>2</v>
      </c>
      <c r="C15" s="140">
        <v>2</v>
      </c>
      <c r="D15" s="145">
        <v>0</v>
      </c>
      <c r="E15" s="140">
        <v>24</v>
      </c>
      <c r="F15" s="140">
        <v>24</v>
      </c>
      <c r="G15" s="145">
        <v>0</v>
      </c>
      <c r="H15" s="145">
        <v>0</v>
      </c>
      <c r="I15" s="140">
        <v>786</v>
      </c>
      <c r="J15" s="140">
        <v>379</v>
      </c>
      <c r="K15" s="140">
        <v>407</v>
      </c>
      <c r="L15" s="140">
        <v>140</v>
      </c>
      <c r="M15" s="140">
        <v>127</v>
      </c>
      <c r="N15" s="140">
        <v>133</v>
      </c>
      <c r="O15" s="140">
        <v>126</v>
      </c>
      <c r="P15" s="140">
        <v>138</v>
      </c>
      <c r="Q15" s="140">
        <v>122</v>
      </c>
      <c r="R15" s="140">
        <v>58</v>
      </c>
      <c r="S15" s="140">
        <v>39</v>
      </c>
      <c r="T15" s="140">
        <v>25</v>
      </c>
      <c r="U15" s="140">
        <v>14</v>
      </c>
      <c r="V15" s="140">
        <v>19</v>
      </c>
      <c r="W15" s="140">
        <v>12</v>
      </c>
      <c r="X15" s="145">
        <v>6</v>
      </c>
      <c r="Y15" s="129" t="s">
        <v>133</v>
      </c>
    </row>
    <row r="16" spans="1:25" s="6" customFormat="1" ht="23.25" customHeight="1">
      <c r="A16" s="24" t="s">
        <v>134</v>
      </c>
      <c r="B16" s="139">
        <v>322</v>
      </c>
      <c r="C16" s="140">
        <v>318</v>
      </c>
      <c r="D16" s="140">
        <v>4</v>
      </c>
      <c r="E16" s="140">
        <v>3347</v>
      </c>
      <c r="F16" s="140">
        <v>2675</v>
      </c>
      <c r="G16" s="140">
        <v>182</v>
      </c>
      <c r="H16" s="140">
        <v>490</v>
      </c>
      <c r="I16" s="140">
        <v>70358</v>
      </c>
      <c r="J16" s="140">
        <v>35885</v>
      </c>
      <c r="K16" s="140">
        <v>34473</v>
      </c>
      <c r="L16" s="140">
        <v>11521</v>
      </c>
      <c r="M16" s="140">
        <v>11504</v>
      </c>
      <c r="N16" s="140">
        <v>11305</v>
      </c>
      <c r="O16" s="140">
        <v>11769</v>
      </c>
      <c r="P16" s="140">
        <v>11973</v>
      </c>
      <c r="Q16" s="140">
        <v>12286</v>
      </c>
      <c r="R16" s="140">
        <v>5530</v>
      </c>
      <c r="S16" s="140">
        <v>5092</v>
      </c>
      <c r="T16" s="140">
        <v>1806</v>
      </c>
      <c r="U16" s="140">
        <v>3286</v>
      </c>
      <c r="V16" s="140">
        <v>438</v>
      </c>
      <c r="W16" s="140">
        <v>713</v>
      </c>
      <c r="X16" s="140">
        <v>328</v>
      </c>
      <c r="Y16" s="129" t="s">
        <v>134</v>
      </c>
    </row>
    <row r="17" spans="1:25" s="6" customFormat="1" ht="23.25" customHeight="1">
      <c r="A17" s="24" t="s">
        <v>135</v>
      </c>
      <c r="B17" s="139">
        <v>1</v>
      </c>
      <c r="C17" s="140">
        <v>1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5">
        <v>0</v>
      </c>
      <c r="P17" s="145">
        <v>0</v>
      </c>
      <c r="Q17" s="145">
        <v>0</v>
      </c>
      <c r="R17" s="145">
        <v>0</v>
      </c>
      <c r="S17" s="145">
        <v>0</v>
      </c>
      <c r="T17" s="145">
        <v>0</v>
      </c>
      <c r="U17" s="145">
        <v>0</v>
      </c>
      <c r="V17" s="145">
        <v>0</v>
      </c>
      <c r="W17" s="145">
        <v>0</v>
      </c>
      <c r="X17" s="145">
        <v>0</v>
      </c>
      <c r="Y17" s="129" t="s">
        <v>135</v>
      </c>
    </row>
    <row r="18" spans="1:25" s="6" customFormat="1" ht="23.25" customHeight="1">
      <c r="A18" s="2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 t="s">
        <v>59</v>
      </c>
      <c r="U18" s="144"/>
      <c r="V18" s="144"/>
      <c r="W18" s="144"/>
      <c r="X18" s="144"/>
      <c r="Y18" s="138"/>
    </row>
    <row r="19" spans="1:25" s="6" customFormat="1" ht="23.25" customHeight="1">
      <c r="A19" s="30" t="s">
        <v>136</v>
      </c>
      <c r="B19" s="141">
        <v>302</v>
      </c>
      <c r="C19" s="146">
        <v>298</v>
      </c>
      <c r="D19" s="146">
        <v>4</v>
      </c>
      <c r="E19" s="146">
        <v>3214</v>
      </c>
      <c r="F19" s="146">
        <v>2587</v>
      </c>
      <c r="G19" s="146">
        <v>160</v>
      </c>
      <c r="H19" s="146">
        <v>467</v>
      </c>
      <c r="I19" s="146">
        <v>68625</v>
      </c>
      <c r="J19" s="146">
        <v>35024</v>
      </c>
      <c r="K19" s="146">
        <v>33601</v>
      </c>
      <c r="L19" s="146">
        <v>11268</v>
      </c>
      <c r="M19" s="146">
        <v>11232</v>
      </c>
      <c r="N19" s="142">
        <v>11002</v>
      </c>
      <c r="O19" s="142">
        <v>11469</v>
      </c>
      <c r="P19" s="142">
        <v>11680</v>
      </c>
      <c r="Q19" s="142">
        <v>11974</v>
      </c>
      <c r="R19" s="142">
        <v>5301</v>
      </c>
      <c r="S19" s="142">
        <v>4872</v>
      </c>
      <c r="T19" s="142">
        <v>1724</v>
      </c>
      <c r="U19" s="142">
        <v>3148</v>
      </c>
      <c r="V19" s="142">
        <v>429</v>
      </c>
      <c r="W19" s="142">
        <v>700</v>
      </c>
      <c r="X19" s="142">
        <v>315</v>
      </c>
      <c r="Y19" s="143" t="s">
        <v>137</v>
      </c>
    </row>
    <row r="20" spans="1:25" s="6" customFormat="1" ht="23.25" customHeight="1">
      <c r="A20" s="29"/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38"/>
    </row>
    <row r="21" spans="1:25" s="6" customFormat="1" ht="23.25" customHeight="1">
      <c r="A21" s="24" t="s">
        <v>138</v>
      </c>
      <c r="B21" s="139">
        <v>54</v>
      </c>
      <c r="C21" s="140">
        <v>54</v>
      </c>
      <c r="D21" s="145">
        <v>0</v>
      </c>
      <c r="E21" s="140">
        <v>595</v>
      </c>
      <c r="F21" s="140">
        <v>484</v>
      </c>
      <c r="G21" s="140">
        <v>24</v>
      </c>
      <c r="H21" s="140">
        <v>87</v>
      </c>
      <c r="I21" s="140">
        <v>12880</v>
      </c>
      <c r="J21" s="140">
        <v>6536</v>
      </c>
      <c r="K21" s="140">
        <v>6344</v>
      </c>
      <c r="L21" s="140">
        <v>2174</v>
      </c>
      <c r="M21" s="140">
        <v>2146</v>
      </c>
      <c r="N21" s="140">
        <v>2035</v>
      </c>
      <c r="O21" s="140">
        <v>2138</v>
      </c>
      <c r="P21" s="140">
        <v>2124</v>
      </c>
      <c r="Q21" s="140">
        <v>2263</v>
      </c>
      <c r="R21" s="140">
        <v>981</v>
      </c>
      <c r="S21" s="140">
        <v>916</v>
      </c>
      <c r="T21" s="140">
        <v>351</v>
      </c>
      <c r="U21" s="140">
        <v>565</v>
      </c>
      <c r="V21" s="140">
        <v>65</v>
      </c>
      <c r="W21" s="140">
        <v>175</v>
      </c>
      <c r="X21" s="140">
        <v>55</v>
      </c>
      <c r="Y21" s="129" t="s">
        <v>138</v>
      </c>
    </row>
    <row r="22" spans="1:25" s="6" customFormat="1" ht="23.25" customHeight="1">
      <c r="A22" s="24" t="s">
        <v>139</v>
      </c>
      <c r="B22" s="139">
        <v>24</v>
      </c>
      <c r="C22" s="140">
        <v>24</v>
      </c>
      <c r="D22" s="145">
        <v>0</v>
      </c>
      <c r="E22" s="140">
        <v>362</v>
      </c>
      <c r="F22" s="140">
        <v>302</v>
      </c>
      <c r="G22" s="140">
        <v>8</v>
      </c>
      <c r="H22" s="140">
        <v>52</v>
      </c>
      <c r="I22" s="140">
        <v>8379</v>
      </c>
      <c r="J22" s="140">
        <v>4280</v>
      </c>
      <c r="K22" s="140">
        <v>4099</v>
      </c>
      <c r="L22" s="140">
        <v>1384</v>
      </c>
      <c r="M22" s="140">
        <v>1316</v>
      </c>
      <c r="N22" s="140">
        <v>1380</v>
      </c>
      <c r="O22" s="140">
        <v>1477</v>
      </c>
      <c r="P22" s="140">
        <v>1389</v>
      </c>
      <c r="Q22" s="140">
        <v>1433</v>
      </c>
      <c r="R22" s="140">
        <v>546</v>
      </c>
      <c r="S22" s="140">
        <v>514</v>
      </c>
      <c r="T22" s="140">
        <v>156</v>
      </c>
      <c r="U22" s="140">
        <v>358</v>
      </c>
      <c r="V22" s="140">
        <v>32</v>
      </c>
      <c r="W22" s="140">
        <v>94</v>
      </c>
      <c r="X22" s="140">
        <v>29</v>
      </c>
      <c r="Y22" s="129" t="s">
        <v>139</v>
      </c>
    </row>
    <row r="23" spans="1:25" s="6" customFormat="1" ht="23.25" customHeight="1">
      <c r="A23" s="24" t="s">
        <v>140</v>
      </c>
      <c r="B23" s="139">
        <v>35</v>
      </c>
      <c r="C23" s="140">
        <v>35</v>
      </c>
      <c r="D23" s="145">
        <v>0</v>
      </c>
      <c r="E23" s="140">
        <v>472</v>
      </c>
      <c r="F23" s="140">
        <v>386</v>
      </c>
      <c r="G23" s="140">
        <v>12</v>
      </c>
      <c r="H23" s="140">
        <v>74</v>
      </c>
      <c r="I23" s="140">
        <v>10752</v>
      </c>
      <c r="J23" s="140">
        <v>5478</v>
      </c>
      <c r="K23" s="140">
        <v>5274</v>
      </c>
      <c r="L23" s="140">
        <v>1734</v>
      </c>
      <c r="M23" s="140">
        <v>1747</v>
      </c>
      <c r="N23" s="140">
        <v>1736</v>
      </c>
      <c r="O23" s="140">
        <v>1774</v>
      </c>
      <c r="P23" s="140">
        <v>1879</v>
      </c>
      <c r="Q23" s="140">
        <v>1882</v>
      </c>
      <c r="R23" s="140">
        <v>769</v>
      </c>
      <c r="S23" s="140">
        <v>706</v>
      </c>
      <c r="T23" s="140">
        <v>250</v>
      </c>
      <c r="U23" s="140">
        <v>456</v>
      </c>
      <c r="V23" s="140">
        <v>63</v>
      </c>
      <c r="W23" s="140">
        <v>90</v>
      </c>
      <c r="X23" s="140">
        <v>43</v>
      </c>
      <c r="Y23" s="129" t="s">
        <v>140</v>
      </c>
    </row>
    <row r="24" spans="1:25" s="6" customFormat="1" ht="23.25" customHeight="1">
      <c r="A24" s="24" t="s">
        <v>141</v>
      </c>
      <c r="B24" s="139">
        <v>23</v>
      </c>
      <c r="C24" s="140">
        <v>23</v>
      </c>
      <c r="D24" s="145">
        <v>0</v>
      </c>
      <c r="E24" s="140">
        <v>144</v>
      </c>
      <c r="F24" s="140">
        <v>93</v>
      </c>
      <c r="G24" s="140">
        <v>28</v>
      </c>
      <c r="H24" s="140">
        <v>23</v>
      </c>
      <c r="I24" s="140">
        <v>2110</v>
      </c>
      <c r="J24" s="140">
        <v>1082</v>
      </c>
      <c r="K24" s="140">
        <v>1028</v>
      </c>
      <c r="L24" s="140">
        <v>335</v>
      </c>
      <c r="M24" s="140">
        <v>343</v>
      </c>
      <c r="N24" s="140">
        <v>347</v>
      </c>
      <c r="O24" s="140">
        <v>337</v>
      </c>
      <c r="P24" s="140">
        <v>352</v>
      </c>
      <c r="Q24" s="140">
        <v>396</v>
      </c>
      <c r="R24" s="140">
        <v>268</v>
      </c>
      <c r="S24" s="140">
        <v>240</v>
      </c>
      <c r="T24" s="140">
        <v>97</v>
      </c>
      <c r="U24" s="140">
        <v>143</v>
      </c>
      <c r="V24" s="140">
        <v>28</v>
      </c>
      <c r="W24" s="140">
        <v>49</v>
      </c>
      <c r="X24" s="140">
        <v>25</v>
      </c>
      <c r="Y24" s="129" t="s">
        <v>141</v>
      </c>
    </row>
    <row r="25" spans="1:25" s="6" customFormat="1" ht="23.25" customHeight="1">
      <c r="A25" s="24" t="s">
        <v>142</v>
      </c>
      <c r="B25" s="139">
        <v>17</v>
      </c>
      <c r="C25" s="140">
        <v>17</v>
      </c>
      <c r="D25" s="145">
        <v>0</v>
      </c>
      <c r="E25" s="140">
        <v>261</v>
      </c>
      <c r="F25" s="140">
        <v>223</v>
      </c>
      <c r="G25" s="140">
        <v>2</v>
      </c>
      <c r="H25" s="140">
        <v>36</v>
      </c>
      <c r="I25" s="140">
        <v>6216</v>
      </c>
      <c r="J25" s="140">
        <v>3109</v>
      </c>
      <c r="K25" s="140">
        <v>3107</v>
      </c>
      <c r="L25" s="140">
        <v>1054</v>
      </c>
      <c r="M25" s="140">
        <v>1043</v>
      </c>
      <c r="N25" s="140">
        <v>985</v>
      </c>
      <c r="O25" s="140">
        <v>1020</v>
      </c>
      <c r="P25" s="140">
        <v>1024</v>
      </c>
      <c r="Q25" s="140">
        <v>1090</v>
      </c>
      <c r="R25" s="140">
        <v>416</v>
      </c>
      <c r="S25" s="140">
        <v>386</v>
      </c>
      <c r="T25" s="140">
        <v>134</v>
      </c>
      <c r="U25" s="140">
        <v>252</v>
      </c>
      <c r="V25" s="140">
        <v>30</v>
      </c>
      <c r="W25" s="140">
        <v>37</v>
      </c>
      <c r="X25" s="140">
        <v>18</v>
      </c>
      <c r="Y25" s="129" t="s">
        <v>142</v>
      </c>
    </row>
    <row r="26" spans="1:25" s="6" customFormat="1" ht="23.25" customHeight="1">
      <c r="A26" s="24" t="s">
        <v>143</v>
      </c>
      <c r="B26" s="139">
        <v>8</v>
      </c>
      <c r="C26" s="140">
        <v>8</v>
      </c>
      <c r="D26" s="145">
        <v>0</v>
      </c>
      <c r="E26" s="140">
        <v>129</v>
      </c>
      <c r="F26" s="140">
        <v>112</v>
      </c>
      <c r="G26" s="140">
        <v>3</v>
      </c>
      <c r="H26" s="140">
        <v>14</v>
      </c>
      <c r="I26" s="140">
        <v>3176</v>
      </c>
      <c r="J26" s="140">
        <v>1603</v>
      </c>
      <c r="K26" s="140">
        <v>1573</v>
      </c>
      <c r="L26" s="140">
        <v>536</v>
      </c>
      <c r="M26" s="140">
        <v>524</v>
      </c>
      <c r="N26" s="140">
        <v>521</v>
      </c>
      <c r="O26" s="140">
        <v>511</v>
      </c>
      <c r="P26" s="140">
        <v>566</v>
      </c>
      <c r="Q26" s="140">
        <v>518</v>
      </c>
      <c r="R26" s="140">
        <v>206</v>
      </c>
      <c r="S26" s="140">
        <v>190</v>
      </c>
      <c r="T26" s="140">
        <v>61</v>
      </c>
      <c r="U26" s="140">
        <v>129</v>
      </c>
      <c r="V26" s="140">
        <v>16</v>
      </c>
      <c r="W26" s="140">
        <v>29</v>
      </c>
      <c r="X26" s="140">
        <v>11</v>
      </c>
      <c r="Y26" s="129" t="s">
        <v>143</v>
      </c>
    </row>
    <row r="27" spans="1:25" s="6" customFormat="1" ht="23.25" customHeight="1">
      <c r="A27" s="24" t="s">
        <v>144</v>
      </c>
      <c r="B27" s="139">
        <v>40</v>
      </c>
      <c r="C27" s="140">
        <v>39</v>
      </c>
      <c r="D27" s="140">
        <v>1</v>
      </c>
      <c r="E27" s="140">
        <v>340</v>
      </c>
      <c r="F27" s="140">
        <v>266</v>
      </c>
      <c r="G27" s="140">
        <v>28</v>
      </c>
      <c r="H27" s="140">
        <v>46</v>
      </c>
      <c r="I27" s="140">
        <v>6968</v>
      </c>
      <c r="J27" s="140">
        <v>3575</v>
      </c>
      <c r="K27" s="140">
        <v>3393</v>
      </c>
      <c r="L27" s="140">
        <v>1125</v>
      </c>
      <c r="M27" s="140">
        <v>1159</v>
      </c>
      <c r="N27" s="140">
        <v>1097</v>
      </c>
      <c r="O27" s="140">
        <v>1155</v>
      </c>
      <c r="P27" s="140">
        <v>1225</v>
      </c>
      <c r="Q27" s="140">
        <v>1207</v>
      </c>
      <c r="R27" s="140">
        <v>583</v>
      </c>
      <c r="S27" s="140">
        <v>534</v>
      </c>
      <c r="T27" s="140">
        <v>178</v>
      </c>
      <c r="U27" s="140">
        <v>356</v>
      </c>
      <c r="V27" s="140">
        <v>49</v>
      </c>
      <c r="W27" s="140">
        <v>63</v>
      </c>
      <c r="X27" s="140">
        <v>33</v>
      </c>
      <c r="Y27" s="129" t="s">
        <v>144</v>
      </c>
    </row>
    <row r="28" spans="1:25" s="6" customFormat="1" ht="23.25" customHeight="1">
      <c r="A28" s="24" t="s">
        <v>145</v>
      </c>
      <c r="B28" s="139">
        <v>12</v>
      </c>
      <c r="C28" s="140">
        <v>12</v>
      </c>
      <c r="D28" s="145">
        <v>0</v>
      </c>
      <c r="E28" s="140">
        <v>138</v>
      </c>
      <c r="F28" s="140">
        <v>112</v>
      </c>
      <c r="G28" s="140">
        <v>5</v>
      </c>
      <c r="H28" s="140">
        <v>21</v>
      </c>
      <c r="I28" s="140">
        <v>2906</v>
      </c>
      <c r="J28" s="140">
        <v>1478</v>
      </c>
      <c r="K28" s="140">
        <v>1428</v>
      </c>
      <c r="L28" s="140">
        <v>472</v>
      </c>
      <c r="M28" s="140">
        <v>453</v>
      </c>
      <c r="N28" s="140">
        <v>465</v>
      </c>
      <c r="O28" s="140">
        <v>501</v>
      </c>
      <c r="P28" s="140">
        <v>499</v>
      </c>
      <c r="Q28" s="140">
        <v>516</v>
      </c>
      <c r="R28" s="140">
        <v>245</v>
      </c>
      <c r="S28" s="140">
        <v>211</v>
      </c>
      <c r="T28" s="140">
        <v>78</v>
      </c>
      <c r="U28" s="140">
        <v>133</v>
      </c>
      <c r="V28" s="140">
        <v>34</v>
      </c>
      <c r="W28" s="140">
        <v>22</v>
      </c>
      <c r="X28" s="140">
        <v>15</v>
      </c>
      <c r="Y28" s="129" t="s">
        <v>145</v>
      </c>
    </row>
    <row r="29" spans="1:25" s="6" customFormat="1" ht="23.25" customHeight="1">
      <c r="A29" s="24" t="s">
        <v>146</v>
      </c>
      <c r="B29" s="139">
        <v>11</v>
      </c>
      <c r="C29" s="140">
        <v>11</v>
      </c>
      <c r="D29" s="145">
        <v>0</v>
      </c>
      <c r="E29" s="140">
        <v>93</v>
      </c>
      <c r="F29" s="140">
        <v>62</v>
      </c>
      <c r="G29" s="140">
        <v>11</v>
      </c>
      <c r="H29" s="140">
        <v>20</v>
      </c>
      <c r="I29" s="140">
        <v>1532</v>
      </c>
      <c r="J29" s="140">
        <v>825</v>
      </c>
      <c r="K29" s="140">
        <v>707</v>
      </c>
      <c r="L29" s="140">
        <v>230</v>
      </c>
      <c r="M29" s="140">
        <v>246</v>
      </c>
      <c r="N29" s="140">
        <v>262</v>
      </c>
      <c r="O29" s="140">
        <v>245</v>
      </c>
      <c r="P29" s="140">
        <v>278</v>
      </c>
      <c r="Q29" s="140">
        <v>271</v>
      </c>
      <c r="R29" s="140">
        <v>151</v>
      </c>
      <c r="S29" s="140">
        <v>138</v>
      </c>
      <c r="T29" s="140">
        <v>55</v>
      </c>
      <c r="U29" s="140">
        <v>83</v>
      </c>
      <c r="V29" s="140">
        <v>13</v>
      </c>
      <c r="W29" s="140">
        <v>17</v>
      </c>
      <c r="X29" s="140">
        <v>13</v>
      </c>
      <c r="Y29" s="129" t="s">
        <v>146</v>
      </c>
    </row>
    <row r="30" spans="1:25" s="6" customFormat="1" ht="23.25" customHeight="1">
      <c r="A30" s="24" t="s">
        <v>147</v>
      </c>
      <c r="B30" s="139">
        <v>12</v>
      </c>
      <c r="C30" s="140">
        <v>12</v>
      </c>
      <c r="D30" s="145">
        <v>0</v>
      </c>
      <c r="E30" s="140">
        <v>98</v>
      </c>
      <c r="F30" s="140">
        <v>79</v>
      </c>
      <c r="G30" s="140">
        <v>4</v>
      </c>
      <c r="H30" s="140">
        <v>15</v>
      </c>
      <c r="I30" s="140">
        <v>1579</v>
      </c>
      <c r="J30" s="140">
        <v>816</v>
      </c>
      <c r="K30" s="140">
        <v>763</v>
      </c>
      <c r="L30" s="140">
        <v>265</v>
      </c>
      <c r="M30" s="140">
        <v>257</v>
      </c>
      <c r="N30" s="140">
        <v>239</v>
      </c>
      <c r="O30" s="140">
        <v>262</v>
      </c>
      <c r="P30" s="140">
        <v>284</v>
      </c>
      <c r="Q30" s="140">
        <v>272</v>
      </c>
      <c r="R30" s="140">
        <v>154</v>
      </c>
      <c r="S30" s="140">
        <v>147</v>
      </c>
      <c r="T30" s="140">
        <v>57</v>
      </c>
      <c r="U30" s="140">
        <v>90</v>
      </c>
      <c r="V30" s="140">
        <v>7</v>
      </c>
      <c r="W30" s="140">
        <v>12</v>
      </c>
      <c r="X30" s="140">
        <v>10</v>
      </c>
      <c r="Y30" s="129" t="s">
        <v>147</v>
      </c>
    </row>
    <row r="31" spans="1:25" s="6" customFormat="1" ht="23.25" customHeight="1">
      <c r="A31" s="24" t="s">
        <v>148</v>
      </c>
      <c r="B31" s="139">
        <v>17</v>
      </c>
      <c r="C31" s="140">
        <v>17</v>
      </c>
      <c r="D31" s="147">
        <v>0</v>
      </c>
      <c r="E31" s="140">
        <v>96</v>
      </c>
      <c r="F31" s="140">
        <v>59</v>
      </c>
      <c r="G31" s="140">
        <v>23</v>
      </c>
      <c r="H31" s="140">
        <v>14</v>
      </c>
      <c r="I31" s="140">
        <v>1133</v>
      </c>
      <c r="J31" s="140">
        <v>585</v>
      </c>
      <c r="K31" s="140">
        <v>548</v>
      </c>
      <c r="L31" s="140">
        <v>186</v>
      </c>
      <c r="M31" s="140">
        <v>182</v>
      </c>
      <c r="N31" s="140">
        <v>200</v>
      </c>
      <c r="O31" s="140">
        <v>181</v>
      </c>
      <c r="P31" s="140">
        <v>189</v>
      </c>
      <c r="Q31" s="140">
        <v>195</v>
      </c>
      <c r="R31" s="140">
        <v>181</v>
      </c>
      <c r="S31" s="140">
        <v>160</v>
      </c>
      <c r="T31" s="140">
        <v>69</v>
      </c>
      <c r="U31" s="140">
        <v>91</v>
      </c>
      <c r="V31" s="140">
        <v>21</v>
      </c>
      <c r="W31" s="140">
        <v>26</v>
      </c>
      <c r="X31" s="140">
        <v>19</v>
      </c>
      <c r="Y31" s="129" t="s">
        <v>148</v>
      </c>
    </row>
    <row r="32" spans="1:25" s="6" customFormat="1" ht="23.25" customHeight="1">
      <c r="A32" s="24" t="s">
        <v>149</v>
      </c>
      <c r="B32" s="139">
        <v>36</v>
      </c>
      <c r="C32" s="140">
        <v>34</v>
      </c>
      <c r="D32" s="148">
        <v>2</v>
      </c>
      <c r="E32" s="140">
        <v>335</v>
      </c>
      <c r="F32" s="140">
        <v>279</v>
      </c>
      <c r="G32" s="140">
        <v>11</v>
      </c>
      <c r="H32" s="140">
        <v>45</v>
      </c>
      <c r="I32" s="140">
        <v>7538</v>
      </c>
      <c r="J32" s="140">
        <v>3880</v>
      </c>
      <c r="K32" s="140">
        <v>3658</v>
      </c>
      <c r="L32" s="140">
        <v>1191</v>
      </c>
      <c r="M32" s="140">
        <v>1283</v>
      </c>
      <c r="N32" s="140">
        <v>1173</v>
      </c>
      <c r="O32" s="140">
        <v>1269</v>
      </c>
      <c r="P32" s="140">
        <v>1284</v>
      </c>
      <c r="Q32" s="140">
        <v>1338</v>
      </c>
      <c r="R32" s="140">
        <v>550</v>
      </c>
      <c r="S32" s="140">
        <v>501</v>
      </c>
      <c r="T32" s="140">
        <v>170</v>
      </c>
      <c r="U32" s="140">
        <v>331</v>
      </c>
      <c r="V32" s="140">
        <v>49</v>
      </c>
      <c r="W32" s="140">
        <v>36</v>
      </c>
      <c r="X32" s="140">
        <v>29</v>
      </c>
      <c r="Y32" s="129" t="s">
        <v>149</v>
      </c>
    </row>
    <row r="33" spans="1:25" s="6" customFormat="1" ht="23.25" customHeight="1">
      <c r="A33" s="24" t="s">
        <v>91</v>
      </c>
      <c r="B33" s="139">
        <v>13</v>
      </c>
      <c r="C33" s="140">
        <v>12</v>
      </c>
      <c r="D33" s="140">
        <v>1</v>
      </c>
      <c r="E33" s="140">
        <v>151</v>
      </c>
      <c r="F33" s="140">
        <v>130</v>
      </c>
      <c r="G33" s="145">
        <v>1</v>
      </c>
      <c r="H33" s="140">
        <v>20</v>
      </c>
      <c r="I33" s="140">
        <v>3456</v>
      </c>
      <c r="J33" s="140">
        <v>1777</v>
      </c>
      <c r="K33" s="140">
        <v>1679</v>
      </c>
      <c r="L33" s="140">
        <v>582</v>
      </c>
      <c r="M33" s="140">
        <v>533</v>
      </c>
      <c r="N33" s="140">
        <v>562</v>
      </c>
      <c r="O33" s="140">
        <v>599</v>
      </c>
      <c r="P33" s="140">
        <v>587</v>
      </c>
      <c r="Q33" s="140">
        <v>593</v>
      </c>
      <c r="R33" s="140">
        <v>251</v>
      </c>
      <c r="S33" s="140">
        <v>229</v>
      </c>
      <c r="T33" s="140">
        <v>68</v>
      </c>
      <c r="U33" s="140">
        <v>161</v>
      </c>
      <c r="V33" s="140">
        <v>22</v>
      </c>
      <c r="W33" s="140">
        <v>50</v>
      </c>
      <c r="X33" s="140">
        <v>15</v>
      </c>
      <c r="Y33" s="129" t="s">
        <v>91</v>
      </c>
    </row>
    <row r="34" spans="1:25" s="6" customFormat="1" ht="23.25" customHeight="1">
      <c r="A34" s="29"/>
      <c r="B34" s="139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38"/>
    </row>
    <row r="35" spans="1:25" s="6" customFormat="1" ht="23.25" customHeight="1">
      <c r="A35" s="30" t="s">
        <v>150</v>
      </c>
      <c r="B35" s="141">
        <v>23</v>
      </c>
      <c r="C35" s="142">
        <v>23</v>
      </c>
      <c r="D35" s="149">
        <v>0</v>
      </c>
      <c r="E35" s="142">
        <v>157</v>
      </c>
      <c r="F35" s="142">
        <v>112</v>
      </c>
      <c r="G35" s="142">
        <v>22</v>
      </c>
      <c r="H35" s="142">
        <v>23</v>
      </c>
      <c r="I35" s="142">
        <v>2519</v>
      </c>
      <c r="J35" s="142">
        <v>1240</v>
      </c>
      <c r="K35" s="142">
        <v>1279</v>
      </c>
      <c r="L35" s="142">
        <v>393</v>
      </c>
      <c r="M35" s="142">
        <v>399</v>
      </c>
      <c r="N35" s="142">
        <v>436</v>
      </c>
      <c r="O35" s="142">
        <v>426</v>
      </c>
      <c r="P35" s="142">
        <v>431</v>
      </c>
      <c r="Q35" s="142">
        <v>434</v>
      </c>
      <c r="R35" s="142">
        <v>287</v>
      </c>
      <c r="S35" s="142">
        <v>259</v>
      </c>
      <c r="T35" s="142">
        <v>107</v>
      </c>
      <c r="U35" s="142">
        <v>152</v>
      </c>
      <c r="V35" s="142">
        <v>28</v>
      </c>
      <c r="W35" s="142">
        <v>25</v>
      </c>
      <c r="X35" s="142">
        <v>19</v>
      </c>
      <c r="Y35" s="143" t="s">
        <v>151</v>
      </c>
    </row>
    <row r="36" spans="1:25" s="6" customFormat="1" ht="23.25" customHeight="1">
      <c r="A36" s="29"/>
      <c r="B36" s="139"/>
      <c r="C36" s="140"/>
      <c r="D36" s="145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38"/>
    </row>
    <row r="37" spans="1:25" s="6" customFormat="1" ht="23.25" customHeight="1">
      <c r="A37" s="24" t="s">
        <v>152</v>
      </c>
      <c r="B37" s="139">
        <v>11</v>
      </c>
      <c r="C37" s="140">
        <v>11</v>
      </c>
      <c r="D37" s="147">
        <v>0</v>
      </c>
      <c r="E37" s="140">
        <v>56</v>
      </c>
      <c r="F37" s="140">
        <v>28</v>
      </c>
      <c r="G37" s="140">
        <v>17</v>
      </c>
      <c r="H37" s="140">
        <v>11</v>
      </c>
      <c r="I37" s="140">
        <v>484</v>
      </c>
      <c r="J37" s="140">
        <v>230</v>
      </c>
      <c r="K37" s="140">
        <v>254</v>
      </c>
      <c r="L37" s="140">
        <v>72</v>
      </c>
      <c r="M37" s="140">
        <v>79</v>
      </c>
      <c r="N37" s="140">
        <v>75</v>
      </c>
      <c r="O37" s="140">
        <v>90</v>
      </c>
      <c r="P37" s="140">
        <v>92</v>
      </c>
      <c r="Q37" s="140">
        <v>76</v>
      </c>
      <c r="R37" s="140">
        <v>106</v>
      </c>
      <c r="S37" s="140">
        <v>98</v>
      </c>
      <c r="T37" s="140">
        <v>44</v>
      </c>
      <c r="U37" s="140">
        <v>54</v>
      </c>
      <c r="V37" s="140">
        <v>8</v>
      </c>
      <c r="W37" s="140">
        <v>12</v>
      </c>
      <c r="X37" s="140">
        <v>9</v>
      </c>
      <c r="Y37" s="129" t="s">
        <v>152</v>
      </c>
    </row>
    <row r="38" spans="1:25" s="6" customFormat="1" ht="23.25" customHeight="1">
      <c r="A38" s="24" t="s">
        <v>153</v>
      </c>
      <c r="B38" s="139">
        <v>1</v>
      </c>
      <c r="C38" s="140">
        <v>1</v>
      </c>
      <c r="D38" s="145">
        <v>0</v>
      </c>
      <c r="E38" s="140">
        <v>14</v>
      </c>
      <c r="F38" s="140">
        <v>12</v>
      </c>
      <c r="G38" s="145">
        <v>0</v>
      </c>
      <c r="H38" s="140">
        <v>2</v>
      </c>
      <c r="I38" s="140">
        <v>390</v>
      </c>
      <c r="J38" s="140">
        <v>192</v>
      </c>
      <c r="K38" s="140">
        <v>198</v>
      </c>
      <c r="L38" s="140">
        <v>62</v>
      </c>
      <c r="M38" s="140">
        <v>68</v>
      </c>
      <c r="N38" s="140">
        <v>65</v>
      </c>
      <c r="O38" s="140">
        <v>69</v>
      </c>
      <c r="P38" s="140">
        <v>61</v>
      </c>
      <c r="Q38" s="140">
        <v>65</v>
      </c>
      <c r="R38" s="140">
        <v>27</v>
      </c>
      <c r="S38" s="140">
        <v>23</v>
      </c>
      <c r="T38" s="140">
        <v>8</v>
      </c>
      <c r="U38" s="140">
        <v>15</v>
      </c>
      <c r="V38" s="140">
        <v>4</v>
      </c>
      <c r="W38" s="140">
        <v>1</v>
      </c>
      <c r="X38" s="140">
        <v>1</v>
      </c>
      <c r="Y38" s="129" t="s">
        <v>153</v>
      </c>
    </row>
    <row r="39" spans="1:25" s="6" customFormat="1" ht="23.25" customHeight="1">
      <c r="A39" s="24" t="s">
        <v>154</v>
      </c>
      <c r="B39" s="139">
        <v>2</v>
      </c>
      <c r="C39" s="140">
        <v>2</v>
      </c>
      <c r="D39" s="145">
        <v>0</v>
      </c>
      <c r="E39" s="140">
        <v>8</v>
      </c>
      <c r="F39" s="140">
        <v>7</v>
      </c>
      <c r="G39" s="145">
        <v>0</v>
      </c>
      <c r="H39" s="140">
        <v>1</v>
      </c>
      <c r="I39" s="140">
        <v>71</v>
      </c>
      <c r="J39" s="140">
        <v>38</v>
      </c>
      <c r="K39" s="140">
        <v>33</v>
      </c>
      <c r="L39" s="140">
        <v>10</v>
      </c>
      <c r="M39" s="140">
        <v>10</v>
      </c>
      <c r="N39" s="140">
        <v>9</v>
      </c>
      <c r="O39" s="140">
        <v>13</v>
      </c>
      <c r="P39" s="140">
        <v>13</v>
      </c>
      <c r="Q39" s="140">
        <v>16</v>
      </c>
      <c r="R39" s="140">
        <v>17</v>
      </c>
      <c r="S39" s="140">
        <v>15</v>
      </c>
      <c r="T39" s="140">
        <v>7</v>
      </c>
      <c r="U39" s="140">
        <v>8</v>
      </c>
      <c r="V39" s="140">
        <v>2</v>
      </c>
      <c r="W39" s="140">
        <v>1</v>
      </c>
      <c r="X39" s="140">
        <v>1</v>
      </c>
      <c r="Y39" s="129" t="s">
        <v>154</v>
      </c>
    </row>
    <row r="40" spans="1:25" s="6" customFormat="1" ht="23.25" customHeight="1">
      <c r="A40" s="24" t="s">
        <v>155</v>
      </c>
      <c r="B40" s="139">
        <v>5</v>
      </c>
      <c r="C40" s="140">
        <v>5</v>
      </c>
      <c r="D40" s="145">
        <v>0</v>
      </c>
      <c r="E40" s="140">
        <v>43</v>
      </c>
      <c r="F40" s="140">
        <v>34</v>
      </c>
      <c r="G40" s="140">
        <v>3</v>
      </c>
      <c r="H40" s="140">
        <v>6</v>
      </c>
      <c r="I40" s="140">
        <v>856</v>
      </c>
      <c r="J40" s="140">
        <v>417</v>
      </c>
      <c r="K40" s="140">
        <v>439</v>
      </c>
      <c r="L40" s="140">
        <v>135</v>
      </c>
      <c r="M40" s="140">
        <v>132</v>
      </c>
      <c r="N40" s="140">
        <v>161</v>
      </c>
      <c r="O40" s="140">
        <v>139</v>
      </c>
      <c r="P40" s="140">
        <v>149</v>
      </c>
      <c r="Q40" s="140">
        <v>140</v>
      </c>
      <c r="R40" s="140">
        <v>77</v>
      </c>
      <c r="S40" s="140">
        <v>65</v>
      </c>
      <c r="T40" s="140">
        <v>25</v>
      </c>
      <c r="U40" s="140">
        <v>40</v>
      </c>
      <c r="V40" s="140">
        <v>12</v>
      </c>
      <c r="W40" s="140">
        <v>5</v>
      </c>
      <c r="X40" s="140">
        <v>5</v>
      </c>
      <c r="Y40" s="129" t="s">
        <v>155</v>
      </c>
    </row>
    <row r="41" spans="1:25" s="6" customFormat="1" ht="23.25" customHeight="1">
      <c r="A41" s="24" t="s">
        <v>156</v>
      </c>
      <c r="B41" s="139">
        <v>2</v>
      </c>
      <c r="C41" s="140">
        <v>2</v>
      </c>
      <c r="D41" s="145">
        <v>0</v>
      </c>
      <c r="E41" s="140">
        <v>27</v>
      </c>
      <c r="F41" s="140">
        <v>24</v>
      </c>
      <c r="G41" s="145">
        <v>0</v>
      </c>
      <c r="H41" s="140">
        <v>3</v>
      </c>
      <c r="I41" s="140">
        <v>596</v>
      </c>
      <c r="J41" s="140">
        <v>293</v>
      </c>
      <c r="K41" s="140">
        <v>303</v>
      </c>
      <c r="L41" s="140">
        <v>95</v>
      </c>
      <c r="M41" s="140">
        <v>86</v>
      </c>
      <c r="N41" s="140">
        <v>105</v>
      </c>
      <c r="O41" s="140">
        <v>95</v>
      </c>
      <c r="P41" s="140">
        <v>97</v>
      </c>
      <c r="Q41" s="140">
        <v>118</v>
      </c>
      <c r="R41" s="140">
        <v>43</v>
      </c>
      <c r="S41" s="140">
        <v>41</v>
      </c>
      <c r="T41" s="140">
        <v>16</v>
      </c>
      <c r="U41" s="140">
        <v>25</v>
      </c>
      <c r="V41" s="140">
        <v>2</v>
      </c>
      <c r="W41" s="140">
        <v>5</v>
      </c>
      <c r="X41" s="140">
        <v>2</v>
      </c>
      <c r="Y41" s="129" t="s">
        <v>156</v>
      </c>
    </row>
    <row r="42" spans="1:25" s="6" customFormat="1" ht="23.25" customHeight="1">
      <c r="A42" s="24" t="s">
        <v>157</v>
      </c>
      <c r="B42" s="139">
        <v>2</v>
      </c>
      <c r="C42" s="140">
        <v>2</v>
      </c>
      <c r="D42" s="145">
        <v>0</v>
      </c>
      <c r="E42" s="140">
        <v>9</v>
      </c>
      <c r="F42" s="140">
        <v>7</v>
      </c>
      <c r="G42" s="140">
        <v>2</v>
      </c>
      <c r="H42" s="145">
        <v>0</v>
      </c>
      <c r="I42" s="140">
        <v>122</v>
      </c>
      <c r="J42" s="140">
        <v>70</v>
      </c>
      <c r="K42" s="140">
        <v>52</v>
      </c>
      <c r="L42" s="140">
        <v>19</v>
      </c>
      <c r="M42" s="140">
        <v>24</v>
      </c>
      <c r="N42" s="140">
        <v>21</v>
      </c>
      <c r="O42" s="140">
        <v>20</v>
      </c>
      <c r="P42" s="140">
        <v>19</v>
      </c>
      <c r="Q42" s="140">
        <v>19</v>
      </c>
      <c r="R42" s="140">
        <v>17</v>
      </c>
      <c r="S42" s="140">
        <v>17</v>
      </c>
      <c r="T42" s="140">
        <v>7</v>
      </c>
      <c r="U42" s="140">
        <v>10</v>
      </c>
      <c r="V42" s="145">
        <v>0</v>
      </c>
      <c r="W42" s="140">
        <v>1</v>
      </c>
      <c r="X42" s="140">
        <v>1</v>
      </c>
      <c r="Y42" s="129" t="s">
        <v>157</v>
      </c>
    </row>
    <row r="43" spans="1:25" s="6" customFormat="1" ht="23.25" customHeight="1">
      <c r="A43" s="150" t="s">
        <v>59</v>
      </c>
      <c r="B43" s="151" t="s">
        <v>158</v>
      </c>
      <c r="C43" s="151" t="s">
        <v>158</v>
      </c>
      <c r="D43" s="151" t="s">
        <v>158</v>
      </c>
      <c r="E43" s="151" t="s">
        <v>158</v>
      </c>
      <c r="F43" s="151" t="s">
        <v>158</v>
      </c>
      <c r="G43" s="151" t="s">
        <v>158</v>
      </c>
      <c r="H43" s="151" t="s">
        <v>158</v>
      </c>
      <c r="I43" s="152" t="s">
        <v>158</v>
      </c>
      <c r="J43" s="152" t="s">
        <v>158</v>
      </c>
      <c r="K43" s="152" t="s">
        <v>158</v>
      </c>
      <c r="L43" s="152" t="s">
        <v>158</v>
      </c>
      <c r="M43" s="152" t="s">
        <v>158</v>
      </c>
      <c r="N43" s="152" t="s">
        <v>158</v>
      </c>
      <c r="O43" s="152" t="s">
        <v>158</v>
      </c>
      <c r="P43" s="152" t="s">
        <v>158</v>
      </c>
      <c r="Q43" s="152" t="s">
        <v>158</v>
      </c>
      <c r="R43" s="151" t="s">
        <v>158</v>
      </c>
      <c r="S43" s="151"/>
      <c r="T43" s="151"/>
      <c r="U43" s="151"/>
      <c r="V43" s="151" t="s">
        <v>158</v>
      </c>
      <c r="W43" s="151" t="s">
        <v>158</v>
      </c>
      <c r="X43" s="151" t="s">
        <v>158</v>
      </c>
      <c r="Y43" s="153" t="s">
        <v>59</v>
      </c>
    </row>
    <row r="44" spans="1:25"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</sheetData>
  <mergeCells count="16">
    <mergeCell ref="L7:L8"/>
    <mergeCell ref="B6:D6"/>
    <mergeCell ref="E6:H6"/>
    <mergeCell ref="R6:V6"/>
    <mergeCell ref="B7:B8"/>
    <mergeCell ref="C7:C8"/>
    <mergeCell ref="D7:D8"/>
    <mergeCell ref="E7:E8"/>
    <mergeCell ref="I7:I8"/>
    <mergeCell ref="V7:V8"/>
    <mergeCell ref="M7:M8"/>
    <mergeCell ref="N7:N8"/>
    <mergeCell ref="O7:O8"/>
    <mergeCell ref="P7:P8"/>
    <mergeCell ref="Q7:Q8"/>
    <mergeCell ref="R7:R8"/>
  </mergeCells>
  <phoneticPr fontId="2"/>
  <pageMargins left="0.70866141732283472" right="0.70866141732283472" top="0.74803149606299213" bottom="0.74803149606299213" header="0.31496062992125984" footer="0.31496062992125984"/>
  <pageSetup paperSize="12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showGridLines="0" tabSelected="1" zoomScaleNormal="100" workbookViewId="0">
      <pane xSplit="1" ySplit="8" topLeftCell="R9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RowHeight="13.5"/>
  <cols>
    <col min="1" max="1" width="14.25" style="154" customWidth="1"/>
    <col min="2" max="7" width="7.75" customWidth="1"/>
    <col min="8" max="8" width="8.375" customWidth="1"/>
    <col min="9" max="14" width="8" customWidth="1"/>
    <col min="15" max="18" width="8.125" customWidth="1"/>
    <col min="19" max="19" width="7.75" customWidth="1"/>
    <col min="20" max="21" width="8.625" customWidth="1"/>
    <col min="22" max="22" width="14.25" style="154" customWidth="1"/>
  </cols>
  <sheetData>
    <row r="1" spans="1:22" s="6" customFormat="1">
      <c r="A1" s="156"/>
      <c r="B1" s="108" t="s">
        <v>159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6"/>
    </row>
    <row r="2" spans="1:22" s="6" customFormat="1">
      <c r="A2" s="158"/>
      <c r="B2" s="110" t="s">
        <v>99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8"/>
    </row>
    <row r="3" spans="1:22" s="6" customFormat="1">
      <c r="A3" s="156"/>
      <c r="B3" s="157" t="s">
        <v>160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6"/>
    </row>
    <row r="4" spans="1:22" s="6" customFormat="1">
      <c r="A4" s="156"/>
      <c r="B4" s="159" t="s">
        <v>101</v>
      </c>
      <c r="C4" s="6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6"/>
    </row>
    <row r="5" spans="1:22" s="6" customFormat="1" ht="14.25" thickBot="1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6"/>
    </row>
    <row r="6" spans="1:22" s="6" customFormat="1" ht="19.5" customHeight="1" thickTop="1">
      <c r="A6" s="160" t="s">
        <v>161</v>
      </c>
      <c r="B6" s="403" t="s">
        <v>103</v>
      </c>
      <c r="C6" s="404"/>
      <c r="D6" s="405"/>
      <c r="E6" s="403" t="s">
        <v>162</v>
      </c>
      <c r="F6" s="404"/>
      <c r="G6" s="404"/>
      <c r="H6" s="405"/>
      <c r="I6" s="161"/>
      <c r="J6" s="162" t="s">
        <v>163</v>
      </c>
      <c r="K6" s="406" t="s">
        <v>164</v>
      </c>
      <c r="L6" s="406"/>
      <c r="M6" s="162" t="s">
        <v>107</v>
      </c>
      <c r="N6" s="163"/>
      <c r="O6" s="403" t="s">
        <v>108</v>
      </c>
      <c r="P6" s="404"/>
      <c r="Q6" s="404"/>
      <c r="R6" s="404"/>
      <c r="S6" s="405"/>
      <c r="T6" s="118" t="s">
        <v>109</v>
      </c>
      <c r="U6" s="119"/>
      <c r="V6" s="164" t="s">
        <v>161</v>
      </c>
    </row>
    <row r="7" spans="1:22" s="6" customFormat="1" ht="19.5" customHeight="1">
      <c r="A7" s="74"/>
      <c r="B7" s="399" t="s">
        <v>14</v>
      </c>
      <c r="C7" s="399" t="s">
        <v>165</v>
      </c>
      <c r="D7" s="399" t="s">
        <v>166</v>
      </c>
      <c r="E7" s="399" t="s">
        <v>14</v>
      </c>
      <c r="F7" s="130" t="s">
        <v>167</v>
      </c>
      <c r="G7" s="130" t="s">
        <v>168</v>
      </c>
      <c r="H7" s="131" t="s">
        <v>31</v>
      </c>
      <c r="I7" s="401" t="s">
        <v>14</v>
      </c>
      <c r="J7" s="124"/>
      <c r="K7" s="165"/>
      <c r="L7" s="399" t="s">
        <v>114</v>
      </c>
      <c r="M7" s="399" t="s">
        <v>115</v>
      </c>
      <c r="N7" s="399" t="s">
        <v>116</v>
      </c>
      <c r="O7" s="399" t="s">
        <v>14</v>
      </c>
      <c r="P7" s="125" t="s">
        <v>120</v>
      </c>
      <c r="Q7" s="123" t="s">
        <v>169</v>
      </c>
      <c r="R7" s="126" t="s">
        <v>122</v>
      </c>
      <c r="S7" s="399" t="s">
        <v>170</v>
      </c>
      <c r="T7" s="166"/>
      <c r="U7" s="128" t="s">
        <v>125</v>
      </c>
      <c r="V7" s="94"/>
    </row>
    <row r="8" spans="1:22" s="6" customFormat="1" ht="19.5" customHeight="1">
      <c r="A8" s="68" t="s">
        <v>171</v>
      </c>
      <c r="B8" s="400"/>
      <c r="C8" s="400"/>
      <c r="D8" s="400"/>
      <c r="E8" s="400"/>
      <c r="F8" s="137" t="s">
        <v>172</v>
      </c>
      <c r="G8" s="137" t="s">
        <v>172</v>
      </c>
      <c r="H8" s="18" t="s">
        <v>172</v>
      </c>
      <c r="I8" s="402"/>
      <c r="J8" s="19" t="s">
        <v>19</v>
      </c>
      <c r="K8" s="19" t="s">
        <v>20</v>
      </c>
      <c r="L8" s="400"/>
      <c r="M8" s="400"/>
      <c r="N8" s="400"/>
      <c r="O8" s="400"/>
      <c r="P8" s="20" t="s">
        <v>129</v>
      </c>
      <c r="Q8" s="19" t="s">
        <v>173</v>
      </c>
      <c r="R8" s="17" t="s">
        <v>16</v>
      </c>
      <c r="S8" s="400"/>
      <c r="T8" s="135"/>
      <c r="U8" s="133" t="s">
        <v>130</v>
      </c>
      <c r="V8" s="70" t="s">
        <v>174</v>
      </c>
    </row>
    <row r="9" spans="1:22" s="6" customFormat="1" ht="19.5" customHeight="1">
      <c r="A9" s="98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8"/>
    </row>
    <row r="10" spans="1:22" s="6" customFormat="1" ht="19.5" customHeight="1">
      <c r="A10" s="24" t="s">
        <v>132</v>
      </c>
      <c r="B10" s="167">
        <v>176</v>
      </c>
      <c r="C10" s="167">
        <v>174</v>
      </c>
      <c r="D10" s="167">
        <v>2</v>
      </c>
      <c r="E10" s="167">
        <v>1588</v>
      </c>
      <c r="F10" s="167">
        <v>1351</v>
      </c>
      <c r="G10" s="167">
        <v>2</v>
      </c>
      <c r="H10" s="167">
        <v>235</v>
      </c>
      <c r="I10" s="167">
        <v>38868</v>
      </c>
      <c r="J10" s="167">
        <v>19924</v>
      </c>
      <c r="K10" s="167">
        <v>18944</v>
      </c>
      <c r="L10" s="167">
        <v>12872</v>
      </c>
      <c r="M10" s="167">
        <v>12980</v>
      </c>
      <c r="N10" s="167">
        <v>13016</v>
      </c>
      <c r="O10" s="167">
        <v>3691</v>
      </c>
      <c r="P10" s="167">
        <v>3251</v>
      </c>
      <c r="Q10" s="167">
        <v>1844</v>
      </c>
      <c r="R10" s="167">
        <v>1407</v>
      </c>
      <c r="S10" s="167">
        <v>440</v>
      </c>
      <c r="T10" s="167">
        <v>330</v>
      </c>
      <c r="U10" s="167">
        <v>176</v>
      </c>
      <c r="V10" s="129" t="str">
        <f>A10</f>
        <v>平成24年度</v>
      </c>
    </row>
    <row r="11" spans="1:22" s="6" customFormat="1" ht="19.5" customHeight="1">
      <c r="A11" s="78">
        <v>25</v>
      </c>
      <c r="B11" s="169">
        <v>174</v>
      </c>
      <c r="C11" s="169">
        <v>172</v>
      </c>
      <c r="D11" s="169">
        <v>2</v>
      </c>
      <c r="E11" s="169">
        <v>1564</v>
      </c>
      <c r="F11" s="169">
        <v>1328</v>
      </c>
      <c r="G11" s="169">
        <v>2</v>
      </c>
      <c r="H11" s="169">
        <v>234</v>
      </c>
      <c r="I11" s="169">
        <v>38377</v>
      </c>
      <c r="J11" s="169">
        <v>19597</v>
      </c>
      <c r="K11" s="169">
        <v>18780</v>
      </c>
      <c r="L11" s="169">
        <v>12568</v>
      </c>
      <c r="M11" s="169">
        <v>12834</v>
      </c>
      <c r="N11" s="169">
        <v>12975</v>
      </c>
      <c r="O11" s="169">
        <v>3666</v>
      </c>
      <c r="P11" s="169">
        <v>3213</v>
      </c>
      <c r="Q11" s="169">
        <v>1817</v>
      </c>
      <c r="R11" s="169">
        <v>1396</v>
      </c>
      <c r="S11" s="169">
        <v>453</v>
      </c>
      <c r="T11" s="169">
        <v>317</v>
      </c>
      <c r="U11" s="169">
        <v>172</v>
      </c>
      <c r="V11" s="129">
        <f>A11</f>
        <v>25</v>
      </c>
    </row>
    <row r="12" spans="1:22" s="6" customFormat="1" ht="19.5" customHeight="1">
      <c r="A12" s="98"/>
      <c r="B12" s="167"/>
      <c r="C12" s="167"/>
      <c r="D12" s="167"/>
      <c r="E12" s="167"/>
      <c r="F12" s="167"/>
      <c r="G12" s="167"/>
      <c r="H12" s="170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29"/>
    </row>
    <row r="13" spans="1:22" s="6" customFormat="1" ht="19.5" customHeight="1">
      <c r="A13" s="81">
        <v>26</v>
      </c>
      <c r="B13" s="142">
        <v>172</v>
      </c>
      <c r="C13" s="142">
        <v>170</v>
      </c>
      <c r="D13" s="142">
        <v>2</v>
      </c>
      <c r="E13" s="142">
        <v>1561</v>
      </c>
      <c r="F13" s="142">
        <v>1322</v>
      </c>
      <c r="G13" s="142">
        <v>2</v>
      </c>
      <c r="H13" s="142">
        <v>237</v>
      </c>
      <c r="I13" s="142">
        <v>38113</v>
      </c>
      <c r="J13" s="142">
        <v>19490</v>
      </c>
      <c r="K13" s="142">
        <v>18623</v>
      </c>
      <c r="L13" s="142">
        <v>12719</v>
      </c>
      <c r="M13" s="142">
        <v>12559</v>
      </c>
      <c r="N13" s="142">
        <v>12835</v>
      </c>
      <c r="O13" s="142">
        <v>3670</v>
      </c>
      <c r="P13" s="142">
        <v>3210</v>
      </c>
      <c r="Q13" s="142">
        <v>1797</v>
      </c>
      <c r="R13" s="142">
        <v>1413</v>
      </c>
      <c r="S13" s="142">
        <v>460</v>
      </c>
      <c r="T13" s="142">
        <v>313</v>
      </c>
      <c r="U13" s="142">
        <v>172</v>
      </c>
      <c r="V13" s="143">
        <f>A13</f>
        <v>26</v>
      </c>
    </row>
    <row r="14" spans="1:22" s="6" customFormat="1" ht="19.5" customHeight="1">
      <c r="A14" s="98"/>
      <c r="B14" s="169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71"/>
      <c r="N14" s="140"/>
      <c r="O14" s="140"/>
      <c r="P14" s="140"/>
      <c r="Q14" s="140"/>
      <c r="R14" s="140"/>
      <c r="S14" s="140"/>
      <c r="T14" s="140"/>
      <c r="U14" s="140"/>
      <c r="V14" s="168"/>
    </row>
    <row r="15" spans="1:22" s="6" customFormat="1" ht="19.5" customHeight="1">
      <c r="A15" s="74" t="s">
        <v>133</v>
      </c>
      <c r="B15" s="169">
        <v>2</v>
      </c>
      <c r="C15" s="140">
        <v>2</v>
      </c>
      <c r="D15" s="172">
        <v>0</v>
      </c>
      <c r="E15" s="140">
        <v>21</v>
      </c>
      <c r="F15" s="140">
        <v>21</v>
      </c>
      <c r="G15" s="172">
        <v>0</v>
      </c>
      <c r="H15" s="172">
        <v>0</v>
      </c>
      <c r="I15" s="140">
        <v>719</v>
      </c>
      <c r="J15" s="140">
        <v>349</v>
      </c>
      <c r="K15" s="140">
        <v>370</v>
      </c>
      <c r="L15" s="140">
        <v>236</v>
      </c>
      <c r="M15" s="140">
        <v>245</v>
      </c>
      <c r="N15" s="140">
        <v>238</v>
      </c>
      <c r="O15" s="140">
        <v>58</v>
      </c>
      <c r="P15" s="140">
        <v>42</v>
      </c>
      <c r="Q15" s="140">
        <v>29</v>
      </c>
      <c r="R15" s="140">
        <v>13</v>
      </c>
      <c r="S15" s="140">
        <v>16</v>
      </c>
      <c r="T15" s="140">
        <v>2</v>
      </c>
      <c r="U15" s="172">
        <v>2</v>
      </c>
      <c r="V15" s="94" t="s">
        <v>133</v>
      </c>
    </row>
    <row r="16" spans="1:22" s="6" customFormat="1" ht="19.5" customHeight="1">
      <c r="A16" s="74" t="s">
        <v>134</v>
      </c>
      <c r="B16" s="169">
        <v>162</v>
      </c>
      <c r="C16" s="140">
        <v>160</v>
      </c>
      <c r="D16" s="140">
        <v>2</v>
      </c>
      <c r="E16" s="140">
        <v>1491</v>
      </c>
      <c r="F16" s="140">
        <v>1252</v>
      </c>
      <c r="G16" s="140">
        <v>2</v>
      </c>
      <c r="H16" s="140">
        <v>237</v>
      </c>
      <c r="I16" s="140">
        <v>36188</v>
      </c>
      <c r="J16" s="140">
        <v>18537</v>
      </c>
      <c r="K16" s="140">
        <v>17651</v>
      </c>
      <c r="L16" s="140">
        <v>12080</v>
      </c>
      <c r="M16" s="140">
        <v>11911</v>
      </c>
      <c r="N16" s="140">
        <v>12197</v>
      </c>
      <c r="O16" s="140">
        <v>3378</v>
      </c>
      <c r="P16" s="140">
        <v>3075</v>
      </c>
      <c r="Q16" s="140">
        <v>1701</v>
      </c>
      <c r="R16" s="140">
        <v>1374</v>
      </c>
      <c r="S16" s="140">
        <v>303</v>
      </c>
      <c r="T16" s="140">
        <v>302</v>
      </c>
      <c r="U16" s="140">
        <v>165</v>
      </c>
      <c r="V16" s="94" t="s">
        <v>134</v>
      </c>
    </row>
    <row r="17" spans="1:22" s="6" customFormat="1" ht="19.5" customHeight="1">
      <c r="A17" s="74" t="s">
        <v>135</v>
      </c>
      <c r="B17" s="169">
        <v>8</v>
      </c>
      <c r="C17" s="140">
        <v>8</v>
      </c>
      <c r="D17" s="172">
        <v>0</v>
      </c>
      <c r="E17" s="140">
        <v>49</v>
      </c>
      <c r="F17" s="140">
        <v>49</v>
      </c>
      <c r="G17" s="172">
        <v>0</v>
      </c>
      <c r="H17" s="172">
        <v>0</v>
      </c>
      <c r="I17" s="140">
        <v>1206</v>
      </c>
      <c r="J17" s="140">
        <v>604</v>
      </c>
      <c r="K17" s="140">
        <v>602</v>
      </c>
      <c r="L17" s="140">
        <v>403</v>
      </c>
      <c r="M17" s="140">
        <v>403</v>
      </c>
      <c r="N17" s="140">
        <v>400</v>
      </c>
      <c r="O17" s="140">
        <v>234</v>
      </c>
      <c r="P17" s="140">
        <v>93</v>
      </c>
      <c r="Q17" s="140">
        <v>67</v>
      </c>
      <c r="R17" s="140">
        <v>26</v>
      </c>
      <c r="S17" s="140">
        <v>141</v>
      </c>
      <c r="T17" s="140">
        <v>9</v>
      </c>
      <c r="U17" s="172">
        <v>5</v>
      </c>
      <c r="V17" s="94" t="s">
        <v>135</v>
      </c>
    </row>
    <row r="18" spans="1:22" s="6" customFormat="1" ht="19.5" customHeight="1">
      <c r="A18" s="98"/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 t="s">
        <v>59</v>
      </c>
      <c r="R18" s="140"/>
      <c r="S18" s="140"/>
      <c r="T18" s="140" t="s">
        <v>59</v>
      </c>
      <c r="U18" s="140"/>
      <c r="V18" s="168"/>
    </row>
    <row r="19" spans="1:22" s="6" customFormat="1" ht="19.5" customHeight="1">
      <c r="A19" s="100" t="s">
        <v>137</v>
      </c>
      <c r="B19" s="141">
        <v>160</v>
      </c>
      <c r="C19" s="142">
        <v>158</v>
      </c>
      <c r="D19" s="142">
        <v>2</v>
      </c>
      <c r="E19" s="142">
        <v>1493</v>
      </c>
      <c r="F19" s="142">
        <v>1268</v>
      </c>
      <c r="G19" s="142">
        <v>2</v>
      </c>
      <c r="H19" s="142">
        <v>223</v>
      </c>
      <c r="I19" s="142">
        <v>36792</v>
      </c>
      <c r="J19" s="142">
        <v>18812</v>
      </c>
      <c r="K19" s="142">
        <v>17980</v>
      </c>
      <c r="L19" s="142">
        <v>12277</v>
      </c>
      <c r="M19" s="142">
        <v>12113</v>
      </c>
      <c r="N19" s="142">
        <v>12402</v>
      </c>
      <c r="O19" s="142">
        <v>3492</v>
      </c>
      <c r="P19" s="142">
        <v>3056</v>
      </c>
      <c r="Q19" s="142">
        <v>1711</v>
      </c>
      <c r="R19" s="142">
        <v>1345</v>
      </c>
      <c r="S19" s="142">
        <v>436</v>
      </c>
      <c r="T19" s="142">
        <v>297</v>
      </c>
      <c r="U19" s="142">
        <v>160</v>
      </c>
      <c r="V19" s="173" t="s">
        <v>137</v>
      </c>
    </row>
    <row r="20" spans="1:22" s="6" customFormat="1" ht="19.5" customHeight="1">
      <c r="A20" s="98"/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68"/>
    </row>
    <row r="21" spans="1:22" s="6" customFormat="1" ht="19.5" customHeight="1">
      <c r="A21" s="74" t="s">
        <v>175</v>
      </c>
      <c r="B21" s="139">
        <v>23</v>
      </c>
      <c r="C21" s="140">
        <v>23</v>
      </c>
      <c r="D21" s="172">
        <v>0</v>
      </c>
      <c r="E21" s="140">
        <v>262</v>
      </c>
      <c r="F21" s="140">
        <v>224</v>
      </c>
      <c r="G21" s="172">
        <v>0</v>
      </c>
      <c r="H21" s="140">
        <v>38</v>
      </c>
      <c r="I21" s="140">
        <v>6702</v>
      </c>
      <c r="J21" s="140">
        <v>3443</v>
      </c>
      <c r="K21" s="140">
        <v>3259</v>
      </c>
      <c r="L21" s="140">
        <v>2244</v>
      </c>
      <c r="M21" s="140">
        <v>2141</v>
      </c>
      <c r="N21" s="140">
        <v>2317</v>
      </c>
      <c r="O21" s="140">
        <v>574</v>
      </c>
      <c r="P21" s="140">
        <v>514</v>
      </c>
      <c r="Q21" s="140">
        <v>287</v>
      </c>
      <c r="R21" s="140">
        <v>227</v>
      </c>
      <c r="S21" s="140">
        <v>60</v>
      </c>
      <c r="T21" s="140">
        <v>71</v>
      </c>
      <c r="U21" s="140">
        <v>28</v>
      </c>
      <c r="V21" s="94" t="s">
        <v>175</v>
      </c>
    </row>
    <row r="22" spans="1:22" s="6" customFormat="1" ht="19.5" customHeight="1">
      <c r="A22" s="74" t="s">
        <v>176</v>
      </c>
      <c r="B22" s="139">
        <v>15</v>
      </c>
      <c r="C22" s="140">
        <v>15</v>
      </c>
      <c r="D22" s="172">
        <v>0</v>
      </c>
      <c r="E22" s="140">
        <v>181</v>
      </c>
      <c r="F22" s="140">
        <v>155</v>
      </c>
      <c r="G22" s="172">
        <v>0</v>
      </c>
      <c r="H22" s="140">
        <v>26</v>
      </c>
      <c r="I22" s="140">
        <v>4783</v>
      </c>
      <c r="J22" s="140">
        <v>2443</v>
      </c>
      <c r="K22" s="140">
        <v>2340</v>
      </c>
      <c r="L22" s="140">
        <v>1568</v>
      </c>
      <c r="M22" s="140">
        <v>1640</v>
      </c>
      <c r="N22" s="140">
        <v>1575</v>
      </c>
      <c r="O22" s="140">
        <v>405</v>
      </c>
      <c r="P22" s="140">
        <v>345</v>
      </c>
      <c r="Q22" s="140">
        <v>194</v>
      </c>
      <c r="R22" s="140">
        <v>151</v>
      </c>
      <c r="S22" s="140">
        <v>60</v>
      </c>
      <c r="T22" s="140">
        <v>33</v>
      </c>
      <c r="U22" s="140">
        <v>18</v>
      </c>
      <c r="V22" s="94" t="s">
        <v>176</v>
      </c>
    </row>
    <row r="23" spans="1:22" s="6" customFormat="1" ht="19.5" customHeight="1">
      <c r="A23" s="74" t="s">
        <v>177</v>
      </c>
      <c r="B23" s="139">
        <v>20</v>
      </c>
      <c r="C23" s="140">
        <v>19</v>
      </c>
      <c r="D23" s="140">
        <v>1</v>
      </c>
      <c r="E23" s="140">
        <v>222</v>
      </c>
      <c r="F23" s="140">
        <v>191</v>
      </c>
      <c r="G23" s="172">
        <v>0</v>
      </c>
      <c r="H23" s="140">
        <v>31</v>
      </c>
      <c r="I23" s="140">
        <v>5820</v>
      </c>
      <c r="J23" s="140">
        <v>2980</v>
      </c>
      <c r="K23" s="140">
        <v>2840</v>
      </c>
      <c r="L23" s="140">
        <v>1925</v>
      </c>
      <c r="M23" s="140">
        <v>1983</v>
      </c>
      <c r="N23" s="140">
        <v>1912</v>
      </c>
      <c r="O23" s="140">
        <v>532</v>
      </c>
      <c r="P23" s="140">
        <v>455</v>
      </c>
      <c r="Q23" s="140">
        <v>264</v>
      </c>
      <c r="R23" s="140">
        <v>191</v>
      </c>
      <c r="S23" s="140">
        <v>77</v>
      </c>
      <c r="T23" s="140">
        <v>36</v>
      </c>
      <c r="U23" s="140">
        <v>22</v>
      </c>
      <c r="V23" s="94" t="s">
        <v>177</v>
      </c>
    </row>
    <row r="24" spans="1:22" s="6" customFormat="1" ht="19.5" customHeight="1">
      <c r="A24" s="74" t="s">
        <v>178</v>
      </c>
      <c r="B24" s="139">
        <v>16</v>
      </c>
      <c r="C24" s="140">
        <v>16</v>
      </c>
      <c r="D24" s="172">
        <v>0</v>
      </c>
      <c r="E24" s="140">
        <v>72</v>
      </c>
      <c r="F24" s="140">
        <v>62</v>
      </c>
      <c r="G24" s="140">
        <v>1</v>
      </c>
      <c r="H24" s="140">
        <v>9</v>
      </c>
      <c r="I24" s="140">
        <v>1153</v>
      </c>
      <c r="J24" s="140">
        <v>603</v>
      </c>
      <c r="K24" s="140">
        <v>550</v>
      </c>
      <c r="L24" s="140">
        <v>374</v>
      </c>
      <c r="M24" s="140">
        <v>372</v>
      </c>
      <c r="N24" s="140">
        <v>407</v>
      </c>
      <c r="O24" s="140">
        <v>228</v>
      </c>
      <c r="P24" s="140">
        <v>173</v>
      </c>
      <c r="Q24" s="140">
        <v>99</v>
      </c>
      <c r="R24" s="140">
        <v>74</v>
      </c>
      <c r="S24" s="140">
        <v>55</v>
      </c>
      <c r="T24" s="140">
        <v>22</v>
      </c>
      <c r="U24" s="140">
        <v>11</v>
      </c>
      <c r="V24" s="94" t="s">
        <v>178</v>
      </c>
    </row>
    <row r="25" spans="1:22" s="6" customFormat="1" ht="19.5" customHeight="1">
      <c r="A25" s="74" t="s">
        <v>179</v>
      </c>
      <c r="B25" s="139">
        <v>12</v>
      </c>
      <c r="C25" s="140">
        <v>12</v>
      </c>
      <c r="D25" s="172">
        <v>0</v>
      </c>
      <c r="E25" s="140">
        <v>125</v>
      </c>
      <c r="F25" s="140">
        <v>109</v>
      </c>
      <c r="G25" s="172">
        <v>1</v>
      </c>
      <c r="H25" s="140">
        <v>15</v>
      </c>
      <c r="I25" s="140">
        <v>3250</v>
      </c>
      <c r="J25" s="140">
        <v>1685</v>
      </c>
      <c r="K25" s="140">
        <v>1565</v>
      </c>
      <c r="L25" s="140">
        <v>1109</v>
      </c>
      <c r="M25" s="140">
        <v>1075</v>
      </c>
      <c r="N25" s="140">
        <v>1066</v>
      </c>
      <c r="O25" s="140">
        <v>287</v>
      </c>
      <c r="P25" s="140">
        <v>248</v>
      </c>
      <c r="Q25" s="140">
        <v>136</v>
      </c>
      <c r="R25" s="140">
        <v>112</v>
      </c>
      <c r="S25" s="140">
        <v>39</v>
      </c>
      <c r="T25" s="140">
        <v>16</v>
      </c>
      <c r="U25" s="140">
        <v>13</v>
      </c>
      <c r="V25" s="94" t="s">
        <v>179</v>
      </c>
    </row>
    <row r="26" spans="1:22" s="6" customFormat="1" ht="19.5" customHeight="1">
      <c r="A26" s="74" t="s">
        <v>180</v>
      </c>
      <c r="B26" s="139">
        <v>3</v>
      </c>
      <c r="C26" s="140">
        <v>3</v>
      </c>
      <c r="D26" s="172">
        <v>0</v>
      </c>
      <c r="E26" s="140">
        <v>53</v>
      </c>
      <c r="F26" s="140">
        <v>47</v>
      </c>
      <c r="G26" s="172">
        <v>0</v>
      </c>
      <c r="H26" s="140">
        <v>6</v>
      </c>
      <c r="I26" s="140">
        <v>1545</v>
      </c>
      <c r="J26" s="140">
        <v>782</v>
      </c>
      <c r="K26" s="140">
        <v>763</v>
      </c>
      <c r="L26" s="140">
        <v>520</v>
      </c>
      <c r="M26" s="140">
        <v>510</v>
      </c>
      <c r="N26" s="140">
        <v>515</v>
      </c>
      <c r="O26" s="140">
        <v>108</v>
      </c>
      <c r="P26" s="140">
        <v>104</v>
      </c>
      <c r="Q26" s="140">
        <v>54</v>
      </c>
      <c r="R26" s="140">
        <v>50</v>
      </c>
      <c r="S26" s="140">
        <v>4</v>
      </c>
      <c r="T26" s="140">
        <v>7</v>
      </c>
      <c r="U26" s="140">
        <v>5</v>
      </c>
      <c r="V26" s="94" t="s">
        <v>180</v>
      </c>
    </row>
    <row r="27" spans="1:22" s="6" customFormat="1" ht="19.5" customHeight="1">
      <c r="A27" s="74" t="s">
        <v>181</v>
      </c>
      <c r="B27" s="139">
        <v>21</v>
      </c>
      <c r="C27" s="140">
        <v>21</v>
      </c>
      <c r="D27" s="172">
        <v>0</v>
      </c>
      <c r="E27" s="140">
        <v>165</v>
      </c>
      <c r="F27" s="140">
        <v>139</v>
      </c>
      <c r="G27" s="172">
        <v>0</v>
      </c>
      <c r="H27" s="140">
        <v>26</v>
      </c>
      <c r="I27" s="140">
        <v>3954</v>
      </c>
      <c r="J27" s="140">
        <v>2009</v>
      </c>
      <c r="K27" s="140">
        <v>1945</v>
      </c>
      <c r="L27" s="140">
        <v>1355</v>
      </c>
      <c r="M27" s="140">
        <v>1273</v>
      </c>
      <c r="N27" s="140">
        <v>1326</v>
      </c>
      <c r="O27" s="140">
        <v>379</v>
      </c>
      <c r="P27" s="140">
        <v>341</v>
      </c>
      <c r="Q27" s="140">
        <v>191</v>
      </c>
      <c r="R27" s="140">
        <v>150</v>
      </c>
      <c r="S27" s="140">
        <v>38</v>
      </c>
      <c r="T27" s="140">
        <v>26</v>
      </c>
      <c r="U27" s="140">
        <v>16</v>
      </c>
      <c r="V27" s="94" t="s">
        <v>181</v>
      </c>
    </row>
    <row r="28" spans="1:22" s="6" customFormat="1" ht="19.5" customHeight="1">
      <c r="A28" s="74" t="s">
        <v>182</v>
      </c>
      <c r="B28" s="139">
        <v>6</v>
      </c>
      <c r="C28" s="140">
        <v>6</v>
      </c>
      <c r="D28" s="172">
        <v>0</v>
      </c>
      <c r="E28" s="140">
        <v>62</v>
      </c>
      <c r="F28" s="140">
        <v>52</v>
      </c>
      <c r="G28" s="172">
        <v>0</v>
      </c>
      <c r="H28" s="140">
        <v>10</v>
      </c>
      <c r="I28" s="140">
        <v>1622</v>
      </c>
      <c r="J28" s="140">
        <v>823</v>
      </c>
      <c r="K28" s="140">
        <v>799</v>
      </c>
      <c r="L28" s="140">
        <v>550</v>
      </c>
      <c r="M28" s="140">
        <v>549</v>
      </c>
      <c r="N28" s="140">
        <v>523</v>
      </c>
      <c r="O28" s="140">
        <v>143</v>
      </c>
      <c r="P28" s="140">
        <v>125</v>
      </c>
      <c r="Q28" s="140">
        <v>74</v>
      </c>
      <c r="R28" s="140">
        <v>51</v>
      </c>
      <c r="S28" s="140">
        <v>18</v>
      </c>
      <c r="T28" s="140">
        <v>12</v>
      </c>
      <c r="U28" s="140">
        <v>6</v>
      </c>
      <c r="V28" s="94" t="s">
        <v>182</v>
      </c>
    </row>
    <row r="29" spans="1:22" s="6" customFormat="1" ht="19.5" customHeight="1">
      <c r="A29" s="74" t="s">
        <v>183</v>
      </c>
      <c r="B29" s="139">
        <v>6</v>
      </c>
      <c r="C29" s="140">
        <v>6</v>
      </c>
      <c r="D29" s="172">
        <v>0</v>
      </c>
      <c r="E29" s="140">
        <v>46</v>
      </c>
      <c r="F29" s="140">
        <v>34</v>
      </c>
      <c r="G29" s="172">
        <v>0</v>
      </c>
      <c r="H29" s="140">
        <v>12</v>
      </c>
      <c r="I29" s="140">
        <v>852</v>
      </c>
      <c r="J29" s="140">
        <v>434</v>
      </c>
      <c r="K29" s="140">
        <v>418</v>
      </c>
      <c r="L29" s="140">
        <v>261</v>
      </c>
      <c r="M29" s="140">
        <v>259</v>
      </c>
      <c r="N29" s="140">
        <v>332</v>
      </c>
      <c r="O29" s="140">
        <v>103</v>
      </c>
      <c r="P29" s="140">
        <v>96</v>
      </c>
      <c r="Q29" s="140">
        <v>52</v>
      </c>
      <c r="R29" s="140">
        <v>44</v>
      </c>
      <c r="S29" s="140">
        <v>7</v>
      </c>
      <c r="T29" s="140">
        <v>10</v>
      </c>
      <c r="U29" s="140">
        <v>6</v>
      </c>
      <c r="V29" s="94" t="s">
        <v>183</v>
      </c>
    </row>
    <row r="30" spans="1:22" s="6" customFormat="1" ht="19.5" customHeight="1">
      <c r="A30" s="74" t="s">
        <v>184</v>
      </c>
      <c r="B30" s="139">
        <v>4</v>
      </c>
      <c r="C30" s="140">
        <v>4</v>
      </c>
      <c r="D30" s="172">
        <v>0</v>
      </c>
      <c r="E30" s="140">
        <v>34</v>
      </c>
      <c r="F30" s="140">
        <v>28</v>
      </c>
      <c r="G30" s="172">
        <v>0</v>
      </c>
      <c r="H30" s="140">
        <v>6</v>
      </c>
      <c r="I30" s="140">
        <v>825</v>
      </c>
      <c r="J30" s="140">
        <v>399</v>
      </c>
      <c r="K30" s="140">
        <v>426</v>
      </c>
      <c r="L30" s="140">
        <v>276</v>
      </c>
      <c r="M30" s="140">
        <v>274</v>
      </c>
      <c r="N30" s="140">
        <v>275</v>
      </c>
      <c r="O30" s="140">
        <v>83</v>
      </c>
      <c r="P30" s="140">
        <v>77</v>
      </c>
      <c r="Q30" s="140">
        <v>45</v>
      </c>
      <c r="R30" s="140">
        <v>32</v>
      </c>
      <c r="S30" s="140">
        <v>6</v>
      </c>
      <c r="T30" s="140">
        <v>5</v>
      </c>
      <c r="U30" s="140">
        <v>5</v>
      </c>
      <c r="V30" s="94" t="s">
        <v>184</v>
      </c>
    </row>
    <row r="31" spans="1:22" s="6" customFormat="1" ht="19.5" customHeight="1">
      <c r="A31" s="74" t="s">
        <v>185</v>
      </c>
      <c r="B31" s="139">
        <v>8</v>
      </c>
      <c r="C31" s="140">
        <v>8</v>
      </c>
      <c r="D31" s="172">
        <v>0</v>
      </c>
      <c r="E31" s="140">
        <v>39</v>
      </c>
      <c r="F31" s="140">
        <v>31</v>
      </c>
      <c r="G31" s="172">
        <v>0</v>
      </c>
      <c r="H31" s="140">
        <v>8</v>
      </c>
      <c r="I31" s="140">
        <v>597</v>
      </c>
      <c r="J31" s="140">
        <v>294</v>
      </c>
      <c r="K31" s="140">
        <v>303</v>
      </c>
      <c r="L31" s="140">
        <v>195</v>
      </c>
      <c r="M31" s="140">
        <v>196</v>
      </c>
      <c r="N31" s="140">
        <v>206</v>
      </c>
      <c r="O31" s="140">
        <v>116</v>
      </c>
      <c r="P31" s="140">
        <v>101</v>
      </c>
      <c r="Q31" s="140">
        <v>57</v>
      </c>
      <c r="R31" s="140">
        <v>44</v>
      </c>
      <c r="S31" s="140">
        <v>15</v>
      </c>
      <c r="T31" s="140">
        <v>9</v>
      </c>
      <c r="U31" s="140">
        <v>8</v>
      </c>
      <c r="V31" s="94" t="s">
        <v>185</v>
      </c>
    </row>
    <row r="32" spans="1:22" s="6" customFormat="1" ht="19.5" customHeight="1">
      <c r="A32" s="74" t="s">
        <v>186</v>
      </c>
      <c r="B32" s="139">
        <v>19</v>
      </c>
      <c r="C32" s="140">
        <v>19</v>
      </c>
      <c r="D32" s="172">
        <v>0</v>
      </c>
      <c r="E32" s="140">
        <v>161</v>
      </c>
      <c r="F32" s="140">
        <v>138</v>
      </c>
      <c r="G32" s="172">
        <v>0</v>
      </c>
      <c r="H32" s="140">
        <v>23</v>
      </c>
      <c r="I32" s="140">
        <v>3982</v>
      </c>
      <c r="J32" s="140">
        <v>2051</v>
      </c>
      <c r="K32" s="140">
        <v>1931</v>
      </c>
      <c r="L32" s="140">
        <v>1337</v>
      </c>
      <c r="M32" s="140">
        <v>1285</v>
      </c>
      <c r="N32" s="140">
        <v>1360</v>
      </c>
      <c r="O32" s="140">
        <v>377</v>
      </c>
      <c r="P32" s="140">
        <v>332</v>
      </c>
      <c r="Q32" s="140">
        <v>185</v>
      </c>
      <c r="R32" s="140">
        <v>147</v>
      </c>
      <c r="S32" s="140">
        <v>45</v>
      </c>
      <c r="T32" s="140">
        <v>23</v>
      </c>
      <c r="U32" s="140">
        <v>16</v>
      </c>
      <c r="V32" s="94" t="s">
        <v>186</v>
      </c>
    </row>
    <row r="33" spans="1:22" s="6" customFormat="1" ht="19.5" customHeight="1">
      <c r="A33" s="74" t="s">
        <v>187</v>
      </c>
      <c r="B33" s="139">
        <v>7</v>
      </c>
      <c r="C33" s="140">
        <v>6</v>
      </c>
      <c r="D33" s="140">
        <v>1</v>
      </c>
      <c r="E33" s="140">
        <v>71</v>
      </c>
      <c r="F33" s="140">
        <v>58</v>
      </c>
      <c r="G33" s="172">
        <v>0</v>
      </c>
      <c r="H33" s="140">
        <v>13</v>
      </c>
      <c r="I33" s="140">
        <v>1707</v>
      </c>
      <c r="J33" s="140">
        <v>866</v>
      </c>
      <c r="K33" s="140">
        <v>841</v>
      </c>
      <c r="L33" s="140">
        <v>563</v>
      </c>
      <c r="M33" s="140">
        <v>556</v>
      </c>
      <c r="N33" s="140">
        <v>588</v>
      </c>
      <c r="O33" s="140">
        <v>157</v>
      </c>
      <c r="P33" s="140">
        <v>145</v>
      </c>
      <c r="Q33" s="140">
        <v>73</v>
      </c>
      <c r="R33" s="140">
        <v>72</v>
      </c>
      <c r="S33" s="140">
        <v>12</v>
      </c>
      <c r="T33" s="140">
        <v>27</v>
      </c>
      <c r="U33" s="140">
        <v>6</v>
      </c>
      <c r="V33" s="94" t="s">
        <v>187</v>
      </c>
    </row>
    <row r="34" spans="1:22" s="6" customFormat="1" ht="19.5" customHeight="1">
      <c r="A34" s="98" t="s">
        <v>158</v>
      </c>
      <c r="B34" s="139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68" t="s">
        <v>158</v>
      </c>
    </row>
    <row r="35" spans="1:22" s="6" customFormat="1" ht="19.5" customHeight="1">
      <c r="A35" s="100" t="s">
        <v>188</v>
      </c>
      <c r="B35" s="141">
        <v>12</v>
      </c>
      <c r="C35" s="142">
        <v>12</v>
      </c>
      <c r="D35" s="174">
        <v>0</v>
      </c>
      <c r="E35" s="142">
        <v>68</v>
      </c>
      <c r="F35" s="142">
        <v>54</v>
      </c>
      <c r="G35" s="174">
        <v>0</v>
      </c>
      <c r="H35" s="142">
        <v>14</v>
      </c>
      <c r="I35" s="142">
        <v>1321</v>
      </c>
      <c r="J35" s="142">
        <v>678</v>
      </c>
      <c r="K35" s="142">
        <v>643</v>
      </c>
      <c r="L35" s="142">
        <v>442</v>
      </c>
      <c r="M35" s="142">
        <v>446</v>
      </c>
      <c r="N35" s="142">
        <v>433</v>
      </c>
      <c r="O35" s="142">
        <v>178</v>
      </c>
      <c r="P35" s="142">
        <v>154</v>
      </c>
      <c r="Q35" s="142">
        <v>86</v>
      </c>
      <c r="R35" s="142">
        <v>68</v>
      </c>
      <c r="S35" s="142">
        <v>24</v>
      </c>
      <c r="T35" s="142">
        <v>16</v>
      </c>
      <c r="U35" s="142">
        <v>12</v>
      </c>
      <c r="V35" s="173" t="s">
        <v>188</v>
      </c>
    </row>
    <row r="36" spans="1:22" s="6" customFormat="1" ht="19.5" customHeight="1">
      <c r="A36" s="98"/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68"/>
    </row>
    <row r="37" spans="1:22" s="6" customFormat="1" ht="19.5" customHeight="1">
      <c r="A37" s="74" t="s">
        <v>189</v>
      </c>
      <c r="B37" s="139">
        <v>5</v>
      </c>
      <c r="C37" s="140">
        <v>5</v>
      </c>
      <c r="D37" s="172">
        <v>0</v>
      </c>
      <c r="E37" s="140">
        <v>20</v>
      </c>
      <c r="F37" s="140">
        <v>15</v>
      </c>
      <c r="G37" s="145">
        <v>0</v>
      </c>
      <c r="H37" s="140">
        <v>5</v>
      </c>
      <c r="I37" s="140">
        <v>307</v>
      </c>
      <c r="J37" s="140">
        <v>160</v>
      </c>
      <c r="K37" s="140">
        <v>147</v>
      </c>
      <c r="L37" s="140">
        <v>108</v>
      </c>
      <c r="M37" s="140">
        <v>102</v>
      </c>
      <c r="N37" s="140">
        <v>97</v>
      </c>
      <c r="O37" s="140">
        <v>65</v>
      </c>
      <c r="P37" s="140">
        <v>55</v>
      </c>
      <c r="Q37" s="140">
        <v>30</v>
      </c>
      <c r="R37" s="140">
        <v>25</v>
      </c>
      <c r="S37" s="140">
        <v>10</v>
      </c>
      <c r="T37" s="140">
        <v>6</v>
      </c>
      <c r="U37" s="140">
        <v>5</v>
      </c>
      <c r="V37" s="94" t="s">
        <v>189</v>
      </c>
    </row>
    <row r="38" spans="1:22" s="6" customFormat="1" ht="19.5" customHeight="1">
      <c r="A38" s="74" t="s">
        <v>190</v>
      </c>
      <c r="B38" s="139">
        <v>1</v>
      </c>
      <c r="C38" s="140">
        <v>1</v>
      </c>
      <c r="D38" s="172">
        <v>0</v>
      </c>
      <c r="E38" s="140">
        <v>8</v>
      </c>
      <c r="F38" s="140">
        <v>7</v>
      </c>
      <c r="G38" s="145">
        <v>0</v>
      </c>
      <c r="H38" s="140">
        <v>1</v>
      </c>
      <c r="I38" s="140">
        <v>195</v>
      </c>
      <c r="J38" s="140">
        <v>105</v>
      </c>
      <c r="K38" s="140">
        <v>90</v>
      </c>
      <c r="L38" s="140">
        <v>58</v>
      </c>
      <c r="M38" s="140">
        <v>78</v>
      </c>
      <c r="N38" s="140">
        <v>59</v>
      </c>
      <c r="O38" s="140">
        <v>19</v>
      </c>
      <c r="P38" s="140">
        <v>17</v>
      </c>
      <c r="Q38" s="140">
        <v>8</v>
      </c>
      <c r="R38" s="140">
        <v>9</v>
      </c>
      <c r="S38" s="172">
        <v>2</v>
      </c>
      <c r="T38" s="140">
        <v>1</v>
      </c>
      <c r="U38" s="140">
        <v>1</v>
      </c>
      <c r="V38" s="94" t="s">
        <v>190</v>
      </c>
    </row>
    <row r="39" spans="1:22" s="6" customFormat="1" ht="19.5" customHeight="1">
      <c r="A39" s="74" t="s">
        <v>191</v>
      </c>
      <c r="B39" s="139">
        <v>2</v>
      </c>
      <c r="C39" s="140">
        <v>2</v>
      </c>
      <c r="D39" s="172">
        <v>0</v>
      </c>
      <c r="E39" s="140">
        <v>5</v>
      </c>
      <c r="F39" s="140">
        <v>3</v>
      </c>
      <c r="G39" s="145">
        <v>0</v>
      </c>
      <c r="H39" s="172">
        <v>2</v>
      </c>
      <c r="I39" s="140">
        <v>45</v>
      </c>
      <c r="J39" s="140">
        <v>29</v>
      </c>
      <c r="K39" s="140">
        <v>16</v>
      </c>
      <c r="L39" s="140">
        <v>11</v>
      </c>
      <c r="M39" s="140">
        <v>12</v>
      </c>
      <c r="N39" s="140">
        <v>22</v>
      </c>
      <c r="O39" s="140">
        <v>16</v>
      </c>
      <c r="P39" s="140">
        <v>12</v>
      </c>
      <c r="Q39" s="140">
        <v>6</v>
      </c>
      <c r="R39" s="140">
        <v>6</v>
      </c>
      <c r="S39" s="140">
        <v>4</v>
      </c>
      <c r="T39" s="140">
        <v>1</v>
      </c>
      <c r="U39" s="140">
        <v>1</v>
      </c>
      <c r="V39" s="94" t="s">
        <v>191</v>
      </c>
    </row>
    <row r="40" spans="1:22" s="6" customFormat="1" ht="19.5" customHeight="1">
      <c r="A40" s="74" t="s">
        <v>192</v>
      </c>
      <c r="B40" s="139">
        <v>1</v>
      </c>
      <c r="C40" s="140">
        <v>1</v>
      </c>
      <c r="D40" s="172">
        <v>0</v>
      </c>
      <c r="E40" s="140">
        <v>15</v>
      </c>
      <c r="F40" s="140">
        <v>13</v>
      </c>
      <c r="G40" s="145">
        <v>0</v>
      </c>
      <c r="H40" s="140">
        <v>2</v>
      </c>
      <c r="I40" s="140">
        <v>408</v>
      </c>
      <c r="J40" s="140">
        <v>202</v>
      </c>
      <c r="K40" s="140">
        <v>206</v>
      </c>
      <c r="L40" s="140">
        <v>146</v>
      </c>
      <c r="M40" s="140">
        <v>127</v>
      </c>
      <c r="N40" s="140">
        <v>135</v>
      </c>
      <c r="O40" s="140">
        <v>33</v>
      </c>
      <c r="P40" s="140">
        <v>30</v>
      </c>
      <c r="Q40" s="140">
        <v>19</v>
      </c>
      <c r="R40" s="140">
        <v>11</v>
      </c>
      <c r="S40" s="140">
        <v>3</v>
      </c>
      <c r="T40" s="140">
        <v>4</v>
      </c>
      <c r="U40" s="140">
        <v>2</v>
      </c>
      <c r="V40" s="94" t="s">
        <v>192</v>
      </c>
    </row>
    <row r="41" spans="1:22" s="6" customFormat="1" ht="19.5" customHeight="1">
      <c r="A41" s="74" t="s">
        <v>193</v>
      </c>
      <c r="B41" s="139">
        <v>1</v>
      </c>
      <c r="C41" s="140">
        <v>1</v>
      </c>
      <c r="D41" s="172">
        <v>0</v>
      </c>
      <c r="E41" s="140">
        <v>12</v>
      </c>
      <c r="F41" s="140">
        <v>10</v>
      </c>
      <c r="G41" s="145">
        <v>0</v>
      </c>
      <c r="H41" s="140">
        <v>2</v>
      </c>
      <c r="I41" s="140">
        <v>307</v>
      </c>
      <c r="J41" s="140">
        <v>155</v>
      </c>
      <c r="K41" s="140">
        <v>152</v>
      </c>
      <c r="L41" s="140">
        <v>98</v>
      </c>
      <c r="M41" s="140">
        <v>109</v>
      </c>
      <c r="N41" s="140">
        <v>100</v>
      </c>
      <c r="O41" s="140">
        <v>22</v>
      </c>
      <c r="P41" s="140">
        <v>22</v>
      </c>
      <c r="Q41" s="140">
        <v>14</v>
      </c>
      <c r="R41" s="140">
        <v>8</v>
      </c>
      <c r="S41" s="172">
        <v>0</v>
      </c>
      <c r="T41" s="140">
        <v>2</v>
      </c>
      <c r="U41" s="140">
        <v>1</v>
      </c>
      <c r="V41" s="94" t="s">
        <v>193</v>
      </c>
    </row>
    <row r="42" spans="1:22" s="6" customFormat="1" ht="19.5" customHeight="1">
      <c r="A42" s="74" t="s">
        <v>194</v>
      </c>
      <c r="B42" s="139">
        <v>2</v>
      </c>
      <c r="C42" s="140">
        <v>2</v>
      </c>
      <c r="D42" s="172">
        <v>0</v>
      </c>
      <c r="E42" s="140">
        <v>8</v>
      </c>
      <c r="F42" s="140">
        <v>6</v>
      </c>
      <c r="G42" s="145">
        <v>0</v>
      </c>
      <c r="H42" s="140">
        <v>2</v>
      </c>
      <c r="I42" s="140">
        <v>59</v>
      </c>
      <c r="J42" s="140">
        <v>27</v>
      </c>
      <c r="K42" s="140">
        <v>32</v>
      </c>
      <c r="L42" s="140">
        <v>21</v>
      </c>
      <c r="M42" s="140">
        <v>18</v>
      </c>
      <c r="N42" s="140">
        <v>20</v>
      </c>
      <c r="O42" s="140">
        <v>23</v>
      </c>
      <c r="P42" s="140">
        <v>18</v>
      </c>
      <c r="Q42" s="140">
        <v>9</v>
      </c>
      <c r="R42" s="140">
        <v>9</v>
      </c>
      <c r="S42" s="140">
        <v>5</v>
      </c>
      <c r="T42" s="140">
        <v>2</v>
      </c>
      <c r="U42" s="140">
        <v>2</v>
      </c>
      <c r="V42" s="94" t="s">
        <v>194</v>
      </c>
    </row>
    <row r="43" spans="1:22" s="6" customFormat="1" ht="19.5" customHeight="1">
      <c r="A43" s="175"/>
      <c r="B43" s="176" t="s">
        <v>59</v>
      </c>
      <c r="C43" s="176" t="s">
        <v>59</v>
      </c>
      <c r="D43" s="176" t="s">
        <v>59</v>
      </c>
      <c r="E43" s="176" t="s">
        <v>59</v>
      </c>
      <c r="F43" s="176" t="s">
        <v>59</v>
      </c>
      <c r="G43" s="176" t="s">
        <v>59</v>
      </c>
      <c r="H43" s="176" t="s">
        <v>59</v>
      </c>
      <c r="I43" s="176" t="s">
        <v>59</v>
      </c>
      <c r="J43" s="176" t="s">
        <v>59</v>
      </c>
      <c r="K43" s="176" t="s">
        <v>59</v>
      </c>
      <c r="L43" s="176" t="s">
        <v>59</v>
      </c>
      <c r="M43" s="176" t="s">
        <v>59</v>
      </c>
      <c r="N43" s="176" t="s">
        <v>59</v>
      </c>
      <c r="O43" s="176" t="s">
        <v>59</v>
      </c>
      <c r="P43" s="176" t="s">
        <v>59</v>
      </c>
      <c r="Q43" s="176" t="s">
        <v>59</v>
      </c>
      <c r="R43" s="176" t="s">
        <v>59</v>
      </c>
      <c r="S43" s="176" t="s">
        <v>59</v>
      </c>
      <c r="T43" s="176" t="s">
        <v>59</v>
      </c>
      <c r="U43" s="176" t="s">
        <v>59</v>
      </c>
      <c r="V43" s="177"/>
    </row>
    <row r="44" spans="1:22">
      <c r="B44" s="155"/>
      <c r="C44" s="155"/>
      <c r="D44" s="155"/>
      <c r="E44" s="155"/>
      <c r="F44" s="155"/>
      <c r="G44" s="155"/>
    </row>
  </sheetData>
  <mergeCells count="14">
    <mergeCell ref="B6:D6"/>
    <mergeCell ref="E6:H6"/>
    <mergeCell ref="K6:L6"/>
    <mergeCell ref="O6:S6"/>
    <mergeCell ref="O7:O8"/>
    <mergeCell ref="S7:S8"/>
    <mergeCell ref="B7:B8"/>
    <mergeCell ref="C7:C8"/>
    <mergeCell ref="D7:D8"/>
    <mergeCell ref="E7:E8"/>
    <mergeCell ref="I7:I8"/>
    <mergeCell ref="L7:L8"/>
    <mergeCell ref="M7:M8"/>
    <mergeCell ref="N7:N8"/>
  </mergeCells>
  <phoneticPr fontId="2"/>
  <pageMargins left="0.7" right="0.7" top="0.75" bottom="0.75" header="0.3" footer="0.3"/>
  <pageSetup paperSize="12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115" zoomScaleNormal="115" workbookViewId="0">
      <pane xSplit="1" ySplit="6" topLeftCell="H7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RowHeight="13.5"/>
  <cols>
    <col min="1" max="1" width="19" style="6" customWidth="1"/>
    <col min="2" max="8" width="14.25" style="6" customWidth="1"/>
    <col min="9" max="16384" width="9" style="6"/>
  </cols>
  <sheetData>
    <row r="1" spans="1:8">
      <c r="A1" s="178"/>
      <c r="B1" s="108" t="s">
        <v>195</v>
      </c>
      <c r="C1" s="5"/>
      <c r="D1" s="5"/>
      <c r="E1" s="5"/>
      <c r="F1" s="5"/>
      <c r="G1" s="5"/>
      <c r="H1" s="5"/>
    </row>
    <row r="2" spans="1:8">
      <c r="A2" s="179" t="s">
        <v>99</v>
      </c>
      <c r="B2" s="180"/>
      <c r="C2" s="179"/>
      <c r="D2" s="179"/>
      <c r="E2" s="179"/>
      <c r="F2" s="179"/>
      <c r="G2" s="179"/>
      <c r="H2" s="179"/>
    </row>
    <row r="3" spans="1:8" ht="14.25">
      <c r="A3" s="5"/>
      <c r="B3" s="111" t="s">
        <v>196</v>
      </c>
      <c r="C3" s="5"/>
      <c r="D3" s="5"/>
      <c r="E3" s="5"/>
      <c r="F3" s="5"/>
      <c r="G3" s="5"/>
      <c r="H3" s="5"/>
    </row>
    <row r="4" spans="1:8" ht="14.25" thickBot="1">
      <c r="A4" s="5"/>
      <c r="B4" s="5"/>
      <c r="C4" s="5"/>
      <c r="D4" s="5"/>
      <c r="E4" s="5"/>
      <c r="F4" s="5"/>
      <c r="G4" s="5"/>
      <c r="H4" s="5"/>
    </row>
    <row r="5" spans="1:8" ht="20.25" customHeight="1" thickTop="1">
      <c r="A5" s="405" t="s">
        <v>197</v>
      </c>
      <c r="B5" s="408" t="s">
        <v>60</v>
      </c>
      <c r="C5" s="408">
        <v>23</v>
      </c>
      <c r="D5" s="408">
        <v>24</v>
      </c>
      <c r="E5" s="408">
        <v>25</v>
      </c>
      <c r="F5" s="14"/>
      <c r="G5" s="181">
        <v>26</v>
      </c>
      <c r="H5" s="15"/>
    </row>
    <row r="6" spans="1:8" ht="20.25" customHeight="1">
      <c r="A6" s="407"/>
      <c r="B6" s="409"/>
      <c r="C6" s="409"/>
      <c r="D6" s="409"/>
      <c r="E6" s="409"/>
      <c r="F6" s="19" t="s">
        <v>14</v>
      </c>
      <c r="G6" s="19" t="s">
        <v>198</v>
      </c>
      <c r="H6" s="125" t="s">
        <v>199</v>
      </c>
    </row>
    <row r="7" spans="1:8">
      <c r="A7" s="182"/>
      <c r="B7" s="183"/>
      <c r="C7" s="184"/>
      <c r="D7" s="184"/>
      <c r="E7" s="184"/>
      <c r="F7" s="184"/>
      <c r="G7" s="184"/>
      <c r="H7" s="184"/>
    </row>
    <row r="8" spans="1:8">
      <c r="A8" s="185" t="s">
        <v>200</v>
      </c>
      <c r="B8" s="186">
        <v>83</v>
      </c>
      <c r="C8" s="32">
        <v>84</v>
      </c>
      <c r="D8" s="32">
        <v>85</v>
      </c>
      <c r="E8" s="32">
        <v>83</v>
      </c>
      <c r="F8" s="32">
        <f>F9+F10</f>
        <v>81</v>
      </c>
      <c r="G8" s="32">
        <f>G9+G10</f>
        <v>61</v>
      </c>
      <c r="H8" s="32">
        <f>H9+H10</f>
        <v>20</v>
      </c>
    </row>
    <row r="9" spans="1:8">
      <c r="A9" s="187" t="s">
        <v>201</v>
      </c>
      <c r="B9" s="188">
        <v>78</v>
      </c>
      <c r="C9" s="27">
        <v>79</v>
      </c>
      <c r="D9" s="27">
        <v>78</v>
      </c>
      <c r="E9" s="27">
        <v>76</v>
      </c>
      <c r="F9" s="27">
        <f>60+14</f>
        <v>74</v>
      </c>
      <c r="G9" s="27">
        <f>40+14</f>
        <v>54</v>
      </c>
      <c r="H9" s="27">
        <v>20</v>
      </c>
    </row>
    <row r="10" spans="1:8">
      <c r="A10" s="187" t="s">
        <v>202</v>
      </c>
      <c r="B10" s="188">
        <v>5</v>
      </c>
      <c r="C10" s="27">
        <v>5</v>
      </c>
      <c r="D10" s="27">
        <v>7</v>
      </c>
      <c r="E10" s="27">
        <v>7</v>
      </c>
      <c r="F10" s="27">
        <f>6+1</f>
        <v>7</v>
      </c>
      <c r="G10" s="27">
        <f>6+1</f>
        <v>7</v>
      </c>
      <c r="H10" s="172">
        <v>0</v>
      </c>
    </row>
    <row r="11" spans="1:8" ht="11.25" customHeight="1">
      <c r="A11" s="189"/>
      <c r="B11" s="188"/>
      <c r="C11" s="27"/>
      <c r="D11" s="27"/>
      <c r="E11" s="27"/>
      <c r="F11" s="27"/>
      <c r="G11" s="27"/>
      <c r="H11" s="27"/>
    </row>
    <row r="12" spans="1:8">
      <c r="A12" s="185" t="s">
        <v>203</v>
      </c>
      <c r="B12" s="186">
        <v>3980</v>
      </c>
      <c r="C12" s="32">
        <v>3988</v>
      </c>
      <c r="D12" s="32">
        <v>4033</v>
      </c>
      <c r="E12" s="32">
        <v>4054</v>
      </c>
      <c r="F12" s="32">
        <v>3961</v>
      </c>
      <c r="G12" s="32">
        <v>2785</v>
      </c>
      <c r="H12" s="32">
        <v>1176</v>
      </c>
    </row>
    <row r="13" spans="1:8">
      <c r="A13" s="187" t="s">
        <v>204</v>
      </c>
      <c r="B13" s="188">
        <v>3083</v>
      </c>
      <c r="C13" s="27">
        <v>3066</v>
      </c>
      <c r="D13" s="27">
        <v>3006</v>
      </c>
      <c r="E13" s="27">
        <v>2985</v>
      </c>
      <c r="F13" s="27">
        <v>2965</v>
      </c>
      <c r="G13" s="27">
        <v>2242</v>
      </c>
      <c r="H13" s="27">
        <v>723</v>
      </c>
    </row>
    <row r="14" spans="1:8">
      <c r="A14" s="187" t="s">
        <v>205</v>
      </c>
      <c r="B14" s="188">
        <v>2161</v>
      </c>
      <c r="C14" s="27">
        <v>2152</v>
      </c>
      <c r="D14" s="27">
        <v>2101</v>
      </c>
      <c r="E14" s="27">
        <v>2069</v>
      </c>
      <c r="F14" s="27">
        <v>2052</v>
      </c>
      <c r="G14" s="27">
        <v>1570</v>
      </c>
      <c r="H14" s="27">
        <v>482</v>
      </c>
    </row>
    <row r="15" spans="1:8">
      <c r="A15" s="187" t="s">
        <v>206</v>
      </c>
      <c r="B15" s="188">
        <v>922</v>
      </c>
      <c r="C15" s="27">
        <v>914</v>
      </c>
      <c r="D15" s="27">
        <v>905</v>
      </c>
      <c r="E15" s="27">
        <v>916</v>
      </c>
      <c r="F15" s="27">
        <v>913</v>
      </c>
      <c r="G15" s="27">
        <v>672</v>
      </c>
      <c r="H15" s="27">
        <v>241</v>
      </c>
    </row>
    <row r="16" spans="1:8">
      <c r="A16" s="187" t="s">
        <v>207</v>
      </c>
      <c r="B16" s="188">
        <v>897</v>
      </c>
      <c r="C16" s="27">
        <v>922</v>
      </c>
      <c r="D16" s="27">
        <v>1027</v>
      </c>
      <c r="E16" s="27">
        <v>1069</v>
      </c>
      <c r="F16" s="27">
        <v>996</v>
      </c>
      <c r="G16" s="27">
        <v>543</v>
      </c>
      <c r="H16" s="27">
        <v>453</v>
      </c>
    </row>
    <row r="17" spans="1:8" ht="11.25" customHeight="1">
      <c r="A17" s="189"/>
      <c r="B17" s="188"/>
      <c r="C17" s="27"/>
      <c r="D17" s="27"/>
      <c r="E17" s="27"/>
      <c r="F17" s="27"/>
      <c r="G17" s="27"/>
      <c r="H17" s="27"/>
    </row>
    <row r="18" spans="1:8">
      <c r="A18" s="185" t="s">
        <v>208</v>
      </c>
      <c r="B18" s="186">
        <v>674</v>
      </c>
      <c r="C18" s="32">
        <v>632</v>
      </c>
      <c r="D18" s="32">
        <v>609</v>
      </c>
      <c r="E18" s="32">
        <v>585</v>
      </c>
      <c r="F18" s="32">
        <v>589</v>
      </c>
      <c r="G18" s="32">
        <v>472</v>
      </c>
      <c r="H18" s="32">
        <v>117</v>
      </c>
    </row>
    <row r="19" spans="1:8">
      <c r="A19" s="187" t="s">
        <v>209</v>
      </c>
      <c r="B19" s="188">
        <v>307</v>
      </c>
      <c r="C19" s="27">
        <v>294</v>
      </c>
      <c r="D19" s="27">
        <v>291</v>
      </c>
      <c r="E19" s="27">
        <v>282</v>
      </c>
      <c r="F19" s="27">
        <v>286</v>
      </c>
      <c r="G19" s="27">
        <v>193</v>
      </c>
      <c r="H19" s="27">
        <v>93</v>
      </c>
    </row>
    <row r="20" spans="1:8" ht="11.25" customHeight="1">
      <c r="A20" s="189"/>
      <c r="B20" s="188"/>
      <c r="C20" s="27"/>
      <c r="D20" s="27"/>
      <c r="E20" s="27"/>
      <c r="F20" s="27"/>
      <c r="G20" s="27"/>
      <c r="H20" s="27"/>
    </row>
    <row r="21" spans="1:8">
      <c r="A21" s="185" t="s">
        <v>210</v>
      </c>
      <c r="B21" s="186">
        <v>36796</v>
      </c>
      <c r="C21" s="32">
        <v>36282</v>
      </c>
      <c r="D21" s="32">
        <v>36042</v>
      </c>
      <c r="E21" s="32">
        <v>35475</v>
      </c>
      <c r="F21" s="32">
        <v>35340</v>
      </c>
      <c r="G21" s="32">
        <v>24845</v>
      </c>
      <c r="H21" s="32">
        <v>10495</v>
      </c>
    </row>
    <row r="22" spans="1:8">
      <c r="A22" s="187" t="s">
        <v>211</v>
      </c>
      <c r="B22" s="188">
        <v>18362</v>
      </c>
      <c r="C22" s="27">
        <v>18157</v>
      </c>
      <c r="D22" s="27">
        <v>18000</v>
      </c>
      <c r="E22" s="27">
        <v>17693</v>
      </c>
      <c r="F22" s="27">
        <v>17550</v>
      </c>
      <c r="G22" s="27">
        <v>12449</v>
      </c>
      <c r="H22" s="27">
        <v>5101</v>
      </c>
    </row>
    <row r="23" spans="1:8">
      <c r="A23" s="187" t="s">
        <v>212</v>
      </c>
      <c r="B23" s="188">
        <v>18434</v>
      </c>
      <c r="C23" s="27">
        <v>18125</v>
      </c>
      <c r="D23" s="27">
        <v>18042</v>
      </c>
      <c r="E23" s="27">
        <v>17782</v>
      </c>
      <c r="F23" s="27">
        <v>17790</v>
      </c>
      <c r="G23" s="27">
        <v>12396</v>
      </c>
      <c r="H23" s="27">
        <v>5394</v>
      </c>
    </row>
    <row r="24" spans="1:8" ht="11.25" customHeight="1">
      <c r="A24" s="187"/>
      <c r="B24" s="188"/>
      <c r="C24" s="27"/>
      <c r="D24" s="27"/>
      <c r="E24" s="27"/>
      <c r="F24" s="27"/>
      <c r="G24" s="27"/>
      <c r="H24" s="27"/>
    </row>
    <row r="25" spans="1:8">
      <c r="A25" s="187" t="s">
        <v>213</v>
      </c>
      <c r="B25" s="188">
        <v>36497</v>
      </c>
      <c r="C25" s="27">
        <v>35980</v>
      </c>
      <c r="D25" s="27">
        <v>35747</v>
      </c>
      <c r="E25" s="27">
        <v>35194</v>
      </c>
      <c r="F25" s="27">
        <f>SUM(F26:F29)</f>
        <v>35058</v>
      </c>
      <c r="G25" s="27">
        <f>SUM(G26:G29)</f>
        <v>24752</v>
      </c>
      <c r="H25" s="27">
        <f>SUM(H26:H29)</f>
        <v>10306</v>
      </c>
    </row>
    <row r="26" spans="1:8">
      <c r="A26" s="187" t="s">
        <v>214</v>
      </c>
      <c r="B26" s="188">
        <v>12614</v>
      </c>
      <c r="C26" s="27">
        <v>12000</v>
      </c>
      <c r="D26" s="27">
        <v>12104</v>
      </c>
      <c r="E26" s="27">
        <v>11979</v>
      </c>
      <c r="F26" s="27">
        <f>5944+5967</f>
        <v>11911</v>
      </c>
      <c r="G26" s="27">
        <f>4188+4118</f>
        <v>8306</v>
      </c>
      <c r="H26" s="27">
        <f>1756+1849</f>
        <v>3605</v>
      </c>
    </row>
    <row r="27" spans="1:8">
      <c r="A27" s="187" t="s">
        <v>215</v>
      </c>
      <c r="B27" s="188">
        <v>11956</v>
      </c>
      <c r="C27" s="27">
        <v>12201</v>
      </c>
      <c r="D27" s="27">
        <v>11608</v>
      </c>
      <c r="E27" s="27">
        <v>11742</v>
      </c>
      <c r="F27" s="27">
        <f>5825+5766</f>
        <v>11591</v>
      </c>
      <c r="G27" s="27">
        <f>4079+4085</f>
        <v>8164</v>
      </c>
      <c r="H27" s="27">
        <f>1746+1681</f>
        <v>3427</v>
      </c>
    </row>
    <row r="28" spans="1:8">
      <c r="A28" s="187" t="s">
        <v>216</v>
      </c>
      <c r="B28" s="188">
        <v>11816</v>
      </c>
      <c r="C28" s="27">
        <v>11661</v>
      </c>
      <c r="D28" s="27">
        <v>11934</v>
      </c>
      <c r="E28" s="27">
        <v>11353</v>
      </c>
      <c r="F28" s="27">
        <f>5691+5764</f>
        <v>11455</v>
      </c>
      <c r="G28" s="27">
        <f>4115+4066</f>
        <v>8181</v>
      </c>
      <c r="H28" s="27">
        <f>1576+1698</f>
        <v>3274</v>
      </c>
    </row>
    <row r="29" spans="1:8">
      <c r="A29" s="187" t="s">
        <v>217</v>
      </c>
      <c r="B29" s="188">
        <v>111</v>
      </c>
      <c r="C29" s="27">
        <v>118</v>
      </c>
      <c r="D29" s="27">
        <v>101</v>
      </c>
      <c r="E29" s="27">
        <v>120</v>
      </c>
      <c r="F29" s="27">
        <f>51+50</f>
        <v>101</v>
      </c>
      <c r="G29" s="27">
        <f>51+50</f>
        <v>101</v>
      </c>
      <c r="H29" s="172">
        <v>0</v>
      </c>
    </row>
    <row r="30" spans="1:8">
      <c r="A30" s="187" t="s">
        <v>218</v>
      </c>
      <c r="B30" s="188">
        <v>299</v>
      </c>
      <c r="C30" s="27">
        <v>302</v>
      </c>
      <c r="D30" s="27">
        <v>295</v>
      </c>
      <c r="E30" s="27">
        <v>281</v>
      </c>
      <c r="F30" s="27">
        <f>39+243</f>
        <v>282</v>
      </c>
      <c r="G30" s="27">
        <f>16+77</f>
        <v>93</v>
      </c>
      <c r="H30" s="27">
        <f>23+166</f>
        <v>189</v>
      </c>
    </row>
    <row r="31" spans="1:8" ht="11.25" customHeight="1">
      <c r="A31" s="189"/>
      <c r="B31" s="188"/>
      <c r="C31" s="27"/>
      <c r="D31" s="27"/>
      <c r="E31" s="27"/>
      <c r="F31" s="27"/>
      <c r="G31" s="27"/>
      <c r="H31" s="27"/>
    </row>
    <row r="32" spans="1:8">
      <c r="A32" s="185" t="s">
        <v>219</v>
      </c>
      <c r="B32" s="186">
        <v>36497</v>
      </c>
      <c r="C32" s="32">
        <v>35980</v>
      </c>
      <c r="D32" s="32">
        <v>35747</v>
      </c>
      <c r="E32" s="32">
        <v>35194</v>
      </c>
      <c r="F32" s="32">
        <f>SUM(F33:F42)</f>
        <v>35058</v>
      </c>
      <c r="G32" s="32">
        <f>24203+549</f>
        <v>24752</v>
      </c>
      <c r="H32" s="32">
        <v>10306</v>
      </c>
    </row>
    <row r="33" spans="1:8">
      <c r="A33" s="187" t="s">
        <v>220</v>
      </c>
      <c r="B33" s="188">
        <v>20843</v>
      </c>
      <c r="C33" s="27">
        <v>20519</v>
      </c>
      <c r="D33" s="27">
        <v>20377</v>
      </c>
      <c r="E33" s="27">
        <v>19968</v>
      </c>
      <c r="F33" s="27">
        <v>19931</v>
      </c>
      <c r="G33" s="27">
        <f>12519+370</f>
        <v>12889</v>
      </c>
      <c r="H33" s="27">
        <v>7042</v>
      </c>
    </row>
    <row r="34" spans="1:8">
      <c r="A34" s="187" t="s">
        <v>221</v>
      </c>
      <c r="B34" s="188">
        <v>1136</v>
      </c>
      <c r="C34" s="27">
        <v>1142</v>
      </c>
      <c r="D34" s="27">
        <v>1143</v>
      </c>
      <c r="E34" s="27">
        <v>1111</v>
      </c>
      <c r="F34" s="27">
        <v>1110</v>
      </c>
      <c r="G34" s="27">
        <v>1110</v>
      </c>
      <c r="H34" s="172">
        <v>0</v>
      </c>
    </row>
    <row r="35" spans="1:8">
      <c r="A35" s="187" t="s">
        <v>222</v>
      </c>
      <c r="B35" s="188">
        <v>5265</v>
      </c>
      <c r="C35" s="27">
        <v>5208</v>
      </c>
      <c r="D35" s="27">
        <v>5228</v>
      </c>
      <c r="E35" s="27">
        <v>5164</v>
      </c>
      <c r="F35" s="27">
        <v>5082</v>
      </c>
      <c r="G35" s="27">
        <f>4200+110</f>
        <v>4310</v>
      </c>
      <c r="H35" s="27">
        <v>772</v>
      </c>
    </row>
    <row r="36" spans="1:8">
      <c r="A36" s="187" t="s">
        <v>223</v>
      </c>
      <c r="B36" s="188">
        <v>3933</v>
      </c>
      <c r="C36" s="27">
        <v>3914</v>
      </c>
      <c r="D36" s="27">
        <v>3890</v>
      </c>
      <c r="E36" s="27">
        <v>3873</v>
      </c>
      <c r="F36" s="27">
        <v>3872</v>
      </c>
      <c r="G36" s="27">
        <f>2812+69</f>
        <v>2881</v>
      </c>
      <c r="H36" s="27">
        <v>991</v>
      </c>
    </row>
    <row r="37" spans="1:8">
      <c r="A37" s="187" t="s">
        <v>224</v>
      </c>
      <c r="B37" s="188">
        <v>121</v>
      </c>
      <c r="C37" s="27">
        <v>108</v>
      </c>
      <c r="D37" s="27">
        <v>120</v>
      </c>
      <c r="E37" s="27">
        <v>137</v>
      </c>
      <c r="F37" s="27">
        <v>144</v>
      </c>
      <c r="G37" s="27">
        <v>144</v>
      </c>
      <c r="H37" s="172">
        <v>0</v>
      </c>
    </row>
    <row r="38" spans="1:8">
      <c r="A38" s="187" t="s">
        <v>225</v>
      </c>
      <c r="B38" s="188">
        <v>922</v>
      </c>
      <c r="C38" s="27">
        <v>859</v>
      </c>
      <c r="D38" s="27">
        <v>899</v>
      </c>
      <c r="E38" s="27">
        <v>945</v>
      </c>
      <c r="F38" s="27">
        <v>1016</v>
      </c>
      <c r="G38" s="27">
        <v>340</v>
      </c>
      <c r="H38" s="27">
        <v>676</v>
      </c>
    </row>
    <row r="39" spans="1:8">
      <c r="A39" s="187" t="s">
        <v>226</v>
      </c>
      <c r="B39" s="188">
        <v>540</v>
      </c>
      <c r="C39" s="27">
        <v>565</v>
      </c>
      <c r="D39" s="27">
        <v>600</v>
      </c>
      <c r="E39" s="27">
        <v>633</v>
      </c>
      <c r="F39" s="27">
        <v>635</v>
      </c>
      <c r="G39" s="27">
        <v>120</v>
      </c>
      <c r="H39" s="27">
        <v>515</v>
      </c>
    </row>
    <row r="40" spans="1:8">
      <c r="A40" s="187" t="s">
        <v>227</v>
      </c>
      <c r="B40" s="188">
        <v>304</v>
      </c>
      <c r="C40" s="27">
        <v>332</v>
      </c>
      <c r="D40" s="27">
        <v>343</v>
      </c>
      <c r="E40" s="27">
        <v>347</v>
      </c>
      <c r="F40" s="27">
        <v>314</v>
      </c>
      <c r="G40" s="27">
        <v>45</v>
      </c>
      <c r="H40" s="27">
        <v>269</v>
      </c>
    </row>
    <row r="41" spans="1:8">
      <c r="A41" s="187" t="s">
        <v>228</v>
      </c>
      <c r="B41" s="188">
        <v>896</v>
      </c>
      <c r="C41" s="27">
        <v>890</v>
      </c>
      <c r="D41" s="27">
        <v>873</v>
      </c>
      <c r="E41" s="27">
        <v>860</v>
      </c>
      <c r="F41" s="27">
        <v>881</v>
      </c>
      <c r="G41" s="27">
        <v>840</v>
      </c>
      <c r="H41" s="27">
        <v>41</v>
      </c>
    </row>
    <row r="42" spans="1:8">
      <c r="A42" s="187" t="s">
        <v>229</v>
      </c>
      <c r="B42" s="188">
        <v>2537</v>
      </c>
      <c r="C42" s="27">
        <v>2443</v>
      </c>
      <c r="D42" s="27">
        <v>2274</v>
      </c>
      <c r="E42" s="27">
        <v>2156</v>
      </c>
      <c r="F42" s="27">
        <v>2073</v>
      </c>
      <c r="G42" s="27">
        <v>2073</v>
      </c>
      <c r="H42" s="43">
        <v>0</v>
      </c>
    </row>
    <row r="43" spans="1:8" ht="11.25" customHeight="1">
      <c r="A43" s="189" t="s">
        <v>230</v>
      </c>
      <c r="B43" s="188"/>
      <c r="C43" s="27"/>
      <c r="D43" s="27"/>
      <c r="E43" s="27"/>
      <c r="F43" s="27"/>
      <c r="G43" s="27"/>
      <c r="H43" s="27"/>
    </row>
    <row r="44" spans="1:8" ht="11.25" customHeight="1">
      <c r="A44" s="189" t="s">
        <v>230</v>
      </c>
      <c r="B44" s="188"/>
      <c r="C44" s="27"/>
      <c r="D44" s="27"/>
      <c r="E44" s="27"/>
      <c r="F44" s="27"/>
      <c r="G44" s="27"/>
      <c r="H44" s="27"/>
    </row>
    <row r="45" spans="1:8">
      <c r="A45" s="185" t="s">
        <v>231</v>
      </c>
      <c r="B45" s="186">
        <v>11876</v>
      </c>
      <c r="C45" s="32">
        <v>11697</v>
      </c>
      <c r="D45" s="32">
        <v>11591</v>
      </c>
      <c r="E45" s="32">
        <v>11813</v>
      </c>
      <c r="F45" s="32">
        <v>11261</v>
      </c>
      <c r="G45" s="32">
        <f>SUM(G46:G47)</f>
        <v>8221</v>
      </c>
      <c r="H45" s="32">
        <f>SUM(H46:H47)</f>
        <v>3040</v>
      </c>
    </row>
    <row r="46" spans="1:8">
      <c r="A46" s="187" t="s">
        <v>211</v>
      </c>
      <c r="B46" s="188">
        <v>6110</v>
      </c>
      <c r="C46" s="27">
        <v>5827</v>
      </c>
      <c r="D46" s="27">
        <v>5798</v>
      </c>
      <c r="E46" s="27">
        <v>5959</v>
      </c>
      <c r="F46" s="27">
        <v>5645</v>
      </c>
      <c r="G46" s="27">
        <v>4188</v>
      </c>
      <c r="H46" s="27">
        <v>1457</v>
      </c>
    </row>
    <row r="47" spans="1:8">
      <c r="A47" s="187" t="s">
        <v>232</v>
      </c>
      <c r="B47" s="188">
        <v>5766</v>
      </c>
      <c r="C47" s="27">
        <v>5870</v>
      </c>
      <c r="D47" s="27">
        <v>5793</v>
      </c>
      <c r="E47" s="27">
        <v>5854</v>
      </c>
      <c r="F47" s="27">
        <v>5616</v>
      </c>
      <c r="G47" s="27">
        <v>4033</v>
      </c>
      <c r="H47" s="27">
        <v>1583</v>
      </c>
    </row>
    <row r="48" spans="1:8" ht="11.25" customHeight="1">
      <c r="A48" s="187"/>
      <c r="B48" s="188"/>
      <c r="C48" s="27"/>
      <c r="D48" s="27"/>
      <c r="E48" s="27"/>
      <c r="F48" s="27"/>
      <c r="G48" s="27"/>
      <c r="H48" s="27"/>
    </row>
    <row r="49" spans="1:8">
      <c r="A49" s="187" t="s">
        <v>233</v>
      </c>
      <c r="B49" s="188">
        <v>3311</v>
      </c>
      <c r="C49" s="27">
        <v>3103</v>
      </c>
      <c r="D49" s="27">
        <v>3160</v>
      </c>
      <c r="E49" s="27">
        <v>3224</v>
      </c>
      <c r="F49" s="27">
        <v>3062</v>
      </c>
      <c r="G49" s="27" t="s">
        <v>18</v>
      </c>
      <c r="H49" s="27" t="s">
        <v>18</v>
      </c>
    </row>
    <row r="50" spans="1:8">
      <c r="A50" s="187" t="s">
        <v>234</v>
      </c>
      <c r="B50" s="188">
        <v>3403</v>
      </c>
      <c r="C50" s="27">
        <v>3535</v>
      </c>
      <c r="D50" s="27">
        <v>3428</v>
      </c>
      <c r="E50" s="27">
        <v>3574</v>
      </c>
      <c r="F50" s="27">
        <v>3319</v>
      </c>
      <c r="G50" s="27" t="s">
        <v>18</v>
      </c>
      <c r="H50" s="27" t="s">
        <v>18</v>
      </c>
    </row>
    <row r="51" spans="1:8" ht="9" customHeight="1">
      <c r="A51" s="187"/>
      <c r="B51" s="188"/>
      <c r="C51" s="27"/>
      <c r="D51" s="27"/>
      <c r="E51" s="27"/>
      <c r="F51" s="27"/>
      <c r="G51" s="27"/>
      <c r="H51" s="27"/>
    </row>
    <row r="52" spans="1:8">
      <c r="A52" s="187" t="s">
        <v>235</v>
      </c>
      <c r="B52" s="188">
        <v>176</v>
      </c>
      <c r="C52" s="27">
        <v>164</v>
      </c>
      <c r="D52" s="27">
        <v>181</v>
      </c>
      <c r="E52" s="27">
        <v>187</v>
      </c>
      <c r="F52" s="27">
        <v>173</v>
      </c>
      <c r="G52" s="27" t="s">
        <v>18</v>
      </c>
      <c r="H52" s="27" t="s">
        <v>18</v>
      </c>
    </row>
    <row r="53" spans="1:8">
      <c r="A53" s="187" t="s">
        <v>234</v>
      </c>
      <c r="B53" s="188">
        <v>196</v>
      </c>
      <c r="C53" s="27">
        <v>194</v>
      </c>
      <c r="D53" s="27">
        <v>185</v>
      </c>
      <c r="E53" s="27">
        <v>186</v>
      </c>
      <c r="F53" s="27">
        <v>187</v>
      </c>
      <c r="G53" s="27" t="s">
        <v>18</v>
      </c>
      <c r="H53" s="27" t="s">
        <v>18</v>
      </c>
    </row>
    <row r="54" spans="1:8" ht="9" customHeight="1">
      <c r="A54" s="187"/>
      <c r="B54" s="188"/>
      <c r="C54" s="27"/>
      <c r="D54" s="27"/>
      <c r="E54" s="27"/>
      <c r="F54" s="27"/>
      <c r="G54" s="27"/>
      <c r="H54" s="27"/>
    </row>
    <row r="55" spans="1:8">
      <c r="A55" s="187" t="s">
        <v>236</v>
      </c>
      <c r="B55" s="188">
        <v>1632</v>
      </c>
      <c r="C55" s="27">
        <v>1594</v>
      </c>
      <c r="D55" s="27">
        <v>1584</v>
      </c>
      <c r="E55" s="27">
        <v>1646</v>
      </c>
      <c r="F55" s="27">
        <v>1533</v>
      </c>
      <c r="G55" s="27" t="s">
        <v>18</v>
      </c>
      <c r="H55" s="27" t="s">
        <v>18</v>
      </c>
    </row>
    <row r="56" spans="1:8">
      <c r="A56" s="187" t="s">
        <v>234</v>
      </c>
      <c r="B56" s="188">
        <v>73</v>
      </c>
      <c r="C56" s="27">
        <v>89</v>
      </c>
      <c r="D56" s="27">
        <v>82</v>
      </c>
      <c r="E56" s="27">
        <v>78</v>
      </c>
      <c r="F56" s="27">
        <v>94</v>
      </c>
      <c r="G56" s="27" t="s">
        <v>18</v>
      </c>
      <c r="H56" s="27" t="s">
        <v>18</v>
      </c>
    </row>
    <row r="57" spans="1:8" ht="9" customHeight="1">
      <c r="A57" s="187"/>
      <c r="B57" s="188"/>
      <c r="C57" s="27"/>
      <c r="D57" s="27"/>
      <c r="E57" s="27"/>
      <c r="F57" s="27"/>
      <c r="G57" s="27"/>
      <c r="H57" s="27"/>
    </row>
    <row r="58" spans="1:8">
      <c r="A58" s="187" t="s">
        <v>237</v>
      </c>
      <c r="B58" s="188">
        <v>428</v>
      </c>
      <c r="C58" s="27">
        <v>394</v>
      </c>
      <c r="D58" s="27">
        <v>367</v>
      </c>
      <c r="E58" s="27">
        <v>412</v>
      </c>
      <c r="F58" s="27">
        <v>422</v>
      </c>
      <c r="G58" s="27" t="s">
        <v>18</v>
      </c>
      <c r="H58" s="27" t="s">
        <v>18</v>
      </c>
    </row>
    <row r="59" spans="1:8">
      <c r="A59" s="187" t="s">
        <v>234</v>
      </c>
      <c r="B59" s="188">
        <v>847</v>
      </c>
      <c r="C59" s="27">
        <v>892</v>
      </c>
      <c r="D59" s="27">
        <v>897</v>
      </c>
      <c r="E59" s="27">
        <v>829</v>
      </c>
      <c r="F59" s="27">
        <v>835</v>
      </c>
      <c r="G59" s="27" t="s">
        <v>18</v>
      </c>
      <c r="H59" s="27" t="s">
        <v>18</v>
      </c>
    </row>
    <row r="60" spans="1:8" ht="9" customHeight="1">
      <c r="A60" s="187"/>
      <c r="B60" s="188"/>
      <c r="C60" s="27"/>
      <c r="D60" s="27"/>
      <c r="E60" s="27"/>
      <c r="F60" s="27"/>
      <c r="G60" s="27"/>
      <c r="H60" s="27"/>
    </row>
    <row r="61" spans="1:8">
      <c r="A61" s="187" t="s">
        <v>238</v>
      </c>
      <c r="B61" s="188">
        <v>40</v>
      </c>
      <c r="C61" s="27">
        <v>29</v>
      </c>
      <c r="D61" s="27">
        <v>35</v>
      </c>
      <c r="E61" s="27">
        <v>24</v>
      </c>
      <c r="F61" s="27">
        <v>27</v>
      </c>
      <c r="G61" s="27" t="s">
        <v>18</v>
      </c>
      <c r="H61" s="27" t="s">
        <v>18</v>
      </c>
    </row>
    <row r="62" spans="1:8">
      <c r="A62" s="187" t="s">
        <v>234</v>
      </c>
      <c r="B62" s="188">
        <v>7</v>
      </c>
      <c r="C62" s="27">
        <v>5</v>
      </c>
      <c r="D62" s="27">
        <v>6</v>
      </c>
      <c r="E62" s="27">
        <v>1</v>
      </c>
      <c r="F62" s="27">
        <v>4</v>
      </c>
      <c r="G62" s="27" t="s">
        <v>18</v>
      </c>
      <c r="H62" s="27" t="s">
        <v>18</v>
      </c>
    </row>
    <row r="63" spans="1:8" ht="9" customHeight="1">
      <c r="A63" s="187"/>
      <c r="B63" s="188"/>
      <c r="C63" s="27"/>
      <c r="D63" s="27"/>
      <c r="E63" s="27"/>
      <c r="F63" s="27"/>
      <c r="G63" s="27"/>
      <c r="H63" s="27"/>
    </row>
    <row r="64" spans="1:8">
      <c r="A64" s="187" t="s">
        <v>239</v>
      </c>
      <c r="B64" s="188">
        <v>24</v>
      </c>
      <c r="C64" s="27">
        <v>17</v>
      </c>
      <c r="D64" s="27">
        <v>14</v>
      </c>
      <c r="E64" s="27">
        <v>15</v>
      </c>
      <c r="F64" s="27">
        <v>20</v>
      </c>
      <c r="G64" s="27" t="s">
        <v>18</v>
      </c>
      <c r="H64" s="27" t="s">
        <v>18</v>
      </c>
    </row>
    <row r="65" spans="1:8">
      <c r="A65" s="187" t="s">
        <v>234</v>
      </c>
      <c r="B65" s="188">
        <v>321</v>
      </c>
      <c r="C65" s="27">
        <v>283</v>
      </c>
      <c r="D65" s="27">
        <v>266</v>
      </c>
      <c r="E65" s="27">
        <v>279</v>
      </c>
      <c r="F65" s="27">
        <v>240</v>
      </c>
      <c r="G65" s="27" t="s">
        <v>18</v>
      </c>
      <c r="H65" s="27" t="s">
        <v>18</v>
      </c>
    </row>
    <row r="66" spans="1:8" ht="9" customHeight="1">
      <c r="A66" s="187"/>
      <c r="B66" s="188"/>
      <c r="C66" s="27"/>
      <c r="D66" s="27"/>
      <c r="E66" s="27"/>
      <c r="F66" s="27"/>
      <c r="G66" s="27"/>
      <c r="H66" s="27"/>
    </row>
    <row r="67" spans="1:8">
      <c r="A67" s="187" t="s">
        <v>240</v>
      </c>
      <c r="B67" s="188">
        <v>8</v>
      </c>
      <c r="C67" s="27">
        <v>7</v>
      </c>
      <c r="D67" s="27">
        <v>4</v>
      </c>
      <c r="E67" s="27">
        <v>6</v>
      </c>
      <c r="F67" s="27">
        <v>7</v>
      </c>
      <c r="G67" s="27" t="s">
        <v>18</v>
      </c>
      <c r="H67" s="27" t="s">
        <v>18</v>
      </c>
    </row>
    <row r="68" spans="1:8">
      <c r="A68" s="187" t="s">
        <v>234</v>
      </c>
      <c r="B68" s="188">
        <v>149</v>
      </c>
      <c r="C68" s="27">
        <v>155</v>
      </c>
      <c r="D68" s="27">
        <v>172</v>
      </c>
      <c r="E68" s="27">
        <v>174</v>
      </c>
      <c r="F68" s="27">
        <v>184</v>
      </c>
      <c r="G68" s="27" t="s">
        <v>18</v>
      </c>
      <c r="H68" s="27" t="s">
        <v>18</v>
      </c>
    </row>
    <row r="69" spans="1:8" ht="9" customHeight="1">
      <c r="A69" s="187"/>
      <c r="B69" s="188"/>
      <c r="C69" s="27"/>
      <c r="D69" s="27"/>
      <c r="E69" s="27"/>
      <c r="F69" s="27"/>
      <c r="G69" s="27"/>
      <c r="H69" s="27"/>
    </row>
    <row r="70" spans="1:8">
      <c r="A70" s="187" t="s">
        <v>241</v>
      </c>
      <c r="B70" s="188">
        <v>14</v>
      </c>
      <c r="C70" s="27">
        <v>28</v>
      </c>
      <c r="D70" s="27">
        <v>21</v>
      </c>
      <c r="E70" s="27">
        <v>31</v>
      </c>
      <c r="F70" s="27">
        <v>31</v>
      </c>
      <c r="G70" s="27" t="s">
        <v>18</v>
      </c>
      <c r="H70" s="27" t="s">
        <v>18</v>
      </c>
    </row>
    <row r="71" spans="1:8">
      <c r="A71" s="187" t="s">
        <v>234</v>
      </c>
      <c r="B71" s="188">
        <v>74</v>
      </c>
      <c r="C71" s="27">
        <v>52</v>
      </c>
      <c r="D71" s="27">
        <v>72</v>
      </c>
      <c r="E71" s="27">
        <v>76</v>
      </c>
      <c r="F71" s="27">
        <v>77</v>
      </c>
      <c r="G71" s="27" t="s">
        <v>18</v>
      </c>
      <c r="H71" s="27" t="s">
        <v>18</v>
      </c>
    </row>
    <row r="72" spans="1:8" ht="9" customHeight="1">
      <c r="A72" s="187"/>
      <c r="B72" s="188"/>
      <c r="C72" s="27"/>
      <c r="D72" s="27"/>
      <c r="E72" s="27"/>
      <c r="F72" s="27"/>
      <c r="G72" s="27"/>
      <c r="H72" s="27"/>
    </row>
    <row r="73" spans="1:8">
      <c r="A73" s="187" t="s">
        <v>242</v>
      </c>
      <c r="B73" s="188">
        <v>159</v>
      </c>
      <c r="C73" s="27">
        <v>167</v>
      </c>
      <c r="D73" s="27">
        <v>154</v>
      </c>
      <c r="E73" s="27">
        <v>153</v>
      </c>
      <c r="F73" s="27">
        <v>143</v>
      </c>
      <c r="G73" s="27" t="s">
        <v>18</v>
      </c>
      <c r="H73" s="27" t="s">
        <v>18</v>
      </c>
    </row>
    <row r="74" spans="1:8">
      <c r="A74" s="187" t="s">
        <v>234</v>
      </c>
      <c r="B74" s="188">
        <v>136</v>
      </c>
      <c r="C74" s="27">
        <v>133</v>
      </c>
      <c r="D74" s="27">
        <v>141</v>
      </c>
      <c r="E74" s="27">
        <v>135</v>
      </c>
      <c r="F74" s="27">
        <v>146</v>
      </c>
      <c r="G74" s="27" t="s">
        <v>18</v>
      </c>
      <c r="H74" s="27" t="s">
        <v>18</v>
      </c>
    </row>
    <row r="75" spans="1:8" ht="9" customHeight="1">
      <c r="A75" s="187"/>
      <c r="B75" s="188"/>
      <c r="C75" s="27"/>
      <c r="D75" s="27"/>
      <c r="E75" s="27"/>
      <c r="F75" s="27"/>
      <c r="G75" s="27"/>
      <c r="H75" s="27"/>
    </row>
    <row r="76" spans="1:8">
      <c r="A76" s="187" t="s">
        <v>243</v>
      </c>
      <c r="B76" s="188">
        <v>318</v>
      </c>
      <c r="C76" s="27">
        <v>324</v>
      </c>
      <c r="D76" s="27">
        <v>278</v>
      </c>
      <c r="E76" s="27">
        <v>261</v>
      </c>
      <c r="F76" s="27">
        <v>227</v>
      </c>
      <c r="G76" s="27" t="s">
        <v>18</v>
      </c>
      <c r="H76" s="27" t="s">
        <v>18</v>
      </c>
    </row>
    <row r="77" spans="1:8">
      <c r="A77" s="187" t="s">
        <v>234</v>
      </c>
      <c r="B77" s="188">
        <v>560</v>
      </c>
      <c r="C77" s="27">
        <v>532</v>
      </c>
      <c r="D77" s="27">
        <v>544</v>
      </c>
      <c r="E77" s="27">
        <v>522</v>
      </c>
      <c r="F77" s="27">
        <v>530</v>
      </c>
      <c r="G77" s="27" t="s">
        <v>18</v>
      </c>
      <c r="H77" s="27" t="s">
        <v>18</v>
      </c>
    </row>
    <row r="78" spans="1:8" ht="11.25" customHeight="1">
      <c r="A78" s="191" t="s">
        <v>158</v>
      </c>
      <c r="B78" s="192"/>
      <c r="C78" s="193"/>
      <c r="D78" s="193"/>
      <c r="E78" s="194"/>
      <c r="F78" s="194"/>
      <c r="G78" s="194"/>
      <c r="H78" s="193"/>
    </row>
    <row r="79" spans="1:8">
      <c r="A79" s="92" t="s">
        <v>244</v>
      </c>
      <c r="B79" s="195"/>
      <c r="C79" s="196"/>
      <c r="D79" s="196"/>
      <c r="E79" s="196"/>
      <c r="F79" s="196"/>
      <c r="G79" s="196"/>
      <c r="H79" s="196"/>
    </row>
    <row r="80" spans="1:8">
      <c r="A80" s="92"/>
      <c r="B80" s="195"/>
      <c r="C80" s="195"/>
      <c r="D80" s="195"/>
      <c r="E80" s="195"/>
      <c r="F80" s="195"/>
      <c r="G80" s="195"/>
      <c r="H80" s="195"/>
    </row>
  </sheetData>
  <mergeCells count="5">
    <mergeCell ref="A5:A6"/>
    <mergeCell ref="B5:B6"/>
    <mergeCell ref="C5:C6"/>
    <mergeCell ref="D5:D6"/>
    <mergeCell ref="E5:E6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tabSelected="1" workbookViewId="0">
      <selection activeCell="L12" sqref="L12"/>
    </sheetView>
  </sheetViews>
  <sheetFormatPr defaultRowHeight="13.5"/>
  <cols>
    <col min="1" max="1" width="12.625" style="6" customWidth="1"/>
    <col min="2" max="15" width="8.75" style="6" customWidth="1"/>
    <col min="16" max="16384" width="9" style="6"/>
  </cols>
  <sheetData>
    <row r="1" spans="1:16">
      <c r="A1" s="5"/>
      <c r="B1" s="108" t="s">
        <v>195</v>
      </c>
      <c r="C1" s="10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>
      <c r="A2" s="5"/>
      <c r="B2" s="110" t="s">
        <v>99</v>
      </c>
      <c r="C2" s="11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>
      <c r="A3" s="5"/>
      <c r="B3" s="197" t="s">
        <v>245</v>
      </c>
      <c r="C3" s="19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14.2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4.25" thickTop="1">
      <c r="A5" s="412" t="s">
        <v>161</v>
      </c>
      <c r="B5" s="14" t="s">
        <v>5</v>
      </c>
      <c r="C5" s="15"/>
      <c r="D5" s="16"/>
      <c r="E5" s="415" t="s">
        <v>246</v>
      </c>
      <c r="F5" s="14" t="s">
        <v>247</v>
      </c>
      <c r="G5" s="15"/>
      <c r="H5" s="15"/>
      <c r="I5" s="15"/>
      <c r="J5" s="15"/>
      <c r="K5" s="15"/>
      <c r="L5" s="16"/>
      <c r="M5" s="15" t="s">
        <v>6</v>
      </c>
      <c r="N5" s="16"/>
      <c r="O5" s="417" t="s">
        <v>248</v>
      </c>
    </row>
    <row r="6" spans="1:16">
      <c r="A6" s="413"/>
      <c r="B6" s="399" t="s">
        <v>14</v>
      </c>
      <c r="C6" s="399" t="s">
        <v>10</v>
      </c>
      <c r="D6" s="399" t="s">
        <v>11</v>
      </c>
      <c r="E6" s="416"/>
      <c r="F6" s="401" t="s">
        <v>14</v>
      </c>
      <c r="G6" s="199"/>
      <c r="H6" s="165"/>
      <c r="I6" s="410" t="s">
        <v>249</v>
      </c>
      <c r="J6" s="410" t="s">
        <v>250</v>
      </c>
      <c r="K6" s="410" t="s">
        <v>251</v>
      </c>
      <c r="L6" s="410" t="s">
        <v>252</v>
      </c>
      <c r="M6" s="399" t="s">
        <v>253</v>
      </c>
      <c r="N6" s="399" t="s">
        <v>254</v>
      </c>
      <c r="O6" s="418"/>
    </row>
    <row r="7" spans="1:16">
      <c r="A7" s="414"/>
      <c r="B7" s="400"/>
      <c r="C7" s="400"/>
      <c r="D7" s="400"/>
      <c r="E7" s="400"/>
      <c r="F7" s="402"/>
      <c r="G7" s="19" t="s">
        <v>15</v>
      </c>
      <c r="H7" s="17" t="s">
        <v>16</v>
      </c>
      <c r="I7" s="411"/>
      <c r="J7" s="411"/>
      <c r="K7" s="411"/>
      <c r="L7" s="411"/>
      <c r="M7" s="400"/>
      <c r="N7" s="400"/>
      <c r="O7" s="402"/>
    </row>
    <row r="8" spans="1:16">
      <c r="A8" s="29"/>
      <c r="B8" s="200"/>
      <c r="C8" s="200"/>
      <c r="D8" s="200"/>
      <c r="E8" s="200"/>
      <c r="F8" s="200"/>
      <c r="G8" s="200"/>
      <c r="H8" s="200"/>
      <c r="I8" s="201"/>
      <c r="J8" s="200"/>
      <c r="K8" s="200"/>
      <c r="L8" s="200"/>
      <c r="M8" s="200"/>
      <c r="N8" s="200"/>
      <c r="O8" s="200"/>
      <c r="P8" s="9"/>
    </row>
    <row r="9" spans="1:16">
      <c r="A9" s="131" t="s">
        <v>132</v>
      </c>
      <c r="B9" s="202">
        <v>15</v>
      </c>
      <c r="C9" s="200">
        <v>13</v>
      </c>
      <c r="D9" s="200">
        <v>2</v>
      </c>
      <c r="E9" s="200">
        <v>487</v>
      </c>
      <c r="F9" s="200">
        <v>1671</v>
      </c>
      <c r="G9" s="200">
        <v>1070</v>
      </c>
      <c r="H9" s="200">
        <v>601</v>
      </c>
      <c r="I9" s="201">
        <v>12</v>
      </c>
      <c r="J9" s="200">
        <v>426</v>
      </c>
      <c r="K9" s="200">
        <v>417</v>
      </c>
      <c r="L9" s="200">
        <v>816</v>
      </c>
      <c r="M9" s="200">
        <v>1145</v>
      </c>
      <c r="N9" s="200">
        <v>47</v>
      </c>
      <c r="O9" s="200">
        <v>188</v>
      </c>
      <c r="P9" s="203"/>
    </row>
    <row r="10" spans="1:16">
      <c r="A10" s="24">
        <v>25</v>
      </c>
      <c r="B10" s="200">
        <v>15</v>
      </c>
      <c r="C10" s="200">
        <v>13</v>
      </c>
      <c r="D10" s="200">
        <v>2</v>
      </c>
      <c r="E10" s="200">
        <v>501</v>
      </c>
      <c r="F10" s="200">
        <v>1710</v>
      </c>
      <c r="G10" s="200">
        <v>1099</v>
      </c>
      <c r="H10" s="200">
        <v>611</v>
      </c>
      <c r="I10" s="201">
        <v>14</v>
      </c>
      <c r="J10" s="200">
        <v>438</v>
      </c>
      <c r="K10" s="200">
        <v>432</v>
      </c>
      <c r="L10" s="200">
        <v>826</v>
      </c>
      <c r="M10" s="200">
        <v>1153</v>
      </c>
      <c r="N10" s="200">
        <v>46</v>
      </c>
      <c r="O10" s="200">
        <v>177</v>
      </c>
      <c r="P10" s="203"/>
    </row>
    <row r="11" spans="1:16" ht="9.75" customHeight="1">
      <c r="A11" s="29"/>
      <c r="B11" s="200"/>
      <c r="C11" s="200"/>
      <c r="D11" s="200"/>
      <c r="E11" s="200"/>
      <c r="F11" s="200"/>
      <c r="G11" s="200"/>
      <c r="H11" s="200"/>
      <c r="I11" s="201"/>
      <c r="J11" s="200"/>
      <c r="K11" s="200"/>
      <c r="L11" s="200"/>
      <c r="M11" s="200"/>
      <c r="N11" s="200"/>
      <c r="O11" s="200"/>
      <c r="P11" s="203"/>
    </row>
    <row r="12" spans="1:16">
      <c r="A12" s="204">
        <v>26</v>
      </c>
      <c r="B12" s="205">
        <v>15</v>
      </c>
      <c r="C12" s="205">
        <v>13</v>
      </c>
      <c r="D12" s="205">
        <v>2</v>
      </c>
      <c r="E12" s="205">
        <v>513</v>
      </c>
      <c r="F12" s="205">
        <v>1756</v>
      </c>
      <c r="G12" s="205">
        <v>1130</v>
      </c>
      <c r="H12" s="205">
        <v>626</v>
      </c>
      <c r="I12" s="206">
        <f>8+6</f>
        <v>14</v>
      </c>
      <c r="J12" s="205">
        <f>305+142</f>
        <v>447</v>
      </c>
      <c r="K12" s="205">
        <f>310+157</f>
        <v>467</v>
      </c>
      <c r="L12" s="205">
        <f>507+321</f>
        <v>828</v>
      </c>
      <c r="M12" s="205">
        <v>1174</v>
      </c>
      <c r="N12" s="205">
        <v>51</v>
      </c>
      <c r="O12" s="205">
        <v>173</v>
      </c>
      <c r="P12" s="9"/>
    </row>
    <row r="13" spans="1:16">
      <c r="A13" s="207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>
      <c r="A14" s="20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</sheetData>
  <mergeCells count="13">
    <mergeCell ref="O5:O7"/>
    <mergeCell ref="B6:B7"/>
    <mergeCell ref="C6:C7"/>
    <mergeCell ref="D6:D7"/>
    <mergeCell ref="F6:F7"/>
    <mergeCell ref="I6:I7"/>
    <mergeCell ref="J6:J7"/>
    <mergeCell ref="K6:K7"/>
    <mergeCell ref="L6:L7"/>
    <mergeCell ref="M6:M7"/>
    <mergeCell ref="N6:N7"/>
    <mergeCell ref="A5:A7"/>
    <mergeCell ref="E5:E7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topLeftCell="D1" zoomScaleNormal="100" workbookViewId="0">
      <selection activeCell="L12" sqref="L12"/>
    </sheetView>
  </sheetViews>
  <sheetFormatPr defaultRowHeight="13.5"/>
  <cols>
    <col min="1" max="1" width="17.5" customWidth="1"/>
    <col min="2" max="7" width="16.25" customWidth="1"/>
  </cols>
  <sheetData>
    <row r="1" spans="1:7" s="6" customFormat="1">
      <c r="A1" s="56"/>
      <c r="B1" s="108" t="s">
        <v>98</v>
      </c>
      <c r="C1" s="56"/>
      <c r="D1" s="56"/>
      <c r="E1" s="56"/>
      <c r="F1" s="56"/>
      <c r="G1" s="56"/>
    </row>
    <row r="2" spans="1:7" s="6" customFormat="1">
      <c r="A2" s="110" t="s">
        <v>99</v>
      </c>
      <c r="B2" s="56"/>
      <c r="C2" s="56"/>
      <c r="D2" s="56"/>
      <c r="E2" s="56"/>
      <c r="F2" s="56"/>
      <c r="G2" s="56"/>
    </row>
    <row r="3" spans="1:7" ht="14.25">
      <c r="A3" s="209"/>
      <c r="B3" s="91" t="s">
        <v>255</v>
      </c>
      <c r="C3" s="210"/>
      <c r="D3" s="210"/>
      <c r="E3" s="210"/>
      <c r="F3" s="210"/>
      <c r="G3" s="210"/>
    </row>
    <row r="4" spans="1:7" ht="14.25" thickBot="1">
      <c r="A4" s="210"/>
      <c r="B4" s="210"/>
      <c r="C4" s="210"/>
      <c r="D4" s="210"/>
      <c r="E4" s="210"/>
      <c r="F4" s="210"/>
      <c r="G4" s="210"/>
    </row>
    <row r="5" spans="1:7" s="6" customFormat="1" ht="14.25" thickTop="1">
      <c r="A5" s="419" t="s">
        <v>256</v>
      </c>
      <c r="B5" s="63" t="s">
        <v>14</v>
      </c>
      <c r="C5" s="64"/>
      <c r="D5" s="63" t="s">
        <v>257</v>
      </c>
      <c r="E5" s="65"/>
      <c r="F5" s="64" t="s">
        <v>258</v>
      </c>
      <c r="G5" s="64"/>
    </row>
    <row r="6" spans="1:7" s="6" customFormat="1">
      <c r="A6" s="392"/>
      <c r="B6" s="66" t="s">
        <v>259</v>
      </c>
      <c r="C6" s="67" t="s">
        <v>260</v>
      </c>
      <c r="D6" s="70" t="s">
        <v>259</v>
      </c>
      <c r="E6" s="67" t="s">
        <v>261</v>
      </c>
      <c r="F6" s="67" t="s">
        <v>259</v>
      </c>
      <c r="G6" s="66" t="s">
        <v>262</v>
      </c>
    </row>
    <row r="7" spans="1:7" s="6" customFormat="1">
      <c r="A7" s="211"/>
      <c r="B7" s="212"/>
      <c r="C7" s="212"/>
      <c r="D7" s="212"/>
      <c r="E7" s="212"/>
      <c r="F7" s="212"/>
      <c r="G7" s="212"/>
    </row>
    <row r="8" spans="1:7" s="6" customFormat="1">
      <c r="A8" s="74" t="s">
        <v>132</v>
      </c>
      <c r="B8" s="213">
        <v>680</v>
      </c>
      <c r="C8" s="213">
        <v>1910</v>
      </c>
      <c r="D8" s="213">
        <v>445</v>
      </c>
      <c r="E8" s="213">
        <v>1333</v>
      </c>
      <c r="F8" s="213">
        <v>235</v>
      </c>
      <c r="G8" s="213">
        <v>577</v>
      </c>
    </row>
    <row r="9" spans="1:7" s="6" customFormat="1">
      <c r="A9" s="74">
        <v>25</v>
      </c>
      <c r="B9" s="213">
        <v>709</v>
      </c>
      <c r="C9" s="213">
        <v>2049</v>
      </c>
      <c r="D9" s="213">
        <v>475</v>
      </c>
      <c r="E9" s="213">
        <v>1421</v>
      </c>
      <c r="F9" s="213">
        <v>234</v>
      </c>
      <c r="G9" s="213">
        <v>628</v>
      </c>
    </row>
    <row r="10" spans="1:7" s="6" customFormat="1">
      <c r="A10" s="100">
        <v>26</v>
      </c>
      <c r="B10" s="214">
        <f>D10+F10</f>
        <v>727</v>
      </c>
      <c r="C10" s="214">
        <f>E10+G10</f>
        <v>2157</v>
      </c>
      <c r="D10" s="214">
        <v>490</v>
      </c>
      <c r="E10" s="214">
        <v>1502</v>
      </c>
      <c r="F10" s="214">
        <v>237</v>
      </c>
      <c r="G10" s="214">
        <v>655</v>
      </c>
    </row>
    <row r="11" spans="1:7" s="6" customFormat="1">
      <c r="A11" s="211"/>
      <c r="B11" s="214"/>
      <c r="C11" s="213"/>
      <c r="D11" s="213"/>
      <c r="E11" s="213"/>
      <c r="F11" s="213"/>
      <c r="G11" s="213"/>
    </row>
    <row r="12" spans="1:7" s="6" customFormat="1">
      <c r="A12" s="215" t="s">
        <v>263</v>
      </c>
      <c r="B12" s="213">
        <f t="shared" ref="B12:C18" si="0">D12+F12</f>
        <v>283</v>
      </c>
      <c r="C12" s="213">
        <f>E12+G12</f>
        <v>852</v>
      </c>
      <c r="D12" s="213">
        <v>185</v>
      </c>
      <c r="E12" s="213">
        <v>572</v>
      </c>
      <c r="F12" s="213">
        <v>98</v>
      </c>
      <c r="G12" s="213">
        <v>280</v>
      </c>
    </row>
    <row r="13" spans="1:7" s="6" customFormat="1">
      <c r="A13" s="215" t="s">
        <v>264</v>
      </c>
      <c r="B13" s="213">
        <f t="shared" si="0"/>
        <v>53</v>
      </c>
      <c r="C13" s="213">
        <f t="shared" si="0"/>
        <v>76</v>
      </c>
      <c r="D13" s="213">
        <v>42</v>
      </c>
      <c r="E13" s="213">
        <v>60</v>
      </c>
      <c r="F13" s="213">
        <v>11</v>
      </c>
      <c r="G13" s="213">
        <v>16</v>
      </c>
    </row>
    <row r="14" spans="1:7" s="6" customFormat="1">
      <c r="A14" s="215" t="s">
        <v>265</v>
      </c>
      <c r="B14" s="213">
        <v>5</v>
      </c>
      <c r="C14" s="213">
        <v>8</v>
      </c>
      <c r="D14" s="213">
        <v>5</v>
      </c>
      <c r="E14" s="213">
        <v>8</v>
      </c>
      <c r="F14" s="216" t="s">
        <v>266</v>
      </c>
      <c r="G14" s="216" t="s">
        <v>266</v>
      </c>
    </row>
    <row r="15" spans="1:7" s="6" customFormat="1">
      <c r="A15" s="215" t="s">
        <v>267</v>
      </c>
      <c r="B15" s="213">
        <f t="shared" si="0"/>
        <v>8</v>
      </c>
      <c r="C15" s="213">
        <f t="shared" si="0"/>
        <v>9</v>
      </c>
      <c r="D15" s="216">
        <v>6</v>
      </c>
      <c r="E15" s="216">
        <v>7</v>
      </c>
      <c r="F15" s="216">
        <v>2</v>
      </c>
      <c r="G15" s="216">
        <v>2</v>
      </c>
    </row>
    <row r="16" spans="1:7" s="6" customFormat="1">
      <c r="A16" s="215" t="s">
        <v>268</v>
      </c>
      <c r="B16" s="213">
        <f t="shared" si="0"/>
        <v>38</v>
      </c>
      <c r="C16" s="213">
        <f t="shared" si="0"/>
        <v>57</v>
      </c>
      <c r="D16" s="213">
        <v>24</v>
      </c>
      <c r="E16" s="213">
        <v>36</v>
      </c>
      <c r="F16" s="213">
        <v>14</v>
      </c>
      <c r="G16" s="213">
        <v>21</v>
      </c>
    </row>
    <row r="17" spans="1:7" s="6" customFormat="1">
      <c r="A17" s="215" t="s">
        <v>269</v>
      </c>
      <c r="B17" s="213">
        <f t="shared" si="0"/>
        <v>1</v>
      </c>
      <c r="C17" s="213">
        <v>1</v>
      </c>
      <c r="D17" s="216">
        <v>1</v>
      </c>
      <c r="E17" s="216">
        <v>1</v>
      </c>
      <c r="F17" s="216">
        <v>0</v>
      </c>
      <c r="G17" s="216" t="s">
        <v>266</v>
      </c>
    </row>
    <row r="18" spans="1:7" s="6" customFormat="1">
      <c r="A18" s="217" t="s">
        <v>270</v>
      </c>
      <c r="B18" s="218">
        <f t="shared" si="0"/>
        <v>339</v>
      </c>
      <c r="C18" s="219">
        <f t="shared" si="0"/>
        <v>1154</v>
      </c>
      <c r="D18" s="219">
        <v>227</v>
      </c>
      <c r="E18" s="219">
        <v>818</v>
      </c>
      <c r="F18" s="219">
        <v>112</v>
      </c>
      <c r="G18" s="219">
        <v>336</v>
      </c>
    </row>
    <row r="19" spans="1:7">
      <c r="B19" s="220"/>
      <c r="C19" s="220"/>
      <c r="D19" s="220"/>
      <c r="E19" s="220"/>
      <c r="F19" s="220"/>
      <c r="G19" s="220"/>
    </row>
    <row r="20" spans="1:7">
      <c r="B20" s="155"/>
      <c r="C20" s="155"/>
      <c r="D20" s="155"/>
      <c r="E20" s="155"/>
      <c r="F20" s="155"/>
      <c r="G20" s="155"/>
    </row>
    <row r="21" spans="1:7" s="12" customFormat="1">
      <c r="B21" s="220"/>
      <c r="C21" s="220"/>
      <c r="D21" s="220"/>
      <c r="E21" s="220"/>
      <c r="F21" s="220"/>
      <c r="G21" s="220"/>
    </row>
    <row r="22" spans="1:7" s="12" customFormat="1">
      <c r="B22" s="221"/>
      <c r="F22" s="221"/>
    </row>
    <row r="23" spans="1:7" s="12" customFormat="1">
      <c r="B23" s="221"/>
      <c r="F23" s="221"/>
    </row>
    <row r="24" spans="1:7" s="12" customFormat="1">
      <c r="B24" s="221"/>
      <c r="F24" s="221"/>
    </row>
    <row r="25" spans="1:7" s="12" customFormat="1">
      <c r="B25" s="221"/>
      <c r="F25" s="221"/>
    </row>
    <row r="26" spans="1:7" s="12" customFormat="1">
      <c r="B26" s="221"/>
      <c r="F26" s="221"/>
    </row>
    <row r="27" spans="1:7" s="12" customFormat="1">
      <c r="B27" s="221"/>
      <c r="F27" s="221"/>
    </row>
    <row r="28" spans="1:7" s="12" customFormat="1">
      <c r="B28" s="221"/>
      <c r="F28" s="221"/>
    </row>
    <row r="29" spans="1:7">
      <c r="B29" s="222"/>
    </row>
  </sheetData>
  <mergeCells count="1">
    <mergeCell ref="A5:A6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topLeftCell="G1" workbookViewId="0">
      <selection activeCell="L12" sqref="L12"/>
    </sheetView>
  </sheetViews>
  <sheetFormatPr defaultRowHeight="13.5"/>
  <cols>
    <col min="1" max="1" width="13.875" style="154" customWidth="1"/>
    <col min="2" max="5" width="11.5" customWidth="1"/>
    <col min="6" max="6" width="15.25" customWidth="1"/>
    <col min="7" max="10" width="11.5" customWidth="1"/>
  </cols>
  <sheetData>
    <row r="1" spans="1:10">
      <c r="A1" s="223"/>
      <c r="B1" s="224" t="s">
        <v>98</v>
      </c>
      <c r="C1" s="210"/>
      <c r="D1" s="210"/>
      <c r="E1" s="210"/>
      <c r="F1" s="210"/>
      <c r="G1" s="210"/>
      <c r="H1" s="210"/>
      <c r="I1" s="210"/>
      <c r="J1" s="210"/>
    </row>
    <row r="2" spans="1:10">
      <c r="A2" s="225" t="s">
        <v>271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ht="14.25">
      <c r="A3" s="223"/>
      <c r="B3" s="226" t="s">
        <v>272</v>
      </c>
      <c r="C3" s="210"/>
      <c r="D3" s="210"/>
      <c r="E3" s="210"/>
      <c r="F3" s="210"/>
      <c r="G3" s="210"/>
      <c r="H3" s="210"/>
      <c r="I3" s="210"/>
      <c r="J3" s="210"/>
    </row>
    <row r="4" spans="1:10" ht="14.25" thickBot="1">
      <c r="A4" s="223"/>
      <c r="B4" s="210"/>
      <c r="C4" s="210"/>
      <c r="D4" s="210"/>
      <c r="E4" s="210"/>
      <c r="F4" s="210"/>
      <c r="G4" s="210"/>
      <c r="H4" s="210"/>
      <c r="I4" s="210"/>
      <c r="J4" s="210"/>
    </row>
    <row r="5" spans="1:10" ht="15" customHeight="1" thickTop="1">
      <c r="A5" s="419" t="s">
        <v>273</v>
      </c>
      <c r="B5" s="420" t="s">
        <v>274</v>
      </c>
      <c r="C5" s="387" t="s">
        <v>275</v>
      </c>
      <c r="D5" s="395"/>
      <c r="E5" s="388"/>
      <c r="F5" s="420" t="s">
        <v>276</v>
      </c>
      <c r="G5" s="420" t="s">
        <v>274</v>
      </c>
      <c r="H5" s="387" t="s">
        <v>275</v>
      </c>
      <c r="I5" s="395"/>
      <c r="J5" s="395"/>
    </row>
    <row r="6" spans="1:10" ht="15" customHeight="1">
      <c r="A6" s="392"/>
      <c r="B6" s="397"/>
      <c r="C6" s="70" t="s">
        <v>14</v>
      </c>
      <c r="D6" s="67" t="s">
        <v>15</v>
      </c>
      <c r="E6" s="66" t="s">
        <v>16</v>
      </c>
      <c r="F6" s="397"/>
      <c r="G6" s="397"/>
      <c r="H6" s="70" t="s">
        <v>14</v>
      </c>
      <c r="I6" s="67" t="s">
        <v>15</v>
      </c>
      <c r="J6" s="66" t="s">
        <v>16</v>
      </c>
    </row>
    <row r="7" spans="1:10" s="6" customFormat="1">
      <c r="A7" s="227" t="s">
        <v>59</v>
      </c>
      <c r="B7" s="196"/>
      <c r="C7" s="196"/>
      <c r="D7" s="196"/>
      <c r="E7" s="196"/>
      <c r="F7" s="228"/>
      <c r="G7" s="229"/>
      <c r="H7" s="229"/>
      <c r="I7" s="229"/>
      <c r="J7" s="229"/>
    </row>
    <row r="8" spans="1:10" s="6" customFormat="1">
      <c r="A8" s="230" t="s">
        <v>132</v>
      </c>
      <c r="B8" s="213">
        <v>79</v>
      </c>
      <c r="C8" s="213">
        <v>4963</v>
      </c>
      <c r="D8" s="213">
        <v>1820</v>
      </c>
      <c r="E8" s="213">
        <v>3143</v>
      </c>
      <c r="F8" s="231" t="s">
        <v>277</v>
      </c>
      <c r="G8" s="216">
        <v>1</v>
      </c>
      <c r="H8" s="216">
        <f t="shared" ref="H8:H26" si="0">I8+J8</f>
        <v>31</v>
      </c>
      <c r="I8" s="216">
        <v>23</v>
      </c>
      <c r="J8" s="216">
        <v>8</v>
      </c>
    </row>
    <row r="9" spans="1:10" s="6" customFormat="1">
      <c r="A9" s="230">
        <v>25</v>
      </c>
      <c r="B9" s="213">
        <v>78</v>
      </c>
      <c r="C9" s="213">
        <v>5168</v>
      </c>
      <c r="D9" s="213">
        <v>1946</v>
      </c>
      <c r="E9" s="213">
        <v>3222</v>
      </c>
      <c r="F9" s="231" t="s">
        <v>278</v>
      </c>
      <c r="G9" s="216">
        <v>6</v>
      </c>
      <c r="H9" s="216">
        <f t="shared" si="0"/>
        <v>751</v>
      </c>
      <c r="I9" s="216">
        <v>491</v>
      </c>
      <c r="J9" s="216">
        <v>260</v>
      </c>
    </row>
    <row r="10" spans="1:10" s="6" customFormat="1">
      <c r="A10" s="232">
        <v>26</v>
      </c>
      <c r="B10" s="214">
        <v>81</v>
      </c>
      <c r="C10" s="214">
        <v>5200</v>
      </c>
      <c r="D10" s="214">
        <v>1987</v>
      </c>
      <c r="E10" s="214">
        <v>3213</v>
      </c>
      <c r="F10" s="231" t="s">
        <v>279</v>
      </c>
      <c r="G10" s="216">
        <v>1</v>
      </c>
      <c r="H10" s="216">
        <f t="shared" si="0"/>
        <v>52</v>
      </c>
      <c r="I10" s="216">
        <v>33</v>
      </c>
      <c r="J10" s="216">
        <v>19</v>
      </c>
    </row>
    <row r="11" spans="1:10" s="6" customFormat="1">
      <c r="A11" s="227"/>
      <c r="B11" s="213"/>
      <c r="C11" s="213"/>
      <c r="D11" s="213"/>
      <c r="E11" s="213"/>
      <c r="F11" s="231" t="s">
        <v>280</v>
      </c>
      <c r="G11" s="216">
        <v>1</v>
      </c>
      <c r="H11" s="216">
        <f t="shared" si="0"/>
        <v>7</v>
      </c>
      <c r="I11" s="216">
        <v>7</v>
      </c>
      <c r="J11" s="216">
        <v>0</v>
      </c>
    </row>
    <row r="12" spans="1:10" s="6" customFormat="1">
      <c r="A12" s="233" t="s">
        <v>281</v>
      </c>
      <c r="B12" s="216">
        <v>0</v>
      </c>
      <c r="C12" s="216">
        <v>0</v>
      </c>
      <c r="D12" s="216">
        <v>0</v>
      </c>
      <c r="E12" s="216">
        <v>0</v>
      </c>
      <c r="F12" s="231" t="s">
        <v>282</v>
      </c>
      <c r="G12" s="216">
        <v>2</v>
      </c>
      <c r="H12" s="216">
        <f t="shared" si="0"/>
        <v>93</v>
      </c>
      <c r="I12" s="216">
        <v>24</v>
      </c>
      <c r="J12" s="216">
        <v>69</v>
      </c>
    </row>
    <row r="13" spans="1:10" s="6" customFormat="1">
      <c r="A13" s="233" t="s">
        <v>283</v>
      </c>
      <c r="B13" s="213">
        <v>5</v>
      </c>
      <c r="C13" s="213">
        <v>368</v>
      </c>
      <c r="D13" s="213">
        <v>78</v>
      </c>
      <c r="E13" s="213">
        <v>290</v>
      </c>
      <c r="F13" s="231" t="s">
        <v>284</v>
      </c>
      <c r="G13" s="216">
        <v>1</v>
      </c>
      <c r="H13" s="216">
        <f t="shared" si="0"/>
        <v>19</v>
      </c>
      <c r="I13" s="216">
        <v>2</v>
      </c>
      <c r="J13" s="216">
        <v>17</v>
      </c>
    </row>
    <row r="14" spans="1:10" s="6" customFormat="1">
      <c r="A14" s="233" t="s">
        <v>285</v>
      </c>
      <c r="B14" s="213">
        <v>76</v>
      </c>
      <c r="C14" s="213">
        <v>4832</v>
      </c>
      <c r="D14" s="213">
        <v>1909</v>
      </c>
      <c r="E14" s="213">
        <v>2923</v>
      </c>
      <c r="F14" s="231" t="s">
        <v>286</v>
      </c>
      <c r="G14" s="216">
        <v>1</v>
      </c>
      <c r="H14" s="216">
        <f t="shared" si="0"/>
        <v>11</v>
      </c>
      <c r="I14" s="216">
        <v>4</v>
      </c>
      <c r="J14" s="216">
        <v>7</v>
      </c>
    </row>
    <row r="15" spans="1:10" s="6" customFormat="1">
      <c r="A15" s="230"/>
      <c r="B15" s="213"/>
      <c r="C15" s="213"/>
      <c r="D15" s="213"/>
      <c r="E15" s="213"/>
      <c r="F15" s="231" t="s">
        <v>287</v>
      </c>
      <c r="G15" s="216">
        <v>3</v>
      </c>
      <c r="H15" s="216">
        <f t="shared" si="0"/>
        <v>192</v>
      </c>
      <c r="I15" s="216">
        <v>85</v>
      </c>
      <c r="J15" s="216">
        <v>107</v>
      </c>
    </row>
    <row r="16" spans="1:10" s="6" customFormat="1">
      <c r="A16" s="234" t="s">
        <v>288</v>
      </c>
      <c r="B16" s="216">
        <v>10</v>
      </c>
      <c r="C16" s="216">
        <f>SUM(C17:C25)</f>
        <v>621</v>
      </c>
      <c r="D16" s="216">
        <f>SUM(D17:D25)</f>
        <v>190</v>
      </c>
      <c r="E16" s="216">
        <f>SUM(E17:E25)</f>
        <v>431</v>
      </c>
      <c r="F16" s="231" t="s">
        <v>289</v>
      </c>
      <c r="G16" s="216">
        <v>1</v>
      </c>
      <c r="H16" s="216">
        <f t="shared" si="0"/>
        <v>7</v>
      </c>
      <c r="I16" s="216">
        <v>5</v>
      </c>
      <c r="J16" s="216">
        <v>2</v>
      </c>
    </row>
    <row r="17" spans="1:10" s="6" customFormat="1">
      <c r="A17" s="233" t="s">
        <v>290</v>
      </c>
      <c r="B17" s="216">
        <v>3</v>
      </c>
      <c r="C17" s="216">
        <f>D17+E17</f>
        <v>415</v>
      </c>
      <c r="D17" s="216">
        <v>93</v>
      </c>
      <c r="E17" s="216">
        <v>322</v>
      </c>
      <c r="F17" s="231" t="s">
        <v>291</v>
      </c>
      <c r="G17" s="235">
        <v>3</v>
      </c>
      <c r="H17" s="216">
        <f t="shared" si="0"/>
        <v>41</v>
      </c>
      <c r="I17" s="216">
        <v>33</v>
      </c>
      <c r="J17" s="216">
        <v>8</v>
      </c>
    </row>
    <row r="18" spans="1:10" s="6" customFormat="1">
      <c r="A18" s="233" t="s">
        <v>292</v>
      </c>
      <c r="B18" s="216">
        <v>1</v>
      </c>
      <c r="C18" s="216">
        <f t="shared" ref="C18:C24" si="1">D18+E18</f>
        <v>32</v>
      </c>
      <c r="D18" s="216">
        <v>18</v>
      </c>
      <c r="E18" s="216">
        <v>14</v>
      </c>
      <c r="F18" s="231" t="s">
        <v>293</v>
      </c>
      <c r="G18" s="235">
        <v>1</v>
      </c>
      <c r="H18" s="216">
        <f t="shared" si="0"/>
        <v>9</v>
      </c>
      <c r="I18" s="216">
        <v>0</v>
      </c>
      <c r="J18" s="216">
        <v>9</v>
      </c>
    </row>
    <row r="19" spans="1:10" s="6" customFormat="1">
      <c r="A19" s="233" t="s">
        <v>294</v>
      </c>
      <c r="B19" s="216">
        <v>1</v>
      </c>
      <c r="C19" s="216">
        <f t="shared" si="1"/>
        <v>7</v>
      </c>
      <c r="D19" s="216">
        <v>5</v>
      </c>
      <c r="E19" s="216">
        <v>2</v>
      </c>
      <c r="F19" s="231" t="s">
        <v>295</v>
      </c>
      <c r="G19" s="216">
        <v>3</v>
      </c>
      <c r="H19" s="216">
        <f t="shared" si="0"/>
        <v>45</v>
      </c>
      <c r="I19" s="216">
        <v>22</v>
      </c>
      <c r="J19" s="216">
        <v>23</v>
      </c>
    </row>
    <row r="20" spans="1:10" s="6" customFormat="1">
      <c r="A20" s="233" t="s">
        <v>296</v>
      </c>
      <c r="B20" s="216">
        <v>1</v>
      </c>
      <c r="C20" s="216">
        <f t="shared" si="1"/>
        <v>24</v>
      </c>
      <c r="D20" s="216">
        <v>11</v>
      </c>
      <c r="E20" s="216">
        <v>13</v>
      </c>
      <c r="F20" s="231" t="s">
        <v>297</v>
      </c>
      <c r="G20" s="216">
        <v>4</v>
      </c>
      <c r="H20" s="216">
        <f t="shared" si="0"/>
        <v>176</v>
      </c>
      <c r="I20" s="216">
        <v>1</v>
      </c>
      <c r="J20" s="216">
        <v>175</v>
      </c>
    </row>
    <row r="21" spans="1:10" s="6" customFormat="1">
      <c r="A21" s="233" t="s">
        <v>284</v>
      </c>
      <c r="B21" s="216">
        <v>1</v>
      </c>
      <c r="C21" s="216">
        <f t="shared" si="1"/>
        <v>24</v>
      </c>
      <c r="D21" s="216">
        <v>9</v>
      </c>
      <c r="E21" s="216">
        <v>15</v>
      </c>
      <c r="F21" s="231" t="s">
        <v>298</v>
      </c>
      <c r="G21" s="216">
        <v>2</v>
      </c>
      <c r="H21" s="216">
        <f t="shared" si="0"/>
        <v>17</v>
      </c>
      <c r="I21" s="216">
        <v>2</v>
      </c>
      <c r="J21" s="216">
        <v>15</v>
      </c>
    </row>
    <row r="22" spans="1:10" s="6" customFormat="1">
      <c r="A22" s="233" t="s">
        <v>299</v>
      </c>
      <c r="B22" s="216">
        <v>1</v>
      </c>
      <c r="C22" s="216">
        <f t="shared" si="1"/>
        <v>27</v>
      </c>
      <c r="D22" s="216">
        <v>10</v>
      </c>
      <c r="E22" s="216">
        <v>17</v>
      </c>
      <c r="F22" s="231" t="s">
        <v>300</v>
      </c>
      <c r="G22" s="216">
        <v>1</v>
      </c>
      <c r="H22" s="216">
        <f t="shared" si="0"/>
        <v>5</v>
      </c>
      <c r="I22" s="216">
        <v>0</v>
      </c>
      <c r="J22" s="216">
        <v>5</v>
      </c>
    </row>
    <row r="23" spans="1:10" s="6" customFormat="1">
      <c r="A23" s="233" t="s">
        <v>301</v>
      </c>
      <c r="B23" s="216">
        <v>1</v>
      </c>
      <c r="C23" s="216">
        <f t="shared" si="1"/>
        <v>57</v>
      </c>
      <c r="D23" s="216">
        <v>29</v>
      </c>
      <c r="E23" s="216">
        <v>28</v>
      </c>
      <c r="F23" s="231" t="s">
        <v>302</v>
      </c>
      <c r="G23" s="216">
        <v>3</v>
      </c>
      <c r="H23" s="216">
        <f t="shared" si="0"/>
        <v>55</v>
      </c>
      <c r="I23" s="216">
        <v>16</v>
      </c>
      <c r="J23" s="216">
        <v>39</v>
      </c>
    </row>
    <row r="24" spans="1:10" s="6" customFormat="1">
      <c r="A24" s="233" t="s">
        <v>303</v>
      </c>
      <c r="B24" s="216">
        <v>1</v>
      </c>
      <c r="C24" s="216">
        <f t="shared" si="1"/>
        <v>35</v>
      </c>
      <c r="D24" s="216">
        <v>15</v>
      </c>
      <c r="E24" s="216">
        <v>20</v>
      </c>
      <c r="F24" s="231" t="s">
        <v>304</v>
      </c>
      <c r="G24" s="216">
        <v>1</v>
      </c>
      <c r="H24" s="216">
        <f t="shared" si="0"/>
        <v>48</v>
      </c>
      <c r="I24" s="216">
        <v>4</v>
      </c>
      <c r="J24" s="216">
        <v>44</v>
      </c>
    </row>
    <row r="25" spans="1:10" s="6" customFormat="1">
      <c r="A25" s="233"/>
      <c r="B25" s="216"/>
      <c r="C25" s="216"/>
      <c r="D25" s="216"/>
      <c r="E25" s="216"/>
      <c r="F25" s="231" t="s">
        <v>305</v>
      </c>
      <c r="G25" s="216">
        <v>4</v>
      </c>
      <c r="H25" s="216">
        <f t="shared" si="0"/>
        <v>96</v>
      </c>
      <c r="I25" s="216">
        <v>80</v>
      </c>
      <c r="J25" s="216">
        <v>16</v>
      </c>
    </row>
    <row r="26" spans="1:10" s="6" customFormat="1">
      <c r="A26" s="236" t="s">
        <v>306</v>
      </c>
      <c r="B26" s="216">
        <v>68</v>
      </c>
      <c r="C26" s="216">
        <f>C27+C28+C29+C30+H8+H9+H10+H11+H12+H13+H14+H15+H16+H17+H18+H19+H20+H21+H22+H23+H24+H25+H26</f>
        <v>4110</v>
      </c>
      <c r="D26" s="216">
        <f>D27+D28+D29+D30+I8+I9+I10+I11+I12+I13+I14+I15+I16+I17+I18+I19+I20+I21+I22+I23+I24+I25+I26</f>
        <v>1460</v>
      </c>
      <c r="E26" s="216">
        <f>E27+E28+E29+E30+J8+J9+J10+J11+J12+J13+J14+J15+J16+J17+J18+J19+J20+J21+J22+J23+J24+J25+J26</f>
        <v>2650</v>
      </c>
      <c r="F26" s="231" t="s">
        <v>307</v>
      </c>
      <c r="G26" s="216">
        <v>7</v>
      </c>
      <c r="H26" s="216">
        <f t="shared" si="0"/>
        <v>215</v>
      </c>
      <c r="I26" s="216">
        <v>134</v>
      </c>
      <c r="J26" s="235">
        <v>81</v>
      </c>
    </row>
    <row r="27" spans="1:10" s="6" customFormat="1">
      <c r="A27" s="233" t="s">
        <v>308</v>
      </c>
      <c r="B27" s="216">
        <v>5</v>
      </c>
      <c r="C27" s="216">
        <f>D27+E27</f>
        <v>113</v>
      </c>
      <c r="D27" s="216">
        <v>98</v>
      </c>
      <c r="E27" s="216">
        <v>15</v>
      </c>
      <c r="F27" s="231"/>
      <c r="G27" s="235"/>
      <c r="H27" s="235"/>
      <c r="I27" s="235"/>
      <c r="J27" s="235"/>
    </row>
    <row r="28" spans="1:10" s="6" customFormat="1">
      <c r="A28" s="233" t="s">
        <v>309</v>
      </c>
      <c r="B28" s="216">
        <v>2</v>
      </c>
      <c r="C28" s="216">
        <f>D28+E28</f>
        <v>57</v>
      </c>
      <c r="D28" s="216">
        <v>37</v>
      </c>
      <c r="E28" s="216">
        <v>20</v>
      </c>
      <c r="F28" s="237" t="s">
        <v>310</v>
      </c>
      <c r="G28" s="235">
        <v>3</v>
      </c>
      <c r="H28" s="235">
        <f>SUM(H29:H30)</f>
        <v>469</v>
      </c>
      <c r="I28" s="235">
        <f>SUM(I29:I30)</f>
        <v>337</v>
      </c>
      <c r="J28" s="235">
        <f>SUM(J29:J30)</f>
        <v>132</v>
      </c>
    </row>
    <row r="29" spans="1:10" s="6" customFormat="1">
      <c r="A29" s="233" t="s">
        <v>311</v>
      </c>
      <c r="B29" s="216">
        <v>14</v>
      </c>
      <c r="C29" s="216">
        <f>D29+E29</f>
        <v>1903</v>
      </c>
      <c r="D29" s="216">
        <v>359</v>
      </c>
      <c r="E29" s="216">
        <v>1544</v>
      </c>
      <c r="F29" s="238" t="s">
        <v>312</v>
      </c>
      <c r="G29" s="216">
        <v>1</v>
      </c>
      <c r="H29" s="216">
        <f>I29+J29</f>
        <v>459</v>
      </c>
      <c r="I29" s="216">
        <v>336</v>
      </c>
      <c r="J29" s="216">
        <v>123</v>
      </c>
    </row>
    <row r="30" spans="1:10" s="6" customFormat="1">
      <c r="A30" s="233" t="s">
        <v>313</v>
      </c>
      <c r="B30" s="216">
        <v>1</v>
      </c>
      <c r="C30" s="216">
        <f>D30+E30</f>
        <v>167</v>
      </c>
      <c r="D30" s="216">
        <v>0</v>
      </c>
      <c r="E30" s="216">
        <v>167</v>
      </c>
      <c r="F30" s="231" t="s">
        <v>314</v>
      </c>
      <c r="G30" s="216">
        <v>2</v>
      </c>
      <c r="H30" s="216">
        <f>I30+J30</f>
        <v>10</v>
      </c>
      <c r="I30" s="216">
        <v>1</v>
      </c>
      <c r="J30" s="216">
        <v>9</v>
      </c>
    </row>
    <row r="31" spans="1:10" s="6" customFormat="1">
      <c r="A31" s="239"/>
      <c r="B31" s="240"/>
      <c r="C31" s="240"/>
      <c r="D31" s="240"/>
      <c r="E31" s="240"/>
      <c r="F31" s="241"/>
      <c r="G31" s="242"/>
      <c r="H31" s="242"/>
      <c r="I31" s="242"/>
      <c r="J31" s="242"/>
    </row>
    <row r="32" spans="1:10">
      <c r="B32" s="12"/>
      <c r="C32" s="12"/>
      <c r="D32" s="12"/>
      <c r="E32" s="12"/>
    </row>
    <row r="38" spans="2:2">
      <c r="B38" s="243"/>
    </row>
    <row r="39" spans="2:2">
      <c r="B39" s="243"/>
    </row>
  </sheetData>
  <mergeCells count="6">
    <mergeCell ref="H5:J5"/>
    <mergeCell ref="A5:A6"/>
    <mergeCell ref="B5:B6"/>
    <mergeCell ref="C5:E5"/>
    <mergeCell ref="F5:F6"/>
    <mergeCell ref="G5:G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175-1</vt:lpstr>
      <vt:lpstr>175-2</vt:lpstr>
      <vt:lpstr>175-3</vt:lpstr>
      <vt:lpstr>175-4</vt:lpstr>
      <vt:lpstr>175-5</vt:lpstr>
      <vt:lpstr>175-6</vt:lpstr>
      <vt:lpstr>175-7</vt:lpstr>
      <vt:lpstr>175-8</vt:lpstr>
      <vt:lpstr>175-9</vt:lpstr>
      <vt:lpstr>175-10</vt:lpstr>
      <vt:lpstr>175-11</vt:lpstr>
      <vt:lpstr>175-12</vt:lpstr>
      <vt:lpstr>175-13</vt:lpstr>
      <vt:lpstr>175-14</vt:lpstr>
      <vt:lpstr>175-15</vt:lpstr>
      <vt:lpstr>175-16</vt:lpstr>
      <vt:lpstr>175-17</vt:lpstr>
      <vt:lpstr>'175-4'!Print_Area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2015-12-03T02:32:29Z</dcterms:created>
  <dcterms:modified xsi:type="dcterms:W3CDTF">2015-12-04T06:47:05Z</dcterms:modified>
</cp:coreProperties>
</file>