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構築路床のCBR計算" sheetId="1" r:id="rId1"/>
    <sheet name="舗装の設計" sheetId="2" r:id="rId2"/>
  </sheets>
  <definedNames>
    <definedName name="_xlnm.Print_Area" localSheetId="0">'構築路床のCBR計算'!$A$18:$BH$57</definedName>
    <definedName name="_xlnm.Print_Area" localSheetId="1">'舗装の設計'!$A$16:$AL$71</definedName>
  </definedNames>
  <calcPr fullCalcOnLoad="1"/>
</workbook>
</file>

<file path=xl/comments1.xml><?xml version="1.0" encoding="utf-8"?>
<comments xmlns="http://schemas.openxmlformats.org/spreadsheetml/2006/main">
  <authors>
    <author>012390</author>
  </authors>
  <commentList>
    <comment ref="EE28" authorId="0">
      <text>
        <r>
          <rPr>
            <b/>
            <sz val="10"/>
            <rFont val="ＭＳ Ｐゴシック"/>
            <family val="3"/>
          </rPr>
          <t>round→rounddown</t>
        </r>
      </text>
    </comment>
  </commentList>
</comments>
</file>

<file path=xl/sharedStrings.xml><?xml version="1.0" encoding="utf-8"?>
<sst xmlns="http://schemas.openxmlformats.org/spreadsheetml/2006/main" count="257" uniqueCount="183">
  <si>
    <t>施工箇所</t>
  </si>
  <si>
    <t>道路台帳</t>
  </si>
  <si>
    <t>CBRの二乗</t>
  </si>
  <si>
    <r>
      <t>路 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名</t>
    </r>
  </si>
  <si>
    <r>
      <t>設計C</t>
    </r>
    <r>
      <rPr>
        <sz val="11"/>
        <rFont val="ＭＳ Ｐゴシック"/>
        <family val="3"/>
      </rPr>
      <t>BR</t>
    </r>
  </si>
  <si>
    <r>
      <t>区間のC</t>
    </r>
    <r>
      <rPr>
        <sz val="11"/>
        <rFont val="ＭＳ Ｐゴシック"/>
        <family val="3"/>
      </rPr>
      <t>BRと設計CBRの関係</t>
    </r>
  </si>
  <si>
    <r>
      <t>区間のC</t>
    </r>
    <r>
      <rPr>
        <sz val="11"/>
        <rFont val="ＭＳ Ｐゴシック"/>
        <family val="3"/>
      </rPr>
      <t>BR</t>
    </r>
  </si>
  <si>
    <r>
      <t>(</t>
    </r>
    <r>
      <rPr>
        <sz val="11"/>
        <rFont val="ＭＳ Ｐゴシック"/>
        <family val="3"/>
      </rPr>
      <t xml:space="preserve"> 2以上 3未満）</t>
    </r>
  </si>
  <si>
    <t xml:space="preserve"> 3以上 4未満</t>
  </si>
  <si>
    <t xml:space="preserve"> 4以上 6未満</t>
  </si>
  <si>
    <t xml:space="preserve"> 6以上 8未満</t>
  </si>
  <si>
    <t>(2)</t>
  </si>
  <si>
    <t>層厚（cm）</t>
  </si>
  <si>
    <t>合計</t>
  </si>
  <si>
    <t>○</t>
  </si>
  <si>
    <t>舗装計画交通量</t>
  </si>
  <si>
    <t>疲労破壊輪数</t>
  </si>
  <si>
    <t>年</t>
  </si>
  <si>
    <t>○設計条件</t>
  </si>
  <si>
    <t>設計荷重区分</t>
  </si>
  <si>
    <t>小型道路</t>
  </si>
  <si>
    <t>普通道路（一方向２車線以下）</t>
  </si>
  <si>
    <t>普通道路（一方向３車線以上）</t>
  </si>
  <si>
    <t>○必要等値換算係数</t>
  </si>
  <si>
    <t>○舗装断面</t>
  </si>
  <si>
    <t>上層路盤</t>
  </si>
  <si>
    <t>下層路盤</t>
  </si>
  <si>
    <t>基　層</t>
  </si>
  <si>
    <t>表　層</t>
  </si>
  <si>
    <t>材　　　料</t>
  </si>
  <si>
    <t>等値換算係数</t>
  </si>
  <si>
    <t>等値換算厚（cm）</t>
  </si>
  <si>
    <t>合計厚さ（cm）</t>
  </si>
  <si>
    <t>摘　　要</t>
  </si>
  <si>
    <t>道路交通センサス</t>
  </si>
  <si>
    <t>交通量調査</t>
  </si>
  <si>
    <t>その他（</t>
  </si>
  <si>
    <t>根拠</t>
  </si>
  <si>
    <t>（台/日）</t>
  </si>
  <si>
    <t>設 計 期 間</t>
  </si>
  <si>
    <t>設 計 期 間 の
平 均 伸 び 率</t>
  </si>
  <si>
    <t>×</t>
  </si>
  <si>
    <t>＝</t>
  </si>
  <si>
    <t>（台/日・方向）</t>
  </si>
  <si>
    <t>交通区分</t>
  </si>
  <si>
    <t>信　　頼　　度</t>
  </si>
  <si>
    <t>設 計 C B R</t>
  </si>
  <si>
    <r>
      <t>T</t>
    </r>
    <r>
      <rPr>
        <vertAlign val="subscript"/>
        <sz val="11"/>
        <rFont val="ＭＳ Ｐゴシック"/>
        <family val="3"/>
      </rPr>
      <t>A</t>
    </r>
    <r>
      <rPr>
        <sz val="11"/>
        <rFont val="ＭＳ Ｐゴシック"/>
        <family val="3"/>
      </rPr>
      <t>＝</t>
    </r>
  </si>
  <si>
    <r>
      <t>N</t>
    </r>
    <r>
      <rPr>
        <vertAlign val="superscript"/>
        <sz val="11"/>
        <rFont val="ＭＳ Ｐゴシック"/>
        <family val="3"/>
      </rPr>
      <t>0.16</t>
    </r>
  </si>
  <si>
    <r>
      <t>CBR</t>
    </r>
    <r>
      <rPr>
        <vertAlign val="superscript"/>
        <sz val="11"/>
        <rFont val="ＭＳ Ｐゴシック"/>
        <family val="3"/>
      </rPr>
      <t>0.3</t>
    </r>
  </si>
  <si>
    <t>＝</t>
  </si>
  <si>
    <t>疲労破壊輪数と舗装計画交通量の関係</t>
  </si>
  <si>
    <t>①普通道路（標準荷重49kN）</t>
  </si>
  <si>
    <r>
      <t>N</t>
    </r>
    <r>
      <rPr>
        <sz val="8"/>
        <rFont val="ＭＳ Ｐゴシック"/>
        <family val="3"/>
      </rPr>
      <t>7</t>
    </r>
  </si>
  <si>
    <r>
      <t>N</t>
    </r>
    <r>
      <rPr>
        <sz val="8"/>
        <rFont val="ＭＳ Ｐゴシック"/>
        <family val="3"/>
      </rPr>
      <t>6</t>
    </r>
  </si>
  <si>
    <r>
      <t>N</t>
    </r>
    <r>
      <rPr>
        <sz val="8"/>
        <rFont val="ＭＳ Ｐゴシック"/>
        <family val="3"/>
      </rPr>
      <t>5</t>
    </r>
  </si>
  <si>
    <r>
      <t>N</t>
    </r>
    <r>
      <rPr>
        <sz val="8"/>
        <rFont val="ＭＳ Ｐゴシック"/>
        <family val="3"/>
      </rPr>
      <t>4</t>
    </r>
  </si>
  <si>
    <r>
      <t>N</t>
    </r>
    <r>
      <rPr>
        <sz val="8"/>
        <rFont val="ＭＳ Ｐゴシック"/>
        <family val="3"/>
      </rPr>
      <t>3</t>
    </r>
  </si>
  <si>
    <r>
      <t>N</t>
    </r>
    <r>
      <rPr>
        <sz val="8"/>
        <rFont val="ＭＳ Ｐゴシック"/>
        <family val="3"/>
      </rPr>
      <t>2</t>
    </r>
  </si>
  <si>
    <t>1000以上3000未満</t>
  </si>
  <si>
    <t>250以上1000未満</t>
  </si>
  <si>
    <t>100以上250未満</t>
  </si>
  <si>
    <t>40以上100未満</t>
  </si>
  <si>
    <t>15以上40未満</t>
  </si>
  <si>
    <t>3000以上　　　　　　</t>
  </si>
  <si>
    <t>40未満　　　　　</t>
  </si>
  <si>
    <t>650以上3000未満</t>
  </si>
  <si>
    <t>300以上650未満</t>
  </si>
  <si>
    <t>300未満　　　　　</t>
  </si>
  <si>
    <t>①小型道路（標準荷重17kN）</t>
  </si>
  <si>
    <t>（％）</t>
  </si>
  <si>
    <t>）</t>
  </si>
  <si>
    <r>
      <t>S</t>
    </r>
    <r>
      <rPr>
        <sz val="8"/>
        <rFont val="ＭＳ Ｐゴシック"/>
        <family val="3"/>
      </rPr>
      <t>1</t>
    </r>
  </si>
  <si>
    <r>
      <t>S</t>
    </r>
    <r>
      <rPr>
        <sz val="8"/>
        <rFont val="ＭＳ Ｐゴシック"/>
        <family val="3"/>
      </rPr>
      <t>2</t>
    </r>
  </si>
  <si>
    <r>
      <t>S</t>
    </r>
    <r>
      <rPr>
        <sz val="8"/>
        <rFont val="ＭＳ Ｐゴシック"/>
        <family val="3"/>
      </rPr>
      <t>3</t>
    </r>
  </si>
  <si>
    <r>
      <t>S</t>
    </r>
    <r>
      <rPr>
        <sz val="8"/>
        <rFont val="ＭＳ Ｐゴシック"/>
        <family val="3"/>
      </rPr>
      <t>4</t>
    </r>
  </si>
  <si>
    <r>
      <t>N</t>
    </r>
    <r>
      <rPr>
        <sz val="8"/>
        <rFont val="ＭＳ Ｐゴシック"/>
        <family val="3"/>
      </rPr>
      <t>1</t>
    </r>
  </si>
  <si>
    <t>１車線当たりの割合</t>
  </si>
  <si>
    <t>（回/</t>
  </si>
  <si>
    <t>年）</t>
  </si>
  <si>
    <t>Ｎｏ．</t>
  </si>
  <si>
    <t>地点のCBR（CBRm）</t>
  </si>
  <si>
    <t>改良後CBR</t>
  </si>
  <si>
    <t>改良厚</t>
  </si>
  <si>
    <t>cm</t>
  </si>
  <si>
    <t>置換後CBR</t>
  </si>
  <si>
    <t>棄却判定</t>
  </si>
  <si>
    <t>置換厚</t>
  </si>
  <si>
    <t>数</t>
  </si>
  <si>
    <t>改良・置換する地点</t>
  </si>
  <si>
    <t>Xn</t>
  </si>
  <si>
    <t>Xn-1</t>
  </si>
  <si>
    <t>X2</t>
  </si>
  <si>
    <t>X1</t>
  </si>
  <si>
    <t>偏差が最も大きい値</t>
  </si>
  <si>
    <t>区間の
CBR</t>
  </si>
  <si>
    <t>棄却
判定</t>
  </si>
  <si>
    <t>摘　要</t>
  </si>
  <si>
    <t>平均
ＣＢＲ</t>
  </si>
  <si>
    <t>　　自己責任にてご使用下さい。</t>
  </si>
  <si>
    <t>注）この計算シートの作成においては充分に注意を払っていますが、その内容について保証するものではありません。</t>
  </si>
  <si>
    <t>１）路面設計</t>
  </si>
  <si>
    <t>○道路設計条件</t>
  </si>
  <si>
    <t>道路の区分</t>
  </si>
  <si>
    <t>種</t>
  </si>
  <si>
    <t>級</t>
  </si>
  <si>
    <t>第</t>
  </si>
  <si>
    <r>
      <t>（回/</t>
    </r>
    <r>
      <rPr>
        <sz val="11"/>
        <rFont val="ＭＳ Ｐゴシック"/>
        <family val="3"/>
      </rPr>
      <t>mm）</t>
    </r>
  </si>
  <si>
    <r>
      <t>（m</t>
    </r>
    <r>
      <rPr>
        <sz val="11"/>
        <rFont val="ＭＳ Ｐゴシック"/>
        <family val="3"/>
      </rPr>
      <t>m以下）</t>
    </r>
  </si>
  <si>
    <r>
      <t>（m</t>
    </r>
    <r>
      <rPr>
        <sz val="11"/>
        <rFont val="ＭＳ Ｐゴシック"/>
        <family val="3"/>
      </rPr>
      <t>l/15S）</t>
    </r>
  </si>
  <si>
    <t>２）構造設計</t>
  </si>
  <si>
    <t>仮設道路・工事用道路</t>
  </si>
  <si>
    <t>歩道の車両乗入れ部</t>
  </si>
  <si>
    <t>測点間距離（m）</t>
  </si>
  <si>
    <t>測　　　　　点</t>
  </si>
  <si>
    <t>設計
CBR</t>
  </si>
  <si>
    <t>採用</t>
  </si>
  <si>
    <t>その他</t>
  </si>
  <si>
    <t>○設計条件の設定</t>
  </si>
  <si>
    <t>必須の性能指標</t>
  </si>
  <si>
    <t>塑性変形輪数</t>
  </si>
  <si>
    <t>平たん性</t>
  </si>
  <si>
    <t>浸透水量</t>
  </si>
  <si>
    <t>注）この計算シートの作成においては充分に注意を払っていますが、その内容について保証する</t>
  </si>
  <si>
    <t>　　ものではありません。自己責任にてご使用下さい。</t>
  </si>
  <si>
    <t>○表層・基層材料</t>
  </si>
  <si>
    <t>表　　　層</t>
  </si>
  <si>
    <t>密粒度As（20）改質Ⅱ型</t>
  </si>
  <si>
    <t>密粒度As（20）</t>
  </si>
  <si>
    <t>密粒度As（13）</t>
  </si>
  <si>
    <t>ポーラスAs改質H型</t>
  </si>
  <si>
    <t>細粒度As</t>
  </si>
  <si>
    <t>基　　　層</t>
  </si>
  <si>
    <t>粗粒度As（20）改質Ⅱ型</t>
  </si>
  <si>
    <t>粗粒度As（20）</t>
  </si>
  <si>
    <t>）</t>
  </si>
  <si>
    <t>（</t>
  </si>
  <si>
    <t>その他の場合記入</t>
  </si>
  <si>
    <t>C-30：修正CBR20以上30未満</t>
  </si>
  <si>
    <t>C-４0：修正CBR20以上30未満</t>
  </si>
  <si>
    <t>C-30：修正CBR30以上</t>
  </si>
  <si>
    <t>C-40：修正CBR30以上</t>
  </si>
  <si>
    <t>RC-40：修正CBR30以上</t>
  </si>
  <si>
    <t>RC-４0：修正CBR20以上30未満</t>
  </si>
  <si>
    <t>セメント安定処理</t>
  </si>
  <si>
    <t>石灰安定処理</t>
  </si>
  <si>
    <t>RC-30：修正CBR30以上</t>
  </si>
  <si>
    <t>RC-30：修正CBR20以上30未満</t>
  </si>
  <si>
    <r>
      <t>改良した層のC</t>
    </r>
    <r>
      <rPr>
        <sz val="11"/>
        <rFont val="ＭＳ Ｐゴシック"/>
        <family val="3"/>
      </rPr>
      <t>BR</t>
    </r>
  </si>
  <si>
    <r>
      <t>置換土のC</t>
    </r>
    <r>
      <rPr>
        <sz val="11"/>
        <rFont val="ＭＳ Ｐゴシック"/>
        <family val="3"/>
      </rPr>
      <t>BR</t>
    </r>
  </si>
  <si>
    <t>瀝青安定処理：常温混合</t>
  </si>
  <si>
    <t>瀝青安定処理：加熱混合</t>
  </si>
  <si>
    <t>セメント・瀝青安定処理</t>
  </si>
  <si>
    <t>粒度調整砕石</t>
  </si>
  <si>
    <t>粒度調整鉄鋼スラグ</t>
  </si>
  <si>
    <t>水硬性粒度調整鉄鋼スラグ</t>
  </si>
  <si>
    <t>等値換
算係数</t>
  </si>
  <si>
    <t>○</t>
  </si>
  <si>
    <t>選択</t>
  </si>
  <si>
    <t>表　　　層</t>
  </si>
  <si>
    <t>：</t>
  </si>
  <si>
    <t>↓</t>
  </si>
  <si>
    <t>理由を記入</t>
  </si>
  <si>
    <t>その他の場合の</t>
  </si>
  <si>
    <t>○上下線の区分</t>
  </si>
  <si>
    <t>あり</t>
  </si>
  <si>
    <t>なし（１．５車線整備等）</t>
  </si>
  <si>
    <t>→構造設計の設計期間と同一</t>
  </si>
  <si>
    <t>→透水性・排水性舗装の場合</t>
  </si>
  <si>
    <t>基　　　層</t>
  </si>
  <si>
    <t>番号（</t>
  </si>
  <si>
    <t>≧ 3 以上</t>
  </si>
  <si>
    <t>最大値</t>
  </si>
  <si>
    <t>最小値</t>
  </si>
  <si>
    <t>＞</t>
  </si>
  <si>
    <t>計算</t>
  </si>
  <si>
    <t>CBR計算（路床CBR＜3の場合）</t>
  </si>
  <si>
    <t>CBR計算（路床CBR＞3の場合）</t>
  </si>
  <si>
    <t>n</t>
  </si>
  <si>
    <r>
      <t>γ(</t>
    </r>
    <r>
      <rPr>
        <sz val="11"/>
        <rFont val="ＭＳ Ｐゴシック"/>
        <family val="3"/>
      </rPr>
      <t>n,0.05)</t>
    </r>
  </si>
  <si>
    <t>(主)○○線</t>
  </si>
  <si>
    <t>○○市△△地内</t>
  </si>
  <si>
    <t>○○市△△地内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</si>
</sst>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00_ "/>
    <numFmt numFmtId="178" formatCode="0.0000_ "/>
    <numFmt numFmtId="179" formatCode="0.000_ "/>
    <numFmt numFmtId="180" formatCode="0.0_ "/>
    <numFmt numFmtId="181" formatCode="0.00_ "/>
    <numFmt numFmtId="182" formatCode="#,##0.0_ ;[Red]\-#,##0.0\ "/>
    <numFmt numFmtId="183" formatCode="#,##0.00_ ;[Red]\-#,##0.00\ "/>
    <numFmt numFmtId="184" formatCode="0.0000000_ "/>
    <numFmt numFmtId="185" formatCode="0.000000_ "/>
    <numFmt numFmtId="186" formatCode="0_ "/>
    <numFmt numFmtId="187" formatCode="#,##0.000_ ;[Red]\-#,##0.000\ "/>
    <numFmt numFmtId="188" formatCode="#,##0.0000_ ;[Red]\-#,##0.0000\ "/>
    <numFmt numFmtId="189" formatCode="#,##0.00000_ ;[Red]\-#,##0.00000\ "/>
    <numFmt numFmtId="190" formatCode="#,##0_ ;[Red]\-#,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vertAlign val="subscript"/>
      <sz val="11"/>
      <name val="ＭＳ Ｐゴシック"/>
      <family val="3"/>
    </font>
    <font>
      <vertAlign val="superscript"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81" fontId="0" fillId="0" borderId="0" xfId="0" applyNumberFormat="1" applyAlignment="1">
      <alignment horizontal="center"/>
    </xf>
    <xf numFmtId="181" fontId="0" fillId="0" borderId="0" xfId="0" applyNumberFormat="1" applyBorder="1" applyAlignment="1">
      <alignment horizontal="center"/>
    </xf>
    <xf numFmtId="183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textRotation="255"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textRotation="255"/>
    </xf>
    <xf numFmtId="0" fontId="0" fillId="0" borderId="16" xfId="0" applyBorder="1" applyAlignment="1">
      <alignment textRotation="255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38" fontId="0" fillId="0" borderId="0" xfId="48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81" fontId="0" fillId="0" borderId="0" xfId="0" applyNumberFormat="1" applyFill="1" applyBorder="1" applyAlignment="1" applyProtection="1">
      <alignment horizontal="center"/>
      <protection/>
    </xf>
    <xf numFmtId="186" fontId="0" fillId="0" borderId="0" xfId="0" applyNumberFormat="1" applyFill="1" applyBorder="1" applyAlignment="1" applyProtection="1">
      <alignment horizontal="center"/>
      <protection/>
    </xf>
    <xf numFmtId="38" fontId="0" fillId="0" borderId="0" xfId="48" applyFont="1" applyFill="1" applyBorder="1" applyAlignment="1" applyProtection="1">
      <alignment/>
      <protection/>
    </xf>
    <xf numFmtId="0" fontId="0" fillId="0" borderId="11" xfId="0" applyFont="1" applyBorder="1" applyAlignment="1">
      <alignment horizontal="center"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9" xfId="0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right"/>
      <protection/>
    </xf>
    <xf numFmtId="0" fontId="0" fillId="0" borderId="20" xfId="0" applyBorder="1" applyAlignment="1" applyProtection="1">
      <alignment/>
      <protection/>
    </xf>
    <xf numFmtId="181" fontId="0" fillId="0" borderId="11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 vertical="center"/>
      <protection/>
    </xf>
    <xf numFmtId="18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7" xfId="0" applyBorder="1" applyAlignment="1" applyProtection="1">
      <alignment vertical="top"/>
      <protection/>
    </xf>
    <xf numFmtId="0" fontId="0" fillId="0" borderId="16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/>
      <protection/>
    </xf>
    <xf numFmtId="178" fontId="0" fillId="0" borderId="14" xfId="0" applyNumberFormat="1" applyBorder="1" applyAlignment="1">
      <alignment horizontal="center"/>
    </xf>
    <xf numFmtId="179" fontId="0" fillId="0" borderId="22" xfId="0" applyNumberFormat="1" applyBorder="1" applyAlignment="1">
      <alignment horizontal="center"/>
    </xf>
    <xf numFmtId="179" fontId="0" fillId="0" borderId="2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2" xfId="0" applyFont="1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83" fontId="0" fillId="33" borderId="20" xfId="0" applyNumberFormat="1" applyFont="1" applyFill="1" applyBorder="1" applyAlignment="1" applyProtection="1">
      <alignment horizontal="center"/>
      <protection/>
    </xf>
    <xf numFmtId="183" fontId="0" fillId="33" borderId="14" xfId="0" applyNumberFormat="1" applyFont="1" applyFill="1" applyBorder="1" applyAlignment="1" applyProtection="1">
      <alignment horizontal="center"/>
      <protection/>
    </xf>
    <xf numFmtId="183" fontId="0" fillId="33" borderId="15" xfId="0" applyNumberFormat="1" applyFont="1" applyFill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33" borderId="20" xfId="0" applyFont="1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 horizontal="center"/>
      <protection/>
    </xf>
    <xf numFmtId="0" fontId="0" fillId="33" borderId="15" xfId="0" applyFont="1" applyFill="1" applyBorder="1" applyAlignment="1" applyProtection="1">
      <alignment horizontal="center"/>
      <protection/>
    </xf>
    <xf numFmtId="176" fontId="0" fillId="0" borderId="22" xfId="48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4" borderId="20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/>
      <protection locked="0"/>
    </xf>
    <xf numFmtId="0" fontId="0" fillId="35" borderId="22" xfId="0" applyFill="1" applyBorder="1" applyAlignment="1" applyProtection="1">
      <alignment horizontal="center"/>
      <protection locked="0"/>
    </xf>
    <xf numFmtId="181" fontId="0" fillId="0" borderId="22" xfId="0" applyNumberFormat="1" applyBorder="1" applyAlignment="1">
      <alignment horizontal="center"/>
    </xf>
    <xf numFmtId="0" fontId="0" fillId="0" borderId="14" xfId="0" applyBorder="1" applyAlignment="1">
      <alignment horizontal="right"/>
    </xf>
    <xf numFmtId="180" fontId="0" fillId="0" borderId="20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180" fontId="0" fillId="0" borderId="15" xfId="0" applyNumberFormat="1" applyBorder="1" applyAlignment="1">
      <alignment horizontal="center"/>
    </xf>
    <xf numFmtId="0" fontId="0" fillId="0" borderId="23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Border="1" applyAlignment="1" quotePrefix="1">
      <alignment horizontal="center" vertical="center"/>
    </xf>
    <xf numFmtId="0" fontId="0" fillId="0" borderId="25" xfId="0" applyBorder="1" applyAlignment="1">
      <alignment horizontal="center"/>
    </xf>
    <xf numFmtId="0" fontId="0" fillId="36" borderId="22" xfId="0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36" borderId="20" xfId="0" applyFill="1" applyBorder="1" applyAlignment="1" applyProtection="1">
      <alignment horizontal="center"/>
      <protection locked="0"/>
    </xf>
    <xf numFmtId="0" fontId="0" fillId="36" borderId="14" xfId="0" applyFill="1" applyBorder="1" applyAlignment="1" applyProtection="1">
      <alignment horizontal="center"/>
      <protection locked="0"/>
    </xf>
    <xf numFmtId="0" fontId="0" fillId="36" borderId="15" xfId="0" applyFill="1" applyBorder="1" applyAlignment="1" applyProtection="1">
      <alignment horizontal="center"/>
      <protection locked="0"/>
    </xf>
    <xf numFmtId="0" fontId="0" fillId="35" borderId="15" xfId="0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33" borderId="13" xfId="0" applyFont="1" applyFill="1" applyBorder="1" applyAlignment="1" applyProtection="1">
      <alignment horizontal="center"/>
      <protection/>
    </xf>
    <xf numFmtId="0" fontId="0" fillId="33" borderId="19" xfId="0" applyFont="1" applyFill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0" fillId="35" borderId="20" xfId="0" applyFont="1" applyFill="1" applyBorder="1" applyAlignment="1" applyProtection="1">
      <alignment shrinkToFit="1"/>
      <protection locked="0"/>
    </xf>
    <xf numFmtId="0" fontId="0" fillId="35" borderId="14" xfId="0" applyFont="1" applyFill="1" applyBorder="1" applyAlignment="1" applyProtection="1">
      <alignment shrinkToFit="1"/>
      <protection locked="0"/>
    </xf>
    <xf numFmtId="0" fontId="0" fillId="35" borderId="15" xfId="0" applyFont="1" applyFill="1" applyBorder="1" applyAlignment="1" applyProtection="1">
      <alignment shrinkToFit="1"/>
      <protection locked="0"/>
    </xf>
    <xf numFmtId="0" fontId="0" fillId="0" borderId="22" xfId="0" applyFont="1" applyFill="1" applyBorder="1" applyAlignment="1" applyProtection="1">
      <alignment/>
      <protection/>
    </xf>
    <xf numFmtId="0" fontId="0" fillId="36" borderId="22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shrinkToFit="1"/>
      <protection locked="0"/>
    </xf>
    <xf numFmtId="0" fontId="0" fillId="33" borderId="12" xfId="0" applyFill="1" applyBorder="1" applyAlignment="1">
      <alignment horizontal="center" wrapText="1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5" borderId="20" xfId="0" applyFont="1" applyFill="1" applyBorder="1" applyAlignment="1" applyProtection="1">
      <alignment shrinkToFit="1"/>
      <protection locked="0"/>
    </xf>
    <xf numFmtId="0" fontId="0" fillId="0" borderId="22" xfId="0" applyFont="1" applyBorder="1" applyAlignment="1">
      <alignment/>
    </xf>
    <xf numFmtId="0" fontId="0" fillId="36" borderId="20" xfId="0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 horizontal="center"/>
      <protection/>
    </xf>
    <xf numFmtId="0" fontId="0" fillId="36" borderId="15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 shrinkToFit="1"/>
      <protection/>
    </xf>
    <xf numFmtId="0" fontId="0" fillId="0" borderId="14" xfId="0" applyBorder="1" applyAlignment="1" applyProtection="1">
      <alignment shrinkToFit="1"/>
      <protection/>
    </xf>
    <xf numFmtId="0" fontId="0" fillId="0" borderId="15" xfId="0" applyBorder="1" applyAlignment="1" applyProtection="1">
      <alignment shrinkToFit="1"/>
      <protection/>
    </xf>
    <xf numFmtId="181" fontId="0" fillId="0" borderId="20" xfId="0" applyNumberFormat="1" applyBorder="1" applyAlignment="1" applyProtection="1">
      <alignment horizontal="center"/>
      <protection/>
    </xf>
    <xf numFmtId="181" fontId="0" fillId="0" borderId="14" xfId="0" applyNumberFormat="1" applyBorder="1" applyAlignment="1" applyProtection="1">
      <alignment horizontal="center"/>
      <protection/>
    </xf>
    <xf numFmtId="181" fontId="0" fillId="0" borderId="15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36" borderId="14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 shrinkToFit="1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4" xfId="0" applyBorder="1" applyAlignment="1" applyProtection="1">
      <alignment/>
      <protection/>
    </xf>
    <xf numFmtId="0" fontId="0" fillId="0" borderId="22" xfId="0" applyFont="1" applyBorder="1" applyAlignment="1" applyProtection="1">
      <alignment horizontal="center"/>
      <protection/>
    </xf>
    <xf numFmtId="0" fontId="0" fillId="35" borderId="22" xfId="0" applyFont="1" applyFill="1" applyBorder="1" applyAlignment="1" applyProtection="1">
      <alignment shrinkToFit="1"/>
      <protection locked="0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0" fillId="35" borderId="22" xfId="0" applyFill="1" applyBorder="1" applyAlignment="1" applyProtection="1">
      <alignment shrinkToFit="1"/>
      <protection locked="0"/>
    </xf>
    <xf numFmtId="0" fontId="0" fillId="0" borderId="12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38" fontId="0" fillId="0" borderId="20" xfId="0" applyNumberFormat="1" applyFont="1" applyFill="1" applyBorder="1" applyAlignment="1" applyProtection="1">
      <alignment horizontal="center"/>
      <protection/>
    </xf>
    <xf numFmtId="38" fontId="0" fillId="0" borderId="14" xfId="0" applyNumberFormat="1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 shrinkToFit="1"/>
      <protection locked="0"/>
    </xf>
    <xf numFmtId="0" fontId="0" fillId="34" borderId="14" xfId="0" applyFont="1" applyFill="1" applyBorder="1" applyAlignment="1" applyProtection="1">
      <alignment horizontal="center" shrinkToFit="1"/>
      <protection locked="0"/>
    </xf>
    <xf numFmtId="0" fontId="0" fillId="35" borderId="14" xfId="0" applyFill="1" applyBorder="1" applyAlignment="1" applyProtection="1">
      <alignment shrinkToFit="1"/>
      <protection locked="0"/>
    </xf>
    <xf numFmtId="0" fontId="0" fillId="0" borderId="13" xfId="0" applyFont="1" applyFill="1" applyBorder="1" applyAlignment="1" applyProtection="1">
      <alignment horizontal="center" shrinkToFit="1"/>
      <protection/>
    </xf>
    <xf numFmtId="0" fontId="0" fillId="36" borderId="20" xfId="0" applyFont="1" applyFill="1" applyBorder="1" applyAlignment="1" applyProtection="1">
      <alignment horizontal="center"/>
      <protection locked="0"/>
    </xf>
    <xf numFmtId="38" fontId="0" fillId="0" borderId="20" xfId="48" applyFont="1" applyBorder="1" applyAlignment="1" applyProtection="1">
      <alignment/>
      <protection/>
    </xf>
    <xf numFmtId="38" fontId="0" fillId="0" borderId="14" xfId="48" applyFont="1" applyBorder="1" applyAlignment="1" applyProtection="1">
      <alignment/>
      <protection/>
    </xf>
    <xf numFmtId="38" fontId="0" fillId="0" borderId="15" xfId="48" applyFont="1" applyBorder="1" applyAlignment="1" applyProtection="1">
      <alignment/>
      <protection/>
    </xf>
    <xf numFmtId="181" fontId="0" fillId="0" borderId="13" xfId="0" applyNumberFormat="1" applyBorder="1" applyAlignment="1" applyProtection="1">
      <alignment horizontal="center" vertical="center"/>
      <protection/>
    </xf>
    <xf numFmtId="181" fontId="0" fillId="0" borderId="17" xfId="0" applyNumberForma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186" fontId="0" fillId="36" borderId="22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shrinkToFit="1"/>
      <protection/>
    </xf>
    <xf numFmtId="0" fontId="0" fillId="0" borderId="14" xfId="0" applyBorder="1" applyAlignment="1" applyProtection="1">
      <alignment horizontal="center" shrinkToFit="1"/>
      <protection/>
    </xf>
    <xf numFmtId="0" fontId="0" fillId="0" borderId="15" xfId="0" applyBorder="1" applyAlignment="1" applyProtection="1">
      <alignment horizontal="center" shrinkToFit="1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wrapText="1"/>
      <protection/>
    </xf>
    <xf numFmtId="0" fontId="0" fillId="36" borderId="12" xfId="0" applyFill="1" applyBorder="1" applyAlignment="1" applyProtection="1">
      <alignment horizontal="center"/>
      <protection locked="0"/>
    </xf>
    <xf numFmtId="0" fontId="0" fillId="36" borderId="13" xfId="0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/>
    </xf>
    <xf numFmtId="0" fontId="0" fillId="0" borderId="26" xfId="0" applyBorder="1" applyAlignment="1" applyProtection="1">
      <alignment horizontal="center" vertical="center" textRotation="255"/>
      <protection/>
    </xf>
    <xf numFmtId="0" fontId="0" fillId="0" borderId="23" xfId="0" applyBorder="1" applyAlignment="1" applyProtection="1">
      <alignment horizontal="center" vertical="center" textRotation="255"/>
      <protection/>
    </xf>
    <xf numFmtId="0" fontId="0" fillId="0" borderId="24" xfId="0" applyBorder="1" applyAlignment="1" applyProtection="1">
      <alignment horizontal="center" vertical="center" textRotation="255"/>
      <protection/>
    </xf>
    <xf numFmtId="181" fontId="0" fillId="36" borderId="12" xfId="0" applyNumberFormat="1" applyFill="1" applyBorder="1" applyAlignment="1" applyProtection="1">
      <alignment horizontal="center" vertical="center"/>
      <protection locked="0"/>
    </xf>
    <xf numFmtId="181" fontId="0" fillId="36" borderId="13" xfId="0" applyNumberFormat="1" applyFill="1" applyBorder="1" applyAlignment="1" applyProtection="1">
      <alignment horizontal="center" vertical="center"/>
      <protection locked="0"/>
    </xf>
    <xf numFmtId="181" fontId="0" fillId="36" borderId="16" xfId="0" applyNumberFormat="1" applyFill="1" applyBorder="1" applyAlignment="1" applyProtection="1">
      <alignment horizontal="center" vertical="center"/>
      <protection locked="0"/>
    </xf>
    <xf numFmtId="181" fontId="0" fillId="36" borderId="17" xfId="0" applyNumberFormat="1" applyFill="1" applyBorder="1" applyAlignment="1" applyProtection="1">
      <alignment horizontal="center" vertical="center"/>
      <protection locked="0"/>
    </xf>
    <xf numFmtId="181" fontId="0" fillId="0" borderId="25" xfId="0" applyNumberFormat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 shrinkToFit="1"/>
      <protection locked="0"/>
    </xf>
    <xf numFmtId="0" fontId="0" fillId="34" borderId="14" xfId="0" applyFill="1" applyBorder="1" applyAlignment="1" applyProtection="1">
      <alignment horizontal="center" shrinkToFit="1"/>
      <protection locked="0"/>
    </xf>
    <xf numFmtId="0" fontId="0" fillId="34" borderId="15" xfId="0" applyFill="1" applyBorder="1" applyAlignment="1" applyProtection="1">
      <alignment horizontal="center" shrinkToFit="1"/>
      <protection locked="0"/>
    </xf>
    <xf numFmtId="181" fontId="0" fillId="0" borderId="22" xfId="0" applyNumberFormat="1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 locked="0"/>
    </xf>
    <xf numFmtId="186" fontId="0" fillId="0" borderId="22" xfId="0" applyNumberFormat="1" applyBorder="1" applyAlignment="1" applyProtection="1">
      <alignment horizontal="center"/>
      <protection/>
    </xf>
    <xf numFmtId="180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 shrinkToFit="1"/>
      <protection/>
    </xf>
    <xf numFmtId="0" fontId="0" fillId="0" borderId="0" xfId="0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center"/>
      <protection/>
    </xf>
    <xf numFmtId="9" fontId="0" fillId="0" borderId="22" xfId="0" applyNumberFormat="1" applyBorder="1" applyAlignment="1" applyProtection="1">
      <alignment horizontal="left"/>
      <protection/>
    </xf>
    <xf numFmtId="180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38" fontId="0" fillId="0" borderId="20" xfId="48" applyFont="1" applyBorder="1" applyAlignment="1" applyProtection="1">
      <alignment horizontal="center"/>
      <protection/>
    </xf>
    <xf numFmtId="38" fontId="0" fillId="0" borderId="14" xfId="48" applyFont="1" applyBorder="1" applyAlignment="1" applyProtection="1">
      <alignment horizontal="center"/>
      <protection/>
    </xf>
    <xf numFmtId="38" fontId="0" fillId="36" borderId="12" xfId="48" applyFont="1" applyFill="1" applyBorder="1" applyAlignment="1" applyProtection="1">
      <alignment horizontal="center"/>
      <protection locked="0"/>
    </xf>
    <xf numFmtId="38" fontId="0" fillId="36" borderId="13" xfId="48" applyFont="1" applyFill="1" applyBorder="1" applyAlignment="1" applyProtection="1">
      <alignment horizontal="center"/>
      <protection locked="0"/>
    </xf>
    <xf numFmtId="38" fontId="0" fillId="0" borderId="13" xfId="48" applyFont="1" applyBorder="1" applyAlignment="1" applyProtection="1">
      <alignment horizontal="center" vertical="center"/>
      <protection/>
    </xf>
    <xf numFmtId="38" fontId="0" fillId="0" borderId="17" xfId="48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shrinkToFit="1"/>
      <protection/>
    </xf>
    <xf numFmtId="0" fontId="0" fillId="0" borderId="12" xfId="0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left"/>
      <protection/>
    </xf>
    <xf numFmtId="0" fontId="0" fillId="0" borderId="14" xfId="0" applyBorder="1" applyAlignment="1" applyProtection="1">
      <alignment horizontal="right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0" fontId="0" fillId="0" borderId="0" xfId="0" applyBorder="1" applyAlignment="1" applyProtection="1">
      <alignment horizontal="right"/>
      <protection/>
    </xf>
    <xf numFmtId="38" fontId="0" fillId="0" borderId="16" xfId="48" applyFont="1" applyFill="1" applyBorder="1" applyAlignment="1" applyProtection="1">
      <alignment horizontal="center"/>
      <protection/>
    </xf>
    <xf numFmtId="38" fontId="0" fillId="0" borderId="17" xfId="48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/>
      <protection/>
    </xf>
    <xf numFmtId="0" fontId="0" fillId="0" borderId="13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35" borderId="20" xfId="0" applyFill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2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142875</xdr:colOff>
      <xdr:row>10</xdr:row>
      <xdr:rowOff>9525</xdr:rowOff>
    </xdr:from>
    <xdr:to>
      <xdr:col>47</xdr:col>
      <xdr:colOff>85725</xdr:colOff>
      <xdr:row>15</xdr:row>
      <xdr:rowOff>47625</xdr:rowOff>
    </xdr:to>
    <xdr:sp>
      <xdr:nvSpPr>
        <xdr:cNvPr id="1" name="AutoShape 1"/>
        <xdr:cNvSpPr>
          <a:spLocks/>
        </xdr:cNvSpPr>
      </xdr:nvSpPr>
      <xdr:spPr>
        <a:xfrm>
          <a:off x="6838950" y="1724025"/>
          <a:ext cx="1685925" cy="895350"/>
        </a:xfrm>
        <a:prstGeom prst="wedgeRectCallout">
          <a:avLst>
            <a:gd name="adj1" fmla="val -44916"/>
            <a:gd name="adj2" fmla="val 67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安定処理・置換を行う地点に○を付けること。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このシートは在来路床が単一層の場合しか計算できません。</a:t>
          </a:r>
        </a:p>
      </xdr:txBody>
    </xdr:sp>
    <xdr:clientData/>
  </xdr:twoCellAnchor>
  <xdr:oneCellAnchor>
    <xdr:from>
      <xdr:col>61</xdr:col>
      <xdr:colOff>38100</xdr:colOff>
      <xdr:row>27</xdr:row>
      <xdr:rowOff>85725</xdr:rowOff>
    </xdr:from>
    <xdr:ext cx="1847850" cy="409575"/>
    <xdr:sp>
      <xdr:nvSpPr>
        <xdr:cNvPr id="2" name="Text Box 2"/>
        <xdr:cNvSpPr txBox="1">
          <a:spLocks noChangeArrowheads="1"/>
        </xdr:cNvSpPr>
      </xdr:nvSpPr>
      <xdr:spPr>
        <a:xfrm>
          <a:off x="10877550" y="4714875"/>
          <a:ext cx="18478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この計算シートでは、設計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CBR≧3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を扱う。</a:t>
          </a:r>
        </a:p>
      </xdr:txBody>
    </xdr:sp>
    <xdr:clientData/>
  </xdr:oneCellAnchor>
  <xdr:twoCellAnchor>
    <xdr:from>
      <xdr:col>1</xdr:col>
      <xdr:colOff>28575</xdr:colOff>
      <xdr:row>0</xdr:row>
      <xdr:rowOff>66675</xdr:rowOff>
    </xdr:from>
    <xdr:to>
      <xdr:col>36</xdr:col>
      <xdr:colOff>104775</xdr:colOff>
      <xdr:row>16</xdr:row>
      <xdr:rowOff>85725</xdr:rowOff>
    </xdr:to>
    <xdr:grpSp>
      <xdr:nvGrpSpPr>
        <xdr:cNvPr id="3" name="グループ化 9"/>
        <xdr:cNvGrpSpPr>
          <a:grpSpLocks/>
        </xdr:cNvGrpSpPr>
      </xdr:nvGrpSpPr>
      <xdr:grpSpPr>
        <a:xfrm>
          <a:off x="209550" y="66675"/>
          <a:ext cx="6410325" cy="2762250"/>
          <a:chOff x="209550" y="66675"/>
          <a:chExt cx="6410325" cy="2762250"/>
        </a:xfrm>
        <a:solidFill>
          <a:srgbClr val="FFFFFF"/>
        </a:solidFill>
      </xdr:grpSpPr>
      <xdr:sp>
        <xdr:nvSpPr>
          <xdr:cNvPr id="4" name="Text Box 3"/>
          <xdr:cNvSpPr txBox="1">
            <a:spLocks noChangeArrowheads="1"/>
          </xdr:cNvSpPr>
        </xdr:nvSpPr>
        <xdr:spPr>
          <a:xfrm>
            <a:off x="209550" y="66675"/>
            <a:ext cx="6410325" cy="27622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《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利用上の注意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》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着色部を入力してください。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水色部分　はドロップダウンで選択できます。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黄色部分　は自由入力（必須）してください。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緑色部分　は自由入力（必要な場合に入力）してください。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●選択条件に間違いがある場合は、　エラーメッセージ　が出ます。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●この計算シートでは、連続した区間において同一の層厚で改良・置換する場合の計算を行います。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測点毎に改良・置換厚を換える場合には適用できません。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●この計算シートの作成においては充分に注意を払っていますが、その内容について保証するものではありません。自己責任にてご使用下さい。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H30.1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版</a:t>
            </a:r>
          </a:p>
        </xdr:txBody>
      </xdr:sp>
      <xdr:sp>
        <xdr:nvSpPr>
          <xdr:cNvPr id="5" name="Text Box 4"/>
          <xdr:cNvSpPr txBox="1">
            <a:spLocks noChangeArrowheads="1"/>
          </xdr:cNvSpPr>
        </xdr:nvSpPr>
        <xdr:spPr>
          <a:xfrm>
            <a:off x="400257" y="523827"/>
            <a:ext cx="572122" cy="190595"/>
          </a:xfrm>
          <a:prstGeom prst="rect">
            <a:avLst/>
          </a:prstGeom>
          <a:solidFill>
            <a:srgbClr val="00FFFF"/>
          </a:solidFill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水色部分</a:t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400257" y="771739"/>
            <a:ext cx="572122" cy="180927"/>
          </a:xfrm>
          <a:prstGeom prst="rect">
            <a:avLst/>
          </a:prstGeom>
          <a:solidFill>
            <a:srgbClr val="FFFF00"/>
          </a:solidFill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黄色部分</a:t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2477202" y="1352502"/>
            <a:ext cx="971164" cy="18092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エラーメッセージ</a:t>
            </a:r>
          </a:p>
        </xdr:txBody>
      </xdr:sp>
      <xdr:sp>
        <xdr:nvSpPr>
          <xdr:cNvPr id="8" name="Text Box 7"/>
          <xdr:cNvSpPr txBox="1">
            <a:spLocks noChangeArrowheads="1"/>
          </xdr:cNvSpPr>
        </xdr:nvSpPr>
        <xdr:spPr>
          <a:xfrm>
            <a:off x="419488" y="1018961"/>
            <a:ext cx="572122" cy="180927"/>
          </a:xfrm>
          <a:prstGeom prst="rect">
            <a:avLst/>
          </a:prstGeom>
          <a:solidFill>
            <a:srgbClr val="00FF00"/>
          </a:solidFill>
          <a:ln w="9525" cmpd="sng">
            <a:noFill/>
          </a:ln>
        </xdr:spPr>
        <xdr:txBody>
          <a:bodyPr vertOverflow="clip" wrap="square" lIns="18288" tIns="18288" rIns="0" bIns="0">
            <a:spAutoFit/>
          </a:bodyPr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緑色部分</a:t>
            </a:r>
          </a:p>
        </xdr:txBody>
      </xdr:sp>
    </xdr:grpSp>
    <xdr:clientData/>
  </xdr:twoCellAnchor>
  <xdr:twoCellAnchor>
    <xdr:from>
      <xdr:col>61</xdr:col>
      <xdr:colOff>28575</xdr:colOff>
      <xdr:row>20</xdr:row>
      <xdr:rowOff>38100</xdr:rowOff>
    </xdr:from>
    <xdr:to>
      <xdr:col>69</xdr:col>
      <xdr:colOff>28575</xdr:colOff>
      <xdr:row>25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10868025" y="3467100"/>
          <a:ext cx="1371600" cy="895350"/>
        </a:xfrm>
        <a:prstGeom prst="wedgeRectCallout">
          <a:avLst>
            <a:gd name="adj" fmla="val 6702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採用する安定処理・置換厚は経済性等を考慮して各自判断してください。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152400</xdr:rowOff>
    </xdr:from>
    <xdr:to>
      <xdr:col>36</xdr:col>
      <xdr:colOff>95250</xdr:colOff>
      <xdr:row>14</xdr:row>
      <xdr:rowOff>0</xdr:rowOff>
    </xdr:to>
    <xdr:sp>
      <xdr:nvSpPr>
        <xdr:cNvPr id="1" name="Text Box 25"/>
        <xdr:cNvSpPr txBox="1">
          <a:spLocks noChangeArrowheads="1"/>
        </xdr:cNvSpPr>
      </xdr:nvSpPr>
      <xdr:spPr>
        <a:xfrm>
          <a:off x="200025" y="152400"/>
          <a:ext cx="6067425" cy="2247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利用上の注意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着色部を入力してください。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水色部分　はドロップダウンで選択できます。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黄色部分　は自由入力（必須）してください。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緑色部分　は自由入力（必要な場合に入力）してください。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●選択条件に間違いがある場合は、　エラーメッセージ　が出ます。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●この計算シートの作成においては充分に注意を払っていますが、その内容について保証するものではありません。自己責任にてご使用下さい。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H20.9.17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2</xdr:col>
      <xdr:colOff>0</xdr:colOff>
      <xdr:row>2</xdr:row>
      <xdr:rowOff>152400</xdr:rowOff>
    </xdr:from>
    <xdr:ext cx="581025" cy="200025"/>
    <xdr:sp>
      <xdr:nvSpPr>
        <xdr:cNvPr id="2" name="Text Box 39"/>
        <xdr:cNvSpPr txBox="1">
          <a:spLocks noChangeArrowheads="1"/>
        </xdr:cNvSpPr>
      </xdr:nvSpPr>
      <xdr:spPr>
        <a:xfrm>
          <a:off x="342900" y="495300"/>
          <a:ext cx="581025" cy="200025"/>
        </a:xfrm>
        <a:prstGeom prst="rect">
          <a:avLst/>
        </a:prstGeom>
        <a:solidFill>
          <a:srgbClr val="00FFFF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水色部分</a:t>
          </a:r>
        </a:p>
      </xdr:txBody>
    </xdr:sp>
    <xdr:clientData/>
  </xdr:oneCellAnchor>
  <xdr:oneCellAnchor>
    <xdr:from>
      <xdr:col>2</xdr:col>
      <xdr:colOff>0</xdr:colOff>
      <xdr:row>4</xdr:row>
      <xdr:rowOff>152400</xdr:rowOff>
    </xdr:from>
    <xdr:ext cx="581025" cy="200025"/>
    <xdr:sp>
      <xdr:nvSpPr>
        <xdr:cNvPr id="3" name="Text Box 40"/>
        <xdr:cNvSpPr txBox="1">
          <a:spLocks noChangeArrowheads="1"/>
        </xdr:cNvSpPr>
      </xdr:nvSpPr>
      <xdr:spPr>
        <a:xfrm>
          <a:off x="342900" y="838200"/>
          <a:ext cx="581025" cy="2000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黄色部分</a:t>
          </a:r>
        </a:p>
      </xdr:txBody>
    </xdr:sp>
    <xdr:clientData/>
  </xdr:oneCellAnchor>
  <xdr:oneCellAnchor>
    <xdr:from>
      <xdr:col>13</xdr:col>
      <xdr:colOff>114300</xdr:colOff>
      <xdr:row>8</xdr:row>
      <xdr:rowOff>142875</xdr:rowOff>
    </xdr:from>
    <xdr:ext cx="990600" cy="200025"/>
    <xdr:sp>
      <xdr:nvSpPr>
        <xdr:cNvPr id="4" name="Text Box 41"/>
        <xdr:cNvSpPr txBox="1">
          <a:spLocks noChangeArrowheads="1"/>
        </xdr:cNvSpPr>
      </xdr:nvSpPr>
      <xdr:spPr>
        <a:xfrm>
          <a:off x="2343150" y="1514475"/>
          <a:ext cx="990600" cy="20002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エラーメッセージ</a:t>
          </a:r>
        </a:p>
      </xdr:txBody>
    </xdr:sp>
    <xdr:clientData/>
  </xdr:oneCellAnchor>
  <xdr:oneCellAnchor>
    <xdr:from>
      <xdr:col>2</xdr:col>
      <xdr:colOff>9525</xdr:colOff>
      <xdr:row>6</xdr:row>
      <xdr:rowOff>161925</xdr:rowOff>
    </xdr:from>
    <xdr:ext cx="581025" cy="200025"/>
    <xdr:sp>
      <xdr:nvSpPr>
        <xdr:cNvPr id="5" name="Text Box 42"/>
        <xdr:cNvSpPr txBox="1">
          <a:spLocks noChangeArrowheads="1"/>
        </xdr:cNvSpPr>
      </xdr:nvSpPr>
      <xdr:spPr>
        <a:xfrm>
          <a:off x="352425" y="1190625"/>
          <a:ext cx="581025" cy="2000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緑色部分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3:FZ70"/>
  <sheetViews>
    <sheetView tabSelected="1" view="pageBreakPreview" zoomScale="70" zoomScaleNormal="85" zoomScaleSheetLayoutView="70" zoomScalePageLayoutView="0" workbookViewId="0" topLeftCell="A1">
      <selection activeCell="A18" sqref="A18:E18"/>
    </sheetView>
  </sheetViews>
  <sheetFormatPr defaultColWidth="9.00390625" defaultRowHeight="13.5"/>
  <cols>
    <col min="1" max="38" width="2.375" style="2" customWidth="1"/>
    <col min="39" max="39" width="2.25390625" style="2" customWidth="1"/>
    <col min="40" max="41" width="2.375" style="2" customWidth="1"/>
    <col min="42" max="70" width="2.25390625" style="2" customWidth="1"/>
    <col min="71" max="71" width="2.75390625" style="2" customWidth="1"/>
    <col min="72" max="72" width="2.25390625" style="2" customWidth="1"/>
    <col min="73" max="73" width="3.375" style="2" customWidth="1"/>
    <col min="74" max="182" width="2.375" style="2" customWidth="1"/>
    <col min="183" max="16384" width="9.00390625" style="2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spans="125:132" ht="13.5">
      <c r="DU13" s="91" t="s">
        <v>178</v>
      </c>
      <c r="DV13" s="92"/>
      <c r="DW13" s="92"/>
      <c r="DX13" s="87" t="s">
        <v>179</v>
      </c>
      <c r="DY13" s="88"/>
      <c r="DZ13" s="88"/>
      <c r="EA13" s="88"/>
      <c r="EB13" s="88"/>
    </row>
    <row r="14" spans="125:132" ht="13.5">
      <c r="DU14" s="92">
        <v>3</v>
      </c>
      <c r="DV14" s="92"/>
      <c r="DW14" s="92"/>
      <c r="DX14" s="88">
        <v>0.941</v>
      </c>
      <c r="DY14" s="88"/>
      <c r="DZ14" s="88"/>
      <c r="EA14" s="88"/>
      <c r="EB14" s="88"/>
    </row>
    <row r="15" spans="73:132" ht="13.5">
      <c r="BU15" s="158" t="s">
        <v>158</v>
      </c>
      <c r="BV15" s="159"/>
      <c r="BW15" s="160"/>
      <c r="DU15" s="92">
        <v>4</v>
      </c>
      <c r="DV15" s="92"/>
      <c r="DW15" s="92"/>
      <c r="DX15" s="88">
        <v>0.765</v>
      </c>
      <c r="DY15" s="88"/>
      <c r="DZ15" s="88"/>
      <c r="EA15" s="88"/>
      <c r="EB15" s="88"/>
    </row>
    <row r="16" spans="73:132" ht="13.5">
      <c r="BU16" s="158"/>
      <c r="BV16" s="159"/>
      <c r="BW16" s="160"/>
      <c r="DU16" s="92">
        <v>5</v>
      </c>
      <c r="DV16" s="92"/>
      <c r="DW16" s="92"/>
      <c r="DX16" s="88">
        <v>0.642</v>
      </c>
      <c r="DY16" s="88"/>
      <c r="DZ16" s="88"/>
      <c r="EA16" s="88"/>
      <c r="EB16" s="88"/>
    </row>
    <row r="17" spans="73:132" ht="13.5">
      <c r="BU17" s="158" t="s">
        <v>14</v>
      </c>
      <c r="BV17" s="159"/>
      <c r="BW17" s="160"/>
      <c r="DU17" s="92">
        <v>6</v>
      </c>
      <c r="DV17" s="92"/>
      <c r="DW17" s="92"/>
      <c r="DX17" s="88">
        <v>0.56</v>
      </c>
      <c r="DY17" s="88"/>
      <c r="DZ17" s="88"/>
      <c r="EA17" s="88"/>
      <c r="EB17" s="88"/>
    </row>
    <row r="18" spans="1:132" ht="13.5">
      <c r="A18" s="92" t="s">
        <v>3</v>
      </c>
      <c r="B18" s="92"/>
      <c r="C18" s="92"/>
      <c r="D18" s="92"/>
      <c r="E18" s="92"/>
      <c r="F18" s="156" t="s">
        <v>180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7"/>
      <c r="AM18" s="26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8"/>
      <c r="DU18" s="92">
        <v>7</v>
      </c>
      <c r="DV18" s="92"/>
      <c r="DW18" s="92"/>
      <c r="DX18" s="88">
        <v>0.507</v>
      </c>
      <c r="DY18" s="88"/>
      <c r="DZ18" s="88"/>
      <c r="EA18" s="88"/>
      <c r="EB18" s="88"/>
    </row>
    <row r="19" spans="1:132" ht="13.5">
      <c r="A19" s="92" t="s">
        <v>0</v>
      </c>
      <c r="B19" s="92"/>
      <c r="C19" s="92"/>
      <c r="D19" s="92"/>
      <c r="E19" s="92"/>
      <c r="F19" s="156" t="s">
        <v>182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7"/>
      <c r="AM19" s="29"/>
      <c r="AN19" s="30"/>
      <c r="AO19" s="30"/>
      <c r="AP19" s="30"/>
      <c r="AQ19" s="30"/>
      <c r="AR19" s="157" t="s">
        <v>148</v>
      </c>
      <c r="AS19" s="157"/>
      <c r="AT19" s="157"/>
      <c r="AU19" s="157"/>
      <c r="AV19" s="157"/>
      <c r="AW19" s="157"/>
      <c r="AX19" s="157"/>
      <c r="AY19" s="157"/>
      <c r="AZ19" s="139">
        <v>20</v>
      </c>
      <c r="BA19" s="139"/>
      <c r="BB19" s="139"/>
      <c r="BC19" s="30"/>
      <c r="BD19" s="30"/>
      <c r="BE19" s="30"/>
      <c r="BF19" s="30"/>
      <c r="BG19" s="30"/>
      <c r="BH19" s="31"/>
      <c r="DU19" s="92">
        <v>8</v>
      </c>
      <c r="DV19" s="92"/>
      <c r="DW19" s="92"/>
      <c r="DX19" s="88">
        <v>0.468</v>
      </c>
      <c r="DY19" s="88"/>
      <c r="DZ19" s="88"/>
      <c r="EA19" s="88"/>
      <c r="EB19" s="88"/>
    </row>
    <row r="20" spans="1:60" ht="13.5">
      <c r="A20" s="92" t="s">
        <v>1</v>
      </c>
      <c r="B20" s="92"/>
      <c r="C20" s="92"/>
      <c r="D20" s="92"/>
      <c r="E20" s="92"/>
      <c r="F20" s="135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7"/>
      <c r="AM20" s="29"/>
      <c r="AN20" s="30"/>
      <c r="AO20" s="30"/>
      <c r="AP20" s="30"/>
      <c r="AQ20" s="30"/>
      <c r="AR20" s="138" t="s">
        <v>149</v>
      </c>
      <c r="AS20" s="138"/>
      <c r="AT20" s="138"/>
      <c r="AU20" s="138"/>
      <c r="AV20" s="138"/>
      <c r="AW20" s="138"/>
      <c r="AX20" s="138"/>
      <c r="AY20" s="138"/>
      <c r="AZ20" s="139">
        <v>12</v>
      </c>
      <c r="BA20" s="139"/>
      <c r="BB20" s="139"/>
      <c r="BC20" s="30"/>
      <c r="BD20" s="30"/>
      <c r="BE20" s="30"/>
      <c r="BF20" s="30"/>
      <c r="BG20" s="30"/>
      <c r="BH20" s="31"/>
    </row>
    <row r="21" spans="1:60" ht="13.5">
      <c r="A21" s="53"/>
      <c r="B21" s="47"/>
      <c r="C21" s="47"/>
      <c r="D21" s="47"/>
      <c r="E21" s="4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0"/>
      <c r="AN21" s="30"/>
      <c r="AO21" s="30"/>
      <c r="AP21" s="30"/>
      <c r="AQ21" s="30"/>
      <c r="AR21" s="140">
        <f>IF(AZ19&gt;20,"改良した層のCBRは20以下で設定してください","")</f>
      </c>
      <c r="AS21" s="140"/>
      <c r="AT21" s="140"/>
      <c r="AU21" s="140"/>
      <c r="AV21" s="140"/>
      <c r="AW21" s="140"/>
      <c r="AX21" s="140"/>
      <c r="AY21" s="140"/>
      <c r="AZ21" s="140"/>
      <c r="BA21" s="140"/>
      <c r="BB21" s="140"/>
      <c r="BC21" s="140"/>
      <c r="BD21" s="140"/>
      <c r="BE21" s="140"/>
      <c r="BF21" s="140"/>
      <c r="BG21" s="140"/>
      <c r="BH21" s="31"/>
    </row>
    <row r="22" spans="1:182" ht="13.5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U22" s="141" t="s">
        <v>98</v>
      </c>
      <c r="BV22" s="142"/>
      <c r="BW22" s="143"/>
      <c r="BX22" s="132" t="s">
        <v>2</v>
      </c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3"/>
      <c r="CZ22" s="85"/>
      <c r="DA22" s="85"/>
      <c r="DB22" s="85"/>
      <c r="DC22" s="134" t="s">
        <v>86</v>
      </c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8"/>
      <c r="DY22" s="98"/>
      <c r="DZ22" s="98"/>
      <c r="EA22" s="98"/>
      <c r="EB22" s="98"/>
      <c r="EC22" s="98"/>
      <c r="ED22" s="99"/>
      <c r="EE22" s="134" t="s">
        <v>176</v>
      </c>
      <c r="EF22" s="98"/>
      <c r="EG22" s="98"/>
      <c r="EH22" s="98"/>
      <c r="EI22" s="98"/>
      <c r="EJ22" s="98"/>
      <c r="EK22" s="98"/>
      <c r="EL22" s="98"/>
      <c r="EM22" s="98"/>
      <c r="EN22" s="98"/>
      <c r="EO22" s="98"/>
      <c r="EP22" s="98"/>
      <c r="EQ22" s="98"/>
      <c r="ER22" s="98"/>
      <c r="ES22" s="98"/>
      <c r="ET22" s="98"/>
      <c r="EU22" s="98"/>
      <c r="EV22" s="98"/>
      <c r="EW22" s="98"/>
      <c r="EX22" s="98"/>
      <c r="EY22" s="98"/>
      <c r="EZ22" s="98"/>
      <c r="FA22" s="98"/>
      <c r="FB22" s="99"/>
      <c r="FC22" s="134" t="s">
        <v>177</v>
      </c>
      <c r="FD22" s="98"/>
      <c r="FE22" s="98"/>
      <c r="FF22" s="98"/>
      <c r="FG22" s="98"/>
      <c r="FH22" s="98"/>
      <c r="FI22" s="98"/>
      <c r="FJ22" s="98"/>
      <c r="FK22" s="98"/>
      <c r="FL22" s="98"/>
      <c r="FM22" s="98"/>
      <c r="FN22" s="98"/>
      <c r="FO22" s="98"/>
      <c r="FP22" s="98"/>
      <c r="FQ22" s="98"/>
      <c r="FR22" s="98"/>
      <c r="FS22" s="98"/>
      <c r="FT22" s="98"/>
      <c r="FU22" s="98"/>
      <c r="FV22" s="98"/>
      <c r="FW22" s="98"/>
      <c r="FX22" s="98"/>
      <c r="FY22" s="98"/>
      <c r="FZ22" s="99"/>
    </row>
    <row r="23" spans="1:182" ht="13.5" customHeight="1">
      <c r="A23" s="7"/>
      <c r="B23" s="91" t="s">
        <v>80</v>
      </c>
      <c r="C23" s="91"/>
      <c r="D23" s="91"/>
      <c r="E23" s="91"/>
      <c r="F23" s="91"/>
      <c r="G23" s="91"/>
      <c r="H23" s="91"/>
      <c r="I23" s="91"/>
      <c r="J23" s="91">
        <v>1</v>
      </c>
      <c r="K23" s="91"/>
      <c r="L23" s="91"/>
      <c r="M23" s="91">
        <v>2</v>
      </c>
      <c r="N23" s="91"/>
      <c r="O23" s="91"/>
      <c r="P23" s="91">
        <v>3</v>
      </c>
      <c r="Q23" s="91"/>
      <c r="R23" s="91"/>
      <c r="S23" s="91">
        <v>4</v>
      </c>
      <c r="T23" s="91"/>
      <c r="U23" s="91"/>
      <c r="V23" s="91">
        <v>5</v>
      </c>
      <c r="W23" s="91"/>
      <c r="X23" s="91"/>
      <c r="Y23" s="91">
        <v>6</v>
      </c>
      <c r="Z23" s="91"/>
      <c r="AA23" s="91"/>
      <c r="AB23" s="91">
        <v>7</v>
      </c>
      <c r="AC23" s="91"/>
      <c r="AD23" s="91"/>
      <c r="AE23" s="91">
        <v>8</v>
      </c>
      <c r="AF23" s="91"/>
      <c r="AG23" s="91"/>
      <c r="AH23" s="147" t="s">
        <v>95</v>
      </c>
      <c r="AI23" s="148"/>
      <c r="AJ23" s="149"/>
      <c r="AK23" s="125" t="s">
        <v>96</v>
      </c>
      <c r="AL23" s="126"/>
      <c r="AM23" s="126"/>
      <c r="AN23" s="125" t="s">
        <v>115</v>
      </c>
      <c r="AO23" s="126"/>
      <c r="AP23" s="126"/>
      <c r="AQ23" s="125" t="s">
        <v>116</v>
      </c>
      <c r="AR23" s="126"/>
      <c r="AS23" s="126"/>
      <c r="AT23" s="126" t="s">
        <v>97</v>
      </c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9"/>
      <c r="BU23" s="144"/>
      <c r="BV23" s="145"/>
      <c r="BW23" s="146"/>
      <c r="BX23" s="91">
        <v>1</v>
      </c>
      <c r="BY23" s="91"/>
      <c r="BZ23" s="91"/>
      <c r="CA23" s="91">
        <v>2</v>
      </c>
      <c r="CB23" s="91"/>
      <c r="CC23" s="91"/>
      <c r="CD23" s="91">
        <v>3</v>
      </c>
      <c r="CE23" s="91"/>
      <c r="CF23" s="91"/>
      <c r="CG23" s="91">
        <v>4</v>
      </c>
      <c r="CH23" s="91"/>
      <c r="CI23" s="91"/>
      <c r="CJ23" s="91">
        <v>5</v>
      </c>
      <c r="CK23" s="91"/>
      <c r="CL23" s="91"/>
      <c r="CM23" s="91">
        <v>6</v>
      </c>
      <c r="CN23" s="91"/>
      <c r="CO23" s="91"/>
      <c r="CP23" s="91">
        <v>7</v>
      </c>
      <c r="CQ23" s="91"/>
      <c r="CR23" s="91"/>
      <c r="CS23" s="91">
        <v>8</v>
      </c>
      <c r="CT23" s="91"/>
      <c r="CU23" s="91"/>
      <c r="CV23" s="91" t="s">
        <v>13</v>
      </c>
      <c r="CW23" s="91"/>
      <c r="CX23" s="91"/>
      <c r="CY23" s="91"/>
      <c r="CZ23" s="91" t="s">
        <v>88</v>
      </c>
      <c r="DA23" s="91"/>
      <c r="DB23" s="91"/>
      <c r="DC23" s="131" t="s">
        <v>90</v>
      </c>
      <c r="DD23" s="131"/>
      <c r="DE23" s="131"/>
      <c r="DF23" s="131" t="s">
        <v>91</v>
      </c>
      <c r="DG23" s="131"/>
      <c r="DH23" s="131"/>
      <c r="DI23" s="131" t="s">
        <v>92</v>
      </c>
      <c r="DJ23" s="131"/>
      <c r="DK23" s="131"/>
      <c r="DL23" s="131" t="s">
        <v>93</v>
      </c>
      <c r="DM23" s="131"/>
      <c r="DN23" s="131"/>
      <c r="DO23" s="131" t="s">
        <v>172</v>
      </c>
      <c r="DP23" s="131"/>
      <c r="DQ23" s="131"/>
      <c r="DR23" s="131" t="s">
        <v>173</v>
      </c>
      <c r="DS23" s="131"/>
      <c r="DT23" s="131"/>
      <c r="DU23" s="2" t="s">
        <v>94</v>
      </c>
      <c r="EE23" s="91">
        <v>1</v>
      </c>
      <c r="EF23" s="91"/>
      <c r="EG23" s="91"/>
      <c r="EH23" s="91">
        <v>2</v>
      </c>
      <c r="EI23" s="91"/>
      <c r="EJ23" s="91"/>
      <c r="EK23" s="91">
        <v>3</v>
      </c>
      <c r="EL23" s="91"/>
      <c r="EM23" s="91"/>
      <c r="EN23" s="91">
        <v>4</v>
      </c>
      <c r="EO23" s="91"/>
      <c r="EP23" s="91"/>
      <c r="EQ23" s="91">
        <v>5</v>
      </c>
      <c r="ER23" s="91"/>
      <c r="ES23" s="91"/>
      <c r="ET23" s="91">
        <v>6</v>
      </c>
      <c r="EU23" s="91"/>
      <c r="EV23" s="91"/>
      <c r="EW23" s="91">
        <v>7</v>
      </c>
      <c r="EX23" s="91"/>
      <c r="EY23" s="91"/>
      <c r="EZ23" s="91">
        <v>8</v>
      </c>
      <c r="FA23" s="91"/>
      <c r="FB23" s="91"/>
      <c r="FC23" s="91">
        <v>1</v>
      </c>
      <c r="FD23" s="91"/>
      <c r="FE23" s="91"/>
      <c r="FF23" s="91">
        <v>2</v>
      </c>
      <c r="FG23" s="91"/>
      <c r="FH23" s="91"/>
      <c r="FI23" s="91">
        <v>3</v>
      </c>
      <c r="FJ23" s="91"/>
      <c r="FK23" s="91"/>
      <c r="FL23" s="91">
        <v>4</v>
      </c>
      <c r="FM23" s="91"/>
      <c r="FN23" s="91"/>
      <c r="FO23" s="91">
        <v>5</v>
      </c>
      <c r="FP23" s="91"/>
      <c r="FQ23" s="91"/>
      <c r="FR23" s="91">
        <v>6</v>
      </c>
      <c r="FS23" s="91"/>
      <c r="FT23" s="91"/>
      <c r="FU23" s="91">
        <v>7</v>
      </c>
      <c r="FV23" s="91"/>
      <c r="FW23" s="91"/>
      <c r="FX23" s="91">
        <v>8</v>
      </c>
      <c r="FY23" s="91"/>
      <c r="FZ23" s="91"/>
    </row>
    <row r="24" spans="1:60" ht="13.5">
      <c r="A24" s="7"/>
      <c r="B24" s="91" t="s">
        <v>114</v>
      </c>
      <c r="C24" s="91"/>
      <c r="D24" s="91"/>
      <c r="E24" s="91"/>
      <c r="F24" s="91"/>
      <c r="G24" s="91"/>
      <c r="H24" s="91"/>
      <c r="I24" s="91"/>
      <c r="J24" s="130">
        <v>2</v>
      </c>
      <c r="K24" s="112"/>
      <c r="L24" s="112"/>
      <c r="M24" s="112">
        <v>3</v>
      </c>
      <c r="N24" s="112"/>
      <c r="O24" s="112"/>
      <c r="P24" s="112">
        <v>4</v>
      </c>
      <c r="Q24" s="112"/>
      <c r="R24" s="112"/>
      <c r="S24" s="112">
        <v>5</v>
      </c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50"/>
      <c r="AI24" s="151"/>
      <c r="AJ24" s="152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9"/>
    </row>
    <row r="25" spans="1:60" ht="13.5">
      <c r="A25" s="7"/>
      <c r="B25" s="91" t="s">
        <v>113</v>
      </c>
      <c r="C25" s="91"/>
      <c r="D25" s="91"/>
      <c r="E25" s="91"/>
      <c r="F25" s="91"/>
      <c r="G25" s="91"/>
      <c r="H25" s="91"/>
      <c r="I25" s="91"/>
      <c r="J25" s="130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53"/>
      <c r="AI25" s="154"/>
      <c r="AJ25" s="155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9"/>
    </row>
    <row r="26" spans="1:182" ht="13.5">
      <c r="A26" s="7"/>
      <c r="B26" s="91" t="s">
        <v>81</v>
      </c>
      <c r="C26" s="91"/>
      <c r="D26" s="91"/>
      <c r="E26" s="91"/>
      <c r="F26" s="91"/>
      <c r="G26" s="91"/>
      <c r="H26" s="91"/>
      <c r="I26" s="91"/>
      <c r="J26" s="127">
        <v>2.4</v>
      </c>
      <c r="K26" s="128"/>
      <c r="L26" s="129"/>
      <c r="M26" s="127">
        <v>2.3</v>
      </c>
      <c r="N26" s="128"/>
      <c r="O26" s="129"/>
      <c r="P26" s="127">
        <v>2.7</v>
      </c>
      <c r="Q26" s="128"/>
      <c r="R26" s="129"/>
      <c r="S26" s="127">
        <v>2.2</v>
      </c>
      <c r="T26" s="128"/>
      <c r="U26" s="129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91">
        <f>IF(U44-Z44&gt;0,"ERR",ROUNDDOWN(BU26-((CV26-CZ26*BU26^2)/(CZ26-1))^(1/2),1))</f>
        <v>2.1</v>
      </c>
      <c r="AI26" s="91"/>
      <c r="AJ26" s="91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0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U26" s="113">
        <f>AVERAGE(J26:AG26)</f>
        <v>2.4</v>
      </c>
      <c r="BV26" s="113"/>
      <c r="BW26" s="113"/>
      <c r="BX26" s="95">
        <f>IF(J26=0,"",J26^2)</f>
        <v>5.76</v>
      </c>
      <c r="BY26" s="96"/>
      <c r="BZ26" s="97"/>
      <c r="CA26" s="95">
        <f>IF(M26=0,"",M26^2)</f>
        <v>5.289999999999999</v>
      </c>
      <c r="CB26" s="96"/>
      <c r="CC26" s="97"/>
      <c r="CD26" s="95">
        <f>IF(P26=0,"",P26^2)</f>
        <v>7.290000000000001</v>
      </c>
      <c r="CE26" s="96"/>
      <c r="CF26" s="97"/>
      <c r="CG26" s="95">
        <f>IF(S26=0,"",S26^2)</f>
        <v>4.840000000000001</v>
      </c>
      <c r="CH26" s="96"/>
      <c r="CI26" s="97"/>
      <c r="CJ26" s="95">
        <f>IF(V26=0,"",V26^2)</f>
      </c>
      <c r="CK26" s="96"/>
      <c r="CL26" s="97"/>
      <c r="CM26" s="95">
        <f>IF(Y26=0,"",Y26^2)</f>
      </c>
      <c r="CN26" s="96"/>
      <c r="CO26" s="97"/>
      <c r="CP26" s="95">
        <f>IF(AB26=0,"",AB26^2)</f>
      </c>
      <c r="CQ26" s="96"/>
      <c r="CR26" s="97"/>
      <c r="CS26" s="95">
        <f>IF(AE26=0,"",AE26^2)</f>
      </c>
      <c r="CT26" s="96"/>
      <c r="CU26" s="97"/>
      <c r="CV26" s="95">
        <f>SUM(BX26:CU26)</f>
        <v>23.18</v>
      </c>
      <c r="CW26" s="96"/>
      <c r="CX26" s="96"/>
      <c r="CY26" s="97"/>
      <c r="CZ26" s="102">
        <f>COUNT(BX26:CU26)</f>
        <v>4</v>
      </c>
      <c r="DA26" s="103"/>
      <c r="DB26" s="104"/>
      <c r="EE26" s="95"/>
      <c r="EF26" s="96"/>
      <c r="EG26" s="97"/>
      <c r="EH26" s="95"/>
      <c r="EI26" s="96"/>
      <c r="EJ26" s="97"/>
      <c r="EK26" s="95"/>
      <c r="EL26" s="96"/>
      <c r="EM26" s="97"/>
      <c r="EN26" s="95"/>
      <c r="EO26" s="96"/>
      <c r="EP26" s="97"/>
      <c r="EQ26" s="95"/>
      <c r="ER26" s="96"/>
      <c r="ES26" s="97"/>
      <c r="ET26" s="95"/>
      <c r="EU26" s="96"/>
      <c r="EV26" s="97"/>
      <c r="EW26" s="95"/>
      <c r="EX26" s="96"/>
      <c r="EY26" s="97"/>
      <c r="EZ26" s="95"/>
      <c r="FA26" s="96"/>
      <c r="FB26" s="97"/>
      <c r="FC26" s="95"/>
      <c r="FD26" s="96"/>
      <c r="FE26" s="97"/>
      <c r="FF26" s="95"/>
      <c r="FG26" s="96"/>
      <c r="FH26" s="97"/>
      <c r="FI26" s="95"/>
      <c r="FJ26" s="96"/>
      <c r="FK26" s="97"/>
      <c r="FL26" s="95"/>
      <c r="FM26" s="96"/>
      <c r="FN26" s="97"/>
      <c r="FO26" s="95"/>
      <c r="FP26" s="96"/>
      <c r="FQ26" s="97"/>
      <c r="FR26" s="95"/>
      <c r="FS26" s="96"/>
      <c r="FT26" s="97"/>
      <c r="FU26" s="95"/>
      <c r="FV26" s="96"/>
      <c r="FW26" s="97"/>
      <c r="FX26" s="95"/>
      <c r="FY26" s="96"/>
      <c r="FZ26" s="97"/>
    </row>
    <row r="27" spans="1:182" ht="13.5">
      <c r="A27" s="7"/>
      <c r="B27" s="91" t="s">
        <v>89</v>
      </c>
      <c r="C27" s="91"/>
      <c r="D27" s="91"/>
      <c r="E27" s="91"/>
      <c r="F27" s="91"/>
      <c r="G27" s="91"/>
      <c r="H27" s="91"/>
      <c r="I27" s="91"/>
      <c r="J27" s="109" t="s">
        <v>157</v>
      </c>
      <c r="K27" s="110"/>
      <c r="L27" s="111"/>
      <c r="M27" s="109" t="s">
        <v>157</v>
      </c>
      <c r="N27" s="110"/>
      <c r="O27" s="111"/>
      <c r="P27" s="109" t="s">
        <v>157</v>
      </c>
      <c r="Q27" s="110"/>
      <c r="R27" s="111"/>
      <c r="S27" s="109" t="s">
        <v>14</v>
      </c>
      <c r="T27" s="110"/>
      <c r="U27" s="111"/>
      <c r="V27" s="109"/>
      <c r="W27" s="110"/>
      <c r="X27" s="111"/>
      <c r="Y27" s="109"/>
      <c r="Z27" s="110"/>
      <c r="AA27" s="111"/>
      <c r="AB27" s="109"/>
      <c r="AC27" s="110"/>
      <c r="AD27" s="111"/>
      <c r="AE27" s="109"/>
      <c r="AF27" s="110"/>
      <c r="AG27" s="111"/>
      <c r="AH27" s="123"/>
      <c r="AI27" s="123"/>
      <c r="AJ27" s="123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9"/>
      <c r="BU27" s="12"/>
      <c r="BV27" s="12"/>
      <c r="BW27" s="13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5"/>
      <c r="DA27" s="15"/>
      <c r="DB27" s="15"/>
      <c r="DX27" s="2" t="s">
        <v>175</v>
      </c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</row>
    <row r="28" spans="1:182" ht="13.5">
      <c r="A28" s="7"/>
      <c r="B28" s="118" t="s">
        <v>82</v>
      </c>
      <c r="C28" s="16"/>
      <c r="D28" s="17"/>
      <c r="E28" s="18" t="s">
        <v>83</v>
      </c>
      <c r="F28" s="114">
        <v>30</v>
      </c>
      <c r="G28" s="114"/>
      <c r="H28" s="19" t="s">
        <v>84</v>
      </c>
      <c r="I28" s="20"/>
      <c r="J28" s="93">
        <f>IF(J$26=0,"",IF(J$26&lt;3,IF(J$27="○",EE28,J$26),IF(J$27="○",FC28,J$26)))</f>
        <v>4.5</v>
      </c>
      <c r="K28" s="93"/>
      <c r="L28" s="93"/>
      <c r="M28" s="93">
        <f>IF(M$26=0,"",IF(M$26&lt;3,IF(M$27="○",EH28,M$26),IF(M$27="○",FF28,M$26)))</f>
        <v>4.4</v>
      </c>
      <c r="N28" s="93"/>
      <c r="O28" s="93"/>
      <c r="P28" s="93">
        <f>IF(P$26=0,"",IF(P$26&lt;3,IF(P$27="○",EK28,P$26),IF(P$27="○",FI28,P$26)))</f>
        <v>4.8</v>
      </c>
      <c r="Q28" s="93"/>
      <c r="R28" s="93"/>
      <c r="S28" s="93">
        <f>IF(S$26=0,"",IF(S$26&lt;3,IF(S$27="○",EN28,S$26),IF(S$27="○",FL28,S$26)))</f>
        <v>4.3</v>
      </c>
      <c r="T28" s="93"/>
      <c r="U28" s="93"/>
      <c r="V28" s="93">
        <f>IF(V$26=0,"",IF(V$26&lt;3,IF(V$27="○",EQ28,V$26),IF(V$27="○",FO28,V$26)))</f>
      </c>
      <c r="W28" s="93"/>
      <c r="X28" s="93"/>
      <c r="Y28" s="93">
        <f>IF(Y$26=0,"",IF(Y$26&lt;3,IF(Y$27="○",ET28,Y$26),IF(Y$27="○",FR28,Y$26)))</f>
      </c>
      <c r="Z28" s="93"/>
      <c r="AA28" s="93"/>
      <c r="AB28" s="93">
        <f>IF(AB$26=0,"",IF(AB$26&lt;3,IF(AB$27="○",EW28,AB$26),IF(AB$27="○",FU28,AB$26)))</f>
      </c>
      <c r="AC28" s="93"/>
      <c r="AD28" s="93"/>
      <c r="AE28" s="93">
        <f>IF(AE$26=0,"",IF(AE$26&lt;3,IF(AE$27="○",EZ28,AE$26),IF(AE$27="○",FX28,AE$26)))</f>
      </c>
      <c r="AF28" s="93"/>
      <c r="AG28" s="93"/>
      <c r="AH28" s="105">
        <f aca="true" t="shared" si="0" ref="AH28:AH42">IF(U46-Z46&gt;0,"ERR",ROUNDDOWN(BU28-((CV28-CZ28*BU28^2)/(CZ28-1))^(1/2),1))</f>
        <v>4.2</v>
      </c>
      <c r="AI28" s="105"/>
      <c r="AJ28" s="105"/>
      <c r="AK28" s="91" t="str">
        <f aca="true" t="shared" si="1" ref="AK28:AK53">IF(DX28-EB28&gt;0,"×","○")</f>
        <v>○</v>
      </c>
      <c r="AL28" s="91"/>
      <c r="AM28" s="91"/>
      <c r="AN28" s="106">
        <f aca="true" t="shared" si="2" ref="AN28:AN53">IF(AH28="ERR","ERR",IF(AH28&lt;3,"－",IF(AH28&lt;4,3,IF(AH28&lt;6,4,IF(AH28&lt;8,6,IF(AH28&lt;12,8,IF(AH28&lt;20,12,20)))))))</f>
        <v>4</v>
      </c>
      <c r="AO28" s="107"/>
      <c r="AP28" s="108"/>
      <c r="AQ28" s="109"/>
      <c r="AR28" s="110"/>
      <c r="AS28" s="111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0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U28" s="113">
        <f>AVERAGE(J28:AG28)</f>
        <v>4.5</v>
      </c>
      <c r="BV28" s="113"/>
      <c r="BW28" s="113"/>
      <c r="BX28" s="95">
        <f>IF(J28="","",J28^2)</f>
        <v>20.25</v>
      </c>
      <c r="BY28" s="96"/>
      <c r="BZ28" s="97"/>
      <c r="CA28" s="95">
        <f aca="true" t="shared" si="3" ref="CA28:CA53">IF(M28="","",M28^2)</f>
        <v>19.360000000000003</v>
      </c>
      <c r="CB28" s="96"/>
      <c r="CC28" s="97"/>
      <c r="CD28" s="95">
        <f aca="true" t="shared" si="4" ref="CD28:CD53">IF(P28="","",P28^2)</f>
        <v>23.04</v>
      </c>
      <c r="CE28" s="96"/>
      <c r="CF28" s="97"/>
      <c r="CG28" s="95">
        <f aca="true" t="shared" si="5" ref="CG28:CG53">IF(S28="","",S28^2)</f>
        <v>18.49</v>
      </c>
      <c r="CH28" s="96"/>
      <c r="CI28" s="97"/>
      <c r="CJ28" s="95">
        <f>IF(V28="","",V28^2)</f>
      </c>
      <c r="CK28" s="96"/>
      <c r="CL28" s="97"/>
      <c r="CM28" s="95">
        <f aca="true" t="shared" si="6" ref="CM28:CM53">IF(Y28="","",Y28^2)</f>
      </c>
      <c r="CN28" s="96"/>
      <c r="CO28" s="97"/>
      <c r="CP28" s="95">
        <f aca="true" t="shared" si="7" ref="CP28:CP53">IF(AB28="","",AB28^2)</f>
      </c>
      <c r="CQ28" s="96"/>
      <c r="CR28" s="97"/>
      <c r="CS28" s="95">
        <f aca="true" t="shared" si="8" ref="CS28:CS53">IF(AE28="","",AE28^2)</f>
      </c>
      <c r="CT28" s="96"/>
      <c r="CU28" s="97"/>
      <c r="CV28" s="95">
        <f aca="true" t="shared" si="9" ref="CV28:CV53">SUM(BX28:CU28)</f>
        <v>81.14</v>
      </c>
      <c r="CW28" s="96"/>
      <c r="CX28" s="96"/>
      <c r="CY28" s="97"/>
      <c r="CZ28" s="102">
        <f aca="true" t="shared" si="10" ref="CZ28:CZ53">COUNT(BX28:CU28)</f>
        <v>4</v>
      </c>
      <c r="DA28" s="103"/>
      <c r="DB28" s="104"/>
      <c r="DC28" s="93">
        <f aca="true" t="shared" si="11" ref="DC28:DC53">MAX($J28:$AG28)</f>
        <v>4.8</v>
      </c>
      <c r="DD28" s="91"/>
      <c r="DE28" s="91"/>
      <c r="DF28" s="93">
        <f aca="true" t="shared" si="12" ref="DF28:DF53">LARGE($J28:$AG28,2)</f>
        <v>4.5</v>
      </c>
      <c r="DG28" s="91"/>
      <c r="DH28" s="91"/>
      <c r="DI28" s="93">
        <f aca="true" t="shared" si="13" ref="DI28:DI53">SMALL($J28:$AG28,2)</f>
        <v>4.4</v>
      </c>
      <c r="DJ28" s="91"/>
      <c r="DK28" s="91"/>
      <c r="DL28" s="93">
        <f aca="true" t="shared" si="14" ref="DL28:DL53">MIN($J28:$AG28)</f>
        <v>4.3</v>
      </c>
      <c r="DM28" s="91"/>
      <c r="DN28" s="91"/>
      <c r="DO28" s="94">
        <f>(DC28-DF28)/(DC28-DL28)</f>
        <v>0.5999999999999996</v>
      </c>
      <c r="DP28" s="94"/>
      <c r="DQ28" s="94"/>
      <c r="DR28" s="94">
        <f>(DI28-DL28)/(DC28-DL28)</f>
        <v>0.20000000000000107</v>
      </c>
      <c r="DS28" s="94"/>
      <c r="DT28" s="94"/>
      <c r="DU28" s="91">
        <f>IF(DC28-DF28&gt;DI28-DL28,DC28,DL28)</f>
        <v>4.8</v>
      </c>
      <c r="DV28" s="91"/>
      <c r="DW28" s="91"/>
      <c r="DX28" s="100">
        <f>IF(DC28=DU28,DO28,DR28)</f>
        <v>0.5999999999999996</v>
      </c>
      <c r="DY28" s="101"/>
      <c r="DZ28" s="101"/>
      <c r="EA28" s="86" t="s">
        <v>174</v>
      </c>
      <c r="EB28" s="98">
        <f aca="true" t="shared" si="15" ref="EB28:EB53">VLOOKUP(CZ28,$DU$14:$EB$19,4,FALSE)</f>
        <v>0.765</v>
      </c>
      <c r="EC28" s="98"/>
      <c r="ED28" s="99"/>
      <c r="EE28" s="95">
        <f aca="true" t="shared" si="16" ref="EE28:EE42">ROUNDDOWN(((($F28-20)*$AZ$19^(1/3)+20*(($AZ$19+J$26)/2)^(1/3)+(100-$F28)*J$26^(1/3))/100)^3,1)</f>
        <v>4.5</v>
      </c>
      <c r="EF28" s="96"/>
      <c r="EG28" s="97"/>
      <c r="EH28" s="95">
        <f aca="true" t="shared" si="17" ref="EH28:EH42">ROUNDDOWN(((($F28-20)*$AZ$19^(1/3)+20*(($AZ$19+M$26)/2)^(1/3)+(100-$F28)*M$26^(1/3))/100)^3,1)</f>
        <v>4.4</v>
      </c>
      <c r="EI28" s="96"/>
      <c r="EJ28" s="97"/>
      <c r="EK28" s="95">
        <f aca="true" t="shared" si="18" ref="EK28:EK42">ROUNDDOWN(((($F28-20)*$AZ$19^(1/3)+20*(($AZ$19+P$26)/2)^(1/3)+(100-$F28)*P$26^(1/3))/100)^3,1)</f>
        <v>4.8</v>
      </c>
      <c r="EL28" s="96"/>
      <c r="EM28" s="97"/>
      <c r="EN28" s="95">
        <f aca="true" t="shared" si="19" ref="EN28:EN42">ROUNDDOWN(((($F28-20)*$AZ$19^(1/3)+20*(($AZ$19+S$26)/2)^(1/3)+(100-$F28)*S$26^(1/3))/100)^3,1)</f>
        <v>4.3</v>
      </c>
      <c r="EO28" s="96"/>
      <c r="EP28" s="97"/>
      <c r="EQ28" s="95">
        <f aca="true" t="shared" si="20" ref="EQ28:EQ42">ROUNDDOWN(((($F28-20)*$AZ$19^(1/3)+20*(($AZ$19+V$26)/2)^(1/3)+(100-$F28)*V$26^(1/3))/100)^3,1)</f>
        <v>0.3</v>
      </c>
      <c r="ER28" s="96"/>
      <c r="ES28" s="97"/>
      <c r="ET28" s="95">
        <f aca="true" t="shared" si="21" ref="ET28:ET42">ROUNDDOWN(((($F28-20)*$AZ$19^(1/3)+20*(($AZ$19+Y$26)/2)^(1/3)+(100-$F28)*Y$26^(1/3))/100)^3,1)</f>
        <v>0.3</v>
      </c>
      <c r="EU28" s="96"/>
      <c r="EV28" s="97"/>
      <c r="EW28" s="95">
        <f aca="true" t="shared" si="22" ref="EW28:EW42">ROUNDDOWN(((($F28-20)*$AZ$19^(1/3)+20*(($AZ$19+AB$26)/2)^(1/3)+(100-$F28)*AB$26^(1/3))/100)^3,1)</f>
        <v>0.3</v>
      </c>
      <c r="EX28" s="96"/>
      <c r="EY28" s="97"/>
      <c r="EZ28" s="95">
        <f aca="true" t="shared" si="23" ref="EZ28:EZ42">ROUNDDOWN(((($F28-20)*$AZ$19^(1/3)+20*(($AZ$19+AE$26)/2)^(1/3)+(100-$F28)*AE$26^(1/3))/100)^3,1)</f>
        <v>0.3</v>
      </c>
      <c r="FA28" s="96"/>
      <c r="FB28" s="97"/>
      <c r="FC28" s="95">
        <f aca="true" t="shared" si="24" ref="FC28:FC42">ROUNDDOWN(((($F28)*$AZ$19^(1/3)+(100-$F28)*J$26^(1/3))/100)^3,1)</f>
        <v>5.3</v>
      </c>
      <c r="FD28" s="96"/>
      <c r="FE28" s="97"/>
      <c r="FF28" s="95">
        <f aca="true" t="shared" si="25" ref="FF28:FF42">ROUNDDOWN(((($F28)*$AZ$19^(1/3)+(100-$F28)*M$26^(1/3))/100)^3,1)</f>
        <v>5.2</v>
      </c>
      <c r="FG28" s="96"/>
      <c r="FH28" s="97"/>
      <c r="FI28" s="95">
        <f aca="true" t="shared" si="26" ref="FI28:FI42">ROUNDDOWN(((($F28)*$AZ$19^(1/3)+(100-$F28)*P$26^(1/3))/100)^3,1)</f>
        <v>5.7</v>
      </c>
      <c r="FJ28" s="96"/>
      <c r="FK28" s="97"/>
      <c r="FL28" s="95">
        <f aca="true" t="shared" si="27" ref="FL28:FL42">ROUNDDOWN(((($F28)*$AZ$19^(1/3)+(100-$F28)*S$26^(1/3))/100)^3,1)</f>
        <v>5.1</v>
      </c>
      <c r="FM28" s="96"/>
      <c r="FN28" s="97"/>
      <c r="FO28" s="95">
        <f aca="true" t="shared" si="28" ref="FO28:FO42">ROUNDDOWN(((($F28)*$AZ$19^(1/3)+(100-$F28)*V$26^(1/3))/100)^3,1)</f>
        <v>0.5</v>
      </c>
      <c r="FP28" s="96"/>
      <c r="FQ28" s="97"/>
      <c r="FR28" s="95">
        <f aca="true" t="shared" si="29" ref="FR28:FR42">ROUNDDOWN(((($F28)*$AZ$19^(1/3)+(100-$F28)*Y$26^(1/3))/100)^3,1)</f>
        <v>0.5</v>
      </c>
      <c r="FS28" s="96"/>
      <c r="FT28" s="97"/>
      <c r="FU28" s="95">
        <f aca="true" t="shared" si="30" ref="FU28:FU42">ROUNDDOWN(((($F28)*$AZ$19^(1/3)+(100-$F28)*AB$26^(1/3))/100)^3,1)</f>
        <v>0.5</v>
      </c>
      <c r="FV28" s="96"/>
      <c r="FW28" s="97"/>
      <c r="FX28" s="95">
        <f aca="true" t="shared" si="31" ref="FX28:FX42">ROUNDDOWN(((($F28)*$AZ$19^(1/3)+(100-$F28)*AE$26^(1/3))/100)^3,1)</f>
        <v>0.5</v>
      </c>
      <c r="FY28" s="96"/>
      <c r="FZ28" s="97"/>
    </row>
    <row r="29" spans="1:182" ht="13.5">
      <c r="A29" s="7"/>
      <c r="B29" s="118"/>
      <c r="C29" s="21"/>
      <c r="D29" s="8"/>
      <c r="E29" s="8"/>
      <c r="F29" s="114">
        <v>35</v>
      </c>
      <c r="G29" s="114"/>
      <c r="H29" s="19"/>
      <c r="I29" s="20"/>
      <c r="J29" s="93">
        <f aca="true" t="shared" si="32" ref="J29:J42">IF(J$26=0,"",IF(J$26&lt;3,IF(J$27="○",EE29,J$26),IF(J$27="○",FC29,J$26)))</f>
        <v>5.1</v>
      </c>
      <c r="K29" s="93"/>
      <c r="L29" s="93"/>
      <c r="M29" s="93">
        <f aca="true" t="shared" si="33" ref="M29:M42">IF(M$26=0,"",IF(M$26&lt;3,IF(M$27="○",EH29,M$26),IF(M$27="○",FF29,M$26)))</f>
        <v>5</v>
      </c>
      <c r="N29" s="93"/>
      <c r="O29" s="93"/>
      <c r="P29" s="93">
        <f aca="true" t="shared" si="34" ref="P29:P42">IF(P$26=0,"",IF(P$26&lt;3,IF(P$27="○",EK29,P$26),IF(P$27="○",FI29,P$26)))</f>
        <v>5.4</v>
      </c>
      <c r="Q29" s="93"/>
      <c r="R29" s="93"/>
      <c r="S29" s="93">
        <f aca="true" t="shared" si="35" ref="S29:S42">IF(S$26=0,"",IF(S$26&lt;3,IF(S$27="○",EN29,S$26),IF(S$27="○",FL29,S$26)))</f>
        <v>4.9</v>
      </c>
      <c r="T29" s="93"/>
      <c r="U29" s="93"/>
      <c r="V29" s="93">
        <f aca="true" t="shared" si="36" ref="V29:V42">IF(V$26=0,"",IF(V$26&lt;3,IF(V$27="○",EQ29,V$26),IF(V$27="○",FO29,V$26)))</f>
      </c>
      <c r="W29" s="93"/>
      <c r="X29" s="93"/>
      <c r="Y29" s="93">
        <f aca="true" t="shared" si="37" ref="Y29:Y42">IF(Y$26=0,"",IF(Y$26&lt;3,IF(Y$27="○",ET29,Y$26),IF(Y$27="○",FR29,Y$26)))</f>
      </c>
      <c r="Z29" s="93"/>
      <c r="AA29" s="93"/>
      <c r="AB29" s="93">
        <f aca="true" t="shared" si="38" ref="AB29:AB42">IF(AB$26=0,"",IF(AB$26&lt;3,IF(AB$27="○",EW29,AB$26),IF(AB$27="○",FU29,AB$26)))</f>
      </c>
      <c r="AC29" s="93"/>
      <c r="AD29" s="93"/>
      <c r="AE29" s="93">
        <f aca="true" t="shared" si="39" ref="AE29:AE42">IF(AE$26=0,"",IF(AE$26&lt;3,IF(AE$27="○",EZ29,AE$26),IF(AE$27="○",FX29,AE$26)))</f>
      </c>
      <c r="AF29" s="93"/>
      <c r="AG29" s="93"/>
      <c r="AH29" s="105">
        <f t="shared" si="0"/>
        <v>4.8</v>
      </c>
      <c r="AI29" s="105"/>
      <c r="AJ29" s="105"/>
      <c r="AK29" s="91" t="str">
        <f t="shared" si="1"/>
        <v>○</v>
      </c>
      <c r="AL29" s="91"/>
      <c r="AM29" s="91"/>
      <c r="AN29" s="106">
        <f t="shared" si="2"/>
        <v>4</v>
      </c>
      <c r="AO29" s="107"/>
      <c r="AP29" s="108"/>
      <c r="AQ29" s="109"/>
      <c r="AR29" s="110"/>
      <c r="AS29" s="111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0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U29" s="113">
        <f aca="true" t="shared" si="40" ref="BU29:BU53">AVERAGE(J29:AG29)</f>
        <v>5.1</v>
      </c>
      <c r="BV29" s="113"/>
      <c r="BW29" s="113"/>
      <c r="BX29" s="95">
        <f aca="true" t="shared" si="41" ref="BX29:BX53">IF(J29="","",J29^2)</f>
        <v>26.009999999999998</v>
      </c>
      <c r="BY29" s="96"/>
      <c r="BZ29" s="97"/>
      <c r="CA29" s="95">
        <f t="shared" si="3"/>
        <v>25</v>
      </c>
      <c r="CB29" s="96"/>
      <c r="CC29" s="97"/>
      <c r="CD29" s="95">
        <f t="shared" si="4"/>
        <v>29.160000000000004</v>
      </c>
      <c r="CE29" s="96"/>
      <c r="CF29" s="97"/>
      <c r="CG29" s="95">
        <f t="shared" si="5"/>
        <v>24.010000000000005</v>
      </c>
      <c r="CH29" s="96"/>
      <c r="CI29" s="97"/>
      <c r="CJ29" s="95">
        <f aca="true" t="shared" si="42" ref="CJ29:CJ53">IF(V29="","",V29^2)</f>
      </c>
      <c r="CK29" s="96"/>
      <c r="CL29" s="97"/>
      <c r="CM29" s="95">
        <f t="shared" si="6"/>
      </c>
      <c r="CN29" s="96"/>
      <c r="CO29" s="97"/>
      <c r="CP29" s="95">
        <f t="shared" si="7"/>
      </c>
      <c r="CQ29" s="96"/>
      <c r="CR29" s="97"/>
      <c r="CS29" s="95">
        <f t="shared" si="8"/>
      </c>
      <c r="CT29" s="96"/>
      <c r="CU29" s="97"/>
      <c r="CV29" s="95">
        <f t="shared" si="9"/>
        <v>104.18</v>
      </c>
      <c r="CW29" s="96"/>
      <c r="CX29" s="96"/>
      <c r="CY29" s="97"/>
      <c r="CZ29" s="102">
        <f>COUNT(BX29:CU29)</f>
        <v>4</v>
      </c>
      <c r="DA29" s="103"/>
      <c r="DB29" s="104"/>
      <c r="DC29" s="93">
        <f>MAX($J29:$AG29)</f>
        <v>5.4</v>
      </c>
      <c r="DD29" s="91"/>
      <c r="DE29" s="91"/>
      <c r="DF29" s="93">
        <f t="shared" si="12"/>
        <v>5.1</v>
      </c>
      <c r="DG29" s="91"/>
      <c r="DH29" s="91"/>
      <c r="DI29" s="93">
        <f t="shared" si="13"/>
        <v>5</v>
      </c>
      <c r="DJ29" s="91"/>
      <c r="DK29" s="91"/>
      <c r="DL29" s="93">
        <f t="shared" si="14"/>
        <v>4.9</v>
      </c>
      <c r="DM29" s="91"/>
      <c r="DN29" s="91"/>
      <c r="DO29" s="94">
        <f aca="true" t="shared" si="43" ref="DO29:DO53">(DC29-DF29)/(DC29-DL29)</f>
        <v>0.6000000000000014</v>
      </c>
      <c r="DP29" s="94"/>
      <c r="DQ29" s="94"/>
      <c r="DR29" s="94">
        <f aca="true" t="shared" si="44" ref="DR29:DR53">(DI29-DL29)/(DC29-DL29)</f>
        <v>0.1999999999999993</v>
      </c>
      <c r="DS29" s="94"/>
      <c r="DT29" s="94"/>
      <c r="DU29" s="91">
        <f aca="true" t="shared" si="45" ref="DU29:DU53">IF(DC29-DF29&gt;DI29-DL29,DC29,DL29)</f>
        <v>5.4</v>
      </c>
      <c r="DV29" s="91"/>
      <c r="DW29" s="91"/>
      <c r="DX29" s="100">
        <f aca="true" t="shared" si="46" ref="DX29:DX53">IF(DC29=DU29,DO29,DR29)</f>
        <v>0.6000000000000014</v>
      </c>
      <c r="DY29" s="101"/>
      <c r="DZ29" s="101"/>
      <c r="EA29" s="86" t="s">
        <v>174</v>
      </c>
      <c r="EB29" s="98">
        <f t="shared" si="15"/>
        <v>0.765</v>
      </c>
      <c r="EC29" s="98"/>
      <c r="ED29" s="99"/>
      <c r="EE29" s="95">
        <f t="shared" si="16"/>
        <v>5.1</v>
      </c>
      <c r="EF29" s="96"/>
      <c r="EG29" s="97"/>
      <c r="EH29" s="95">
        <f t="shared" si="17"/>
        <v>5</v>
      </c>
      <c r="EI29" s="96"/>
      <c r="EJ29" s="97"/>
      <c r="EK29" s="95">
        <f t="shared" si="18"/>
        <v>5.4</v>
      </c>
      <c r="EL29" s="96"/>
      <c r="EM29" s="97"/>
      <c r="EN29" s="95">
        <f t="shared" si="19"/>
        <v>4.9</v>
      </c>
      <c r="EO29" s="96"/>
      <c r="EP29" s="97"/>
      <c r="EQ29" s="95">
        <f t="shared" si="20"/>
        <v>0.5</v>
      </c>
      <c r="ER29" s="96"/>
      <c r="ES29" s="97"/>
      <c r="ET29" s="95">
        <f t="shared" si="21"/>
        <v>0.5</v>
      </c>
      <c r="EU29" s="96"/>
      <c r="EV29" s="97"/>
      <c r="EW29" s="95">
        <f t="shared" si="22"/>
        <v>0.5</v>
      </c>
      <c r="EX29" s="96"/>
      <c r="EY29" s="97"/>
      <c r="EZ29" s="95">
        <f t="shared" si="23"/>
        <v>0.5</v>
      </c>
      <c r="FA29" s="96"/>
      <c r="FB29" s="97"/>
      <c r="FC29" s="95">
        <f t="shared" si="24"/>
        <v>6</v>
      </c>
      <c r="FD29" s="96"/>
      <c r="FE29" s="97"/>
      <c r="FF29" s="95">
        <f t="shared" si="25"/>
        <v>5.9</v>
      </c>
      <c r="FG29" s="96"/>
      <c r="FH29" s="97"/>
      <c r="FI29" s="95">
        <f t="shared" si="26"/>
        <v>6.3</v>
      </c>
      <c r="FJ29" s="96"/>
      <c r="FK29" s="97"/>
      <c r="FL29" s="95">
        <f t="shared" si="27"/>
        <v>5.7</v>
      </c>
      <c r="FM29" s="96"/>
      <c r="FN29" s="97"/>
      <c r="FO29" s="95">
        <f t="shared" si="28"/>
        <v>0.8</v>
      </c>
      <c r="FP29" s="96"/>
      <c r="FQ29" s="97"/>
      <c r="FR29" s="95">
        <f t="shared" si="29"/>
        <v>0.8</v>
      </c>
      <c r="FS29" s="96"/>
      <c r="FT29" s="97"/>
      <c r="FU29" s="95">
        <f t="shared" si="30"/>
        <v>0.8</v>
      </c>
      <c r="FV29" s="96"/>
      <c r="FW29" s="97"/>
      <c r="FX29" s="95">
        <f t="shared" si="31"/>
        <v>0.8</v>
      </c>
      <c r="FY29" s="96"/>
      <c r="FZ29" s="97"/>
    </row>
    <row r="30" spans="1:182" ht="13.5">
      <c r="A30" s="7"/>
      <c r="B30" s="118"/>
      <c r="C30" s="21"/>
      <c r="D30" s="8"/>
      <c r="E30" s="8"/>
      <c r="F30" s="114">
        <v>40</v>
      </c>
      <c r="G30" s="114"/>
      <c r="H30" s="19"/>
      <c r="I30" s="20"/>
      <c r="J30" s="93">
        <f t="shared" si="32"/>
        <v>5.7</v>
      </c>
      <c r="K30" s="93"/>
      <c r="L30" s="93"/>
      <c r="M30" s="93">
        <f t="shared" si="33"/>
        <v>5.6</v>
      </c>
      <c r="N30" s="93"/>
      <c r="O30" s="93"/>
      <c r="P30" s="93">
        <f t="shared" si="34"/>
        <v>6.1</v>
      </c>
      <c r="Q30" s="93"/>
      <c r="R30" s="93"/>
      <c r="S30" s="93">
        <f t="shared" si="35"/>
        <v>5.5</v>
      </c>
      <c r="T30" s="93"/>
      <c r="U30" s="93"/>
      <c r="V30" s="93">
        <f t="shared" si="36"/>
      </c>
      <c r="W30" s="93"/>
      <c r="X30" s="93"/>
      <c r="Y30" s="93">
        <f t="shared" si="37"/>
      </c>
      <c r="Z30" s="93"/>
      <c r="AA30" s="93"/>
      <c r="AB30" s="93">
        <f>IF(AB$26=0,"",IF(AB$26&lt;3,IF(AB$27="○",EW30,AB$26),IF(AB$27="○",FU30,AB$26)))</f>
      </c>
      <c r="AC30" s="93"/>
      <c r="AD30" s="93"/>
      <c r="AE30" s="93">
        <f t="shared" si="39"/>
      </c>
      <c r="AF30" s="93"/>
      <c r="AG30" s="93"/>
      <c r="AH30" s="105">
        <f t="shared" si="0"/>
        <v>5.4</v>
      </c>
      <c r="AI30" s="105"/>
      <c r="AJ30" s="105"/>
      <c r="AK30" s="91" t="str">
        <f t="shared" si="1"/>
        <v>○</v>
      </c>
      <c r="AL30" s="91"/>
      <c r="AM30" s="91"/>
      <c r="AN30" s="106">
        <f>IF(AH30="ERR","ERR",IF(AH30&lt;3,"－",IF(AH30&lt;4,3,IF(AH30&lt;6,4,IF(AH30&lt;8,6,IF(AH30&lt;12,8,IF(AH30&lt;20,12,20)))))))</f>
        <v>4</v>
      </c>
      <c r="AO30" s="107"/>
      <c r="AP30" s="108"/>
      <c r="AQ30" s="109"/>
      <c r="AR30" s="110"/>
      <c r="AS30" s="111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9"/>
      <c r="BU30" s="113">
        <f t="shared" si="40"/>
        <v>5.725</v>
      </c>
      <c r="BV30" s="113"/>
      <c r="BW30" s="113"/>
      <c r="BX30" s="95">
        <f t="shared" si="41"/>
        <v>32.49</v>
      </c>
      <c r="BY30" s="96"/>
      <c r="BZ30" s="97"/>
      <c r="CA30" s="95">
        <f t="shared" si="3"/>
        <v>31.359999999999996</v>
      </c>
      <c r="CB30" s="96"/>
      <c r="CC30" s="97"/>
      <c r="CD30" s="95">
        <f t="shared" si="4"/>
        <v>37.209999999999994</v>
      </c>
      <c r="CE30" s="96"/>
      <c r="CF30" s="97"/>
      <c r="CG30" s="95">
        <f t="shared" si="5"/>
        <v>30.25</v>
      </c>
      <c r="CH30" s="96"/>
      <c r="CI30" s="97"/>
      <c r="CJ30" s="95">
        <f t="shared" si="42"/>
      </c>
      <c r="CK30" s="96"/>
      <c r="CL30" s="97"/>
      <c r="CM30" s="95">
        <f t="shared" si="6"/>
      </c>
      <c r="CN30" s="96"/>
      <c r="CO30" s="97"/>
      <c r="CP30" s="95">
        <f t="shared" si="7"/>
      </c>
      <c r="CQ30" s="96"/>
      <c r="CR30" s="97"/>
      <c r="CS30" s="95">
        <f t="shared" si="8"/>
      </c>
      <c r="CT30" s="96"/>
      <c r="CU30" s="97"/>
      <c r="CV30" s="95">
        <f>SUM(BX30:CU30)</f>
        <v>131.31</v>
      </c>
      <c r="CW30" s="96"/>
      <c r="CX30" s="96"/>
      <c r="CY30" s="97"/>
      <c r="CZ30" s="102">
        <f t="shared" si="10"/>
        <v>4</v>
      </c>
      <c r="DA30" s="103"/>
      <c r="DB30" s="104"/>
      <c r="DC30" s="93">
        <f t="shared" si="11"/>
        <v>6.1</v>
      </c>
      <c r="DD30" s="91"/>
      <c r="DE30" s="91"/>
      <c r="DF30" s="93">
        <f t="shared" si="12"/>
        <v>5.7</v>
      </c>
      <c r="DG30" s="91"/>
      <c r="DH30" s="91"/>
      <c r="DI30" s="93">
        <f t="shared" si="13"/>
        <v>5.6</v>
      </c>
      <c r="DJ30" s="91"/>
      <c r="DK30" s="91"/>
      <c r="DL30" s="93">
        <f t="shared" si="14"/>
        <v>5.5</v>
      </c>
      <c r="DM30" s="91"/>
      <c r="DN30" s="91"/>
      <c r="DO30" s="94">
        <f t="shared" si="43"/>
        <v>0.6666666666666662</v>
      </c>
      <c r="DP30" s="94"/>
      <c r="DQ30" s="94"/>
      <c r="DR30" s="94">
        <f t="shared" si="44"/>
        <v>0.16666666666666619</v>
      </c>
      <c r="DS30" s="94"/>
      <c r="DT30" s="94"/>
      <c r="DU30" s="91">
        <f t="shared" si="45"/>
        <v>6.1</v>
      </c>
      <c r="DV30" s="91"/>
      <c r="DW30" s="91"/>
      <c r="DX30" s="100">
        <f t="shared" si="46"/>
        <v>0.6666666666666662</v>
      </c>
      <c r="DY30" s="101"/>
      <c r="DZ30" s="101"/>
      <c r="EA30" s="86" t="s">
        <v>174</v>
      </c>
      <c r="EB30" s="98">
        <f t="shared" si="15"/>
        <v>0.765</v>
      </c>
      <c r="EC30" s="98"/>
      <c r="ED30" s="99"/>
      <c r="EE30" s="95">
        <f t="shared" si="16"/>
        <v>5.7</v>
      </c>
      <c r="EF30" s="96"/>
      <c r="EG30" s="97"/>
      <c r="EH30" s="95">
        <f t="shared" si="17"/>
        <v>5.6</v>
      </c>
      <c r="EI30" s="96"/>
      <c r="EJ30" s="97"/>
      <c r="EK30" s="95">
        <f t="shared" si="18"/>
        <v>6.1</v>
      </c>
      <c r="EL30" s="96"/>
      <c r="EM30" s="97"/>
      <c r="EN30" s="95">
        <f t="shared" si="19"/>
        <v>5.5</v>
      </c>
      <c r="EO30" s="96"/>
      <c r="EP30" s="97"/>
      <c r="EQ30" s="95">
        <f t="shared" si="20"/>
        <v>0.9</v>
      </c>
      <c r="ER30" s="96"/>
      <c r="ES30" s="97"/>
      <c r="ET30" s="95">
        <f t="shared" si="21"/>
        <v>0.9</v>
      </c>
      <c r="EU30" s="96"/>
      <c r="EV30" s="97"/>
      <c r="EW30" s="95">
        <f t="shared" si="22"/>
        <v>0.9</v>
      </c>
      <c r="EX30" s="96"/>
      <c r="EY30" s="97"/>
      <c r="EZ30" s="95">
        <f t="shared" si="23"/>
        <v>0.9</v>
      </c>
      <c r="FA30" s="96"/>
      <c r="FB30" s="97"/>
      <c r="FC30" s="95">
        <f t="shared" si="24"/>
        <v>6.7</v>
      </c>
      <c r="FD30" s="96"/>
      <c r="FE30" s="97"/>
      <c r="FF30" s="95">
        <f t="shared" si="25"/>
        <v>6.6</v>
      </c>
      <c r="FG30" s="96"/>
      <c r="FH30" s="97"/>
      <c r="FI30" s="95">
        <f t="shared" si="26"/>
        <v>7</v>
      </c>
      <c r="FJ30" s="96"/>
      <c r="FK30" s="97"/>
      <c r="FL30" s="95">
        <f t="shared" si="27"/>
        <v>6.4</v>
      </c>
      <c r="FM30" s="96"/>
      <c r="FN30" s="97"/>
      <c r="FO30" s="95">
        <f t="shared" si="28"/>
        <v>1.2</v>
      </c>
      <c r="FP30" s="96"/>
      <c r="FQ30" s="97"/>
      <c r="FR30" s="95">
        <f t="shared" si="29"/>
        <v>1.2</v>
      </c>
      <c r="FS30" s="96"/>
      <c r="FT30" s="97"/>
      <c r="FU30" s="95">
        <f t="shared" si="30"/>
        <v>1.2</v>
      </c>
      <c r="FV30" s="96"/>
      <c r="FW30" s="97"/>
      <c r="FX30" s="95">
        <f t="shared" si="31"/>
        <v>1.2</v>
      </c>
      <c r="FY30" s="96"/>
      <c r="FZ30" s="97"/>
    </row>
    <row r="31" spans="1:182" ht="13.5">
      <c r="A31" s="7"/>
      <c r="B31" s="118"/>
      <c r="C31" s="21"/>
      <c r="D31" s="8"/>
      <c r="E31" s="8"/>
      <c r="F31" s="114">
        <v>45</v>
      </c>
      <c r="G31" s="114"/>
      <c r="H31" s="19"/>
      <c r="I31" s="20"/>
      <c r="J31" s="93">
        <f t="shared" si="32"/>
        <v>6.4</v>
      </c>
      <c r="K31" s="93"/>
      <c r="L31" s="93"/>
      <c r="M31" s="93">
        <f t="shared" si="33"/>
        <v>6.3</v>
      </c>
      <c r="N31" s="93"/>
      <c r="O31" s="93"/>
      <c r="P31" s="93">
        <f t="shared" si="34"/>
        <v>6.7</v>
      </c>
      <c r="Q31" s="93"/>
      <c r="R31" s="93"/>
      <c r="S31" s="93">
        <f t="shared" si="35"/>
        <v>6.2</v>
      </c>
      <c r="T31" s="93"/>
      <c r="U31" s="93"/>
      <c r="V31" s="93">
        <f t="shared" si="36"/>
      </c>
      <c r="W31" s="93"/>
      <c r="X31" s="93"/>
      <c r="Y31" s="93">
        <f t="shared" si="37"/>
      </c>
      <c r="Z31" s="93"/>
      <c r="AA31" s="93"/>
      <c r="AB31" s="93">
        <f>IF(AB$26=0,"",IF(AB$26&lt;3,IF(AB$27="○",EW31,AB$26),IF(AB$27="○",FU31,AB$26)))</f>
      </c>
      <c r="AC31" s="93"/>
      <c r="AD31" s="93"/>
      <c r="AE31" s="93">
        <f t="shared" si="39"/>
      </c>
      <c r="AF31" s="93"/>
      <c r="AG31" s="93"/>
      <c r="AH31" s="105">
        <f t="shared" si="0"/>
        <v>6.1</v>
      </c>
      <c r="AI31" s="105"/>
      <c r="AJ31" s="105"/>
      <c r="AK31" s="91" t="str">
        <f t="shared" si="1"/>
        <v>○</v>
      </c>
      <c r="AL31" s="91"/>
      <c r="AM31" s="91"/>
      <c r="AN31" s="106">
        <f t="shared" si="2"/>
        <v>6</v>
      </c>
      <c r="AO31" s="107"/>
      <c r="AP31" s="108"/>
      <c r="AQ31" s="109"/>
      <c r="AR31" s="110"/>
      <c r="AS31" s="111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9"/>
      <c r="BU31" s="113">
        <f t="shared" si="40"/>
        <v>6.3999999999999995</v>
      </c>
      <c r="BV31" s="113"/>
      <c r="BW31" s="113"/>
      <c r="BX31" s="95">
        <f t="shared" si="41"/>
        <v>40.96000000000001</v>
      </c>
      <c r="BY31" s="96"/>
      <c r="BZ31" s="97"/>
      <c r="CA31" s="95">
        <f t="shared" si="3"/>
        <v>39.69</v>
      </c>
      <c r="CB31" s="96"/>
      <c r="CC31" s="97"/>
      <c r="CD31" s="95">
        <f t="shared" si="4"/>
        <v>44.89</v>
      </c>
      <c r="CE31" s="96"/>
      <c r="CF31" s="97"/>
      <c r="CG31" s="95">
        <f t="shared" si="5"/>
        <v>38.440000000000005</v>
      </c>
      <c r="CH31" s="96"/>
      <c r="CI31" s="97"/>
      <c r="CJ31" s="95">
        <f t="shared" si="42"/>
      </c>
      <c r="CK31" s="96"/>
      <c r="CL31" s="97"/>
      <c r="CM31" s="95">
        <f t="shared" si="6"/>
      </c>
      <c r="CN31" s="96"/>
      <c r="CO31" s="97"/>
      <c r="CP31" s="95">
        <f t="shared" si="7"/>
      </c>
      <c r="CQ31" s="96"/>
      <c r="CR31" s="97"/>
      <c r="CS31" s="95">
        <f t="shared" si="8"/>
      </c>
      <c r="CT31" s="96"/>
      <c r="CU31" s="97"/>
      <c r="CV31" s="95">
        <f t="shared" si="9"/>
        <v>163.98000000000002</v>
      </c>
      <c r="CW31" s="96"/>
      <c r="CX31" s="96"/>
      <c r="CY31" s="97"/>
      <c r="CZ31" s="102">
        <f t="shared" si="10"/>
        <v>4</v>
      </c>
      <c r="DA31" s="103"/>
      <c r="DB31" s="104"/>
      <c r="DC31" s="93">
        <f t="shared" si="11"/>
        <v>6.7</v>
      </c>
      <c r="DD31" s="91"/>
      <c r="DE31" s="91"/>
      <c r="DF31" s="93">
        <f t="shared" si="12"/>
        <v>6.4</v>
      </c>
      <c r="DG31" s="91"/>
      <c r="DH31" s="91"/>
      <c r="DI31" s="93">
        <f t="shared" si="13"/>
        <v>6.3</v>
      </c>
      <c r="DJ31" s="91"/>
      <c r="DK31" s="91"/>
      <c r="DL31" s="93">
        <f t="shared" si="14"/>
        <v>6.2</v>
      </c>
      <c r="DM31" s="91"/>
      <c r="DN31" s="91"/>
      <c r="DO31" s="94">
        <f t="shared" si="43"/>
        <v>0.5999999999999996</v>
      </c>
      <c r="DP31" s="94"/>
      <c r="DQ31" s="94"/>
      <c r="DR31" s="94">
        <f t="shared" si="44"/>
        <v>0.1999999999999993</v>
      </c>
      <c r="DS31" s="94"/>
      <c r="DT31" s="94"/>
      <c r="DU31" s="91">
        <f t="shared" si="45"/>
        <v>6.7</v>
      </c>
      <c r="DV31" s="91"/>
      <c r="DW31" s="91"/>
      <c r="DX31" s="100">
        <f t="shared" si="46"/>
        <v>0.5999999999999996</v>
      </c>
      <c r="DY31" s="101"/>
      <c r="DZ31" s="101"/>
      <c r="EA31" s="86" t="s">
        <v>174</v>
      </c>
      <c r="EB31" s="98">
        <f t="shared" si="15"/>
        <v>0.765</v>
      </c>
      <c r="EC31" s="98"/>
      <c r="ED31" s="99"/>
      <c r="EE31" s="95">
        <f t="shared" si="16"/>
        <v>6.4</v>
      </c>
      <c r="EF31" s="96"/>
      <c r="EG31" s="97"/>
      <c r="EH31" s="95">
        <f t="shared" si="17"/>
        <v>6.3</v>
      </c>
      <c r="EI31" s="96"/>
      <c r="EJ31" s="97"/>
      <c r="EK31" s="95">
        <f t="shared" si="18"/>
        <v>6.7</v>
      </c>
      <c r="EL31" s="96"/>
      <c r="EM31" s="97"/>
      <c r="EN31" s="95">
        <f t="shared" si="19"/>
        <v>6.2</v>
      </c>
      <c r="EO31" s="96"/>
      <c r="EP31" s="97"/>
      <c r="EQ31" s="95">
        <f t="shared" si="20"/>
        <v>1.3</v>
      </c>
      <c r="ER31" s="96"/>
      <c r="ES31" s="97"/>
      <c r="ET31" s="95">
        <f t="shared" si="21"/>
        <v>1.3</v>
      </c>
      <c r="EU31" s="96"/>
      <c r="EV31" s="97"/>
      <c r="EW31" s="95">
        <f t="shared" si="22"/>
        <v>1.3</v>
      </c>
      <c r="EX31" s="96"/>
      <c r="EY31" s="97"/>
      <c r="EZ31" s="95">
        <f t="shared" si="23"/>
        <v>1.3</v>
      </c>
      <c r="FA31" s="96"/>
      <c r="FB31" s="97"/>
      <c r="FC31" s="95">
        <f t="shared" si="24"/>
        <v>7.5</v>
      </c>
      <c r="FD31" s="96"/>
      <c r="FE31" s="97"/>
      <c r="FF31" s="95">
        <f t="shared" si="25"/>
        <v>7.3</v>
      </c>
      <c r="FG31" s="96"/>
      <c r="FH31" s="97"/>
      <c r="FI31" s="95">
        <f t="shared" si="26"/>
        <v>7.8</v>
      </c>
      <c r="FJ31" s="96"/>
      <c r="FK31" s="97"/>
      <c r="FL31" s="95">
        <f t="shared" si="27"/>
        <v>7.2</v>
      </c>
      <c r="FM31" s="96"/>
      <c r="FN31" s="97"/>
      <c r="FO31" s="95">
        <f t="shared" si="28"/>
        <v>1.8</v>
      </c>
      <c r="FP31" s="96"/>
      <c r="FQ31" s="97"/>
      <c r="FR31" s="95">
        <f t="shared" si="29"/>
        <v>1.8</v>
      </c>
      <c r="FS31" s="96"/>
      <c r="FT31" s="97"/>
      <c r="FU31" s="95">
        <f t="shared" si="30"/>
        <v>1.8</v>
      </c>
      <c r="FV31" s="96"/>
      <c r="FW31" s="97"/>
      <c r="FX31" s="95">
        <f t="shared" si="31"/>
        <v>1.8</v>
      </c>
      <c r="FY31" s="96"/>
      <c r="FZ31" s="97"/>
    </row>
    <row r="32" spans="1:182" ht="13.5">
      <c r="A32" s="7"/>
      <c r="B32" s="118"/>
      <c r="C32" s="21"/>
      <c r="D32" s="8"/>
      <c r="E32" s="8"/>
      <c r="F32" s="114">
        <v>50</v>
      </c>
      <c r="G32" s="114"/>
      <c r="H32" s="19"/>
      <c r="I32" s="20"/>
      <c r="J32" s="93">
        <f t="shared" si="32"/>
        <v>7.2</v>
      </c>
      <c r="K32" s="93"/>
      <c r="L32" s="93"/>
      <c r="M32" s="93">
        <f t="shared" si="33"/>
        <v>7</v>
      </c>
      <c r="N32" s="93"/>
      <c r="O32" s="93"/>
      <c r="P32" s="93">
        <f t="shared" si="34"/>
        <v>7.5</v>
      </c>
      <c r="Q32" s="93"/>
      <c r="R32" s="93"/>
      <c r="S32" s="93">
        <f t="shared" si="35"/>
        <v>6.9</v>
      </c>
      <c r="T32" s="93"/>
      <c r="U32" s="93"/>
      <c r="V32" s="93">
        <f t="shared" si="36"/>
      </c>
      <c r="W32" s="93"/>
      <c r="X32" s="93"/>
      <c r="Y32" s="93">
        <f t="shared" si="37"/>
      </c>
      <c r="Z32" s="93"/>
      <c r="AA32" s="93"/>
      <c r="AB32" s="93">
        <f t="shared" si="38"/>
      </c>
      <c r="AC32" s="93"/>
      <c r="AD32" s="93"/>
      <c r="AE32" s="93">
        <f t="shared" si="39"/>
      </c>
      <c r="AF32" s="93"/>
      <c r="AG32" s="93"/>
      <c r="AH32" s="105">
        <f t="shared" si="0"/>
        <v>6.8</v>
      </c>
      <c r="AI32" s="105"/>
      <c r="AJ32" s="105"/>
      <c r="AK32" s="91" t="str">
        <f t="shared" si="1"/>
        <v>○</v>
      </c>
      <c r="AL32" s="91"/>
      <c r="AM32" s="91"/>
      <c r="AN32" s="106">
        <f t="shared" si="2"/>
        <v>6</v>
      </c>
      <c r="AO32" s="107"/>
      <c r="AP32" s="108"/>
      <c r="AQ32" s="109"/>
      <c r="AR32" s="110"/>
      <c r="AS32" s="111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9"/>
      <c r="BU32" s="113">
        <f t="shared" si="40"/>
        <v>7.15</v>
      </c>
      <c r="BV32" s="113"/>
      <c r="BW32" s="113"/>
      <c r="BX32" s="95">
        <f t="shared" si="41"/>
        <v>51.84</v>
      </c>
      <c r="BY32" s="96"/>
      <c r="BZ32" s="97"/>
      <c r="CA32" s="95">
        <f t="shared" si="3"/>
        <v>49</v>
      </c>
      <c r="CB32" s="96"/>
      <c r="CC32" s="97"/>
      <c r="CD32" s="95">
        <f t="shared" si="4"/>
        <v>56.25</v>
      </c>
      <c r="CE32" s="96"/>
      <c r="CF32" s="97"/>
      <c r="CG32" s="95">
        <f t="shared" si="5"/>
        <v>47.61000000000001</v>
      </c>
      <c r="CH32" s="96"/>
      <c r="CI32" s="97"/>
      <c r="CJ32" s="95">
        <f t="shared" si="42"/>
      </c>
      <c r="CK32" s="96"/>
      <c r="CL32" s="97"/>
      <c r="CM32" s="95">
        <f t="shared" si="6"/>
      </c>
      <c r="CN32" s="96"/>
      <c r="CO32" s="97"/>
      <c r="CP32" s="95">
        <f t="shared" si="7"/>
      </c>
      <c r="CQ32" s="96"/>
      <c r="CR32" s="97"/>
      <c r="CS32" s="95">
        <f t="shared" si="8"/>
      </c>
      <c r="CT32" s="96"/>
      <c r="CU32" s="97"/>
      <c r="CV32" s="95">
        <f t="shared" si="9"/>
        <v>204.70000000000002</v>
      </c>
      <c r="CW32" s="96"/>
      <c r="CX32" s="96"/>
      <c r="CY32" s="97"/>
      <c r="CZ32" s="102">
        <f t="shared" si="10"/>
        <v>4</v>
      </c>
      <c r="DA32" s="103"/>
      <c r="DB32" s="104"/>
      <c r="DC32" s="93">
        <f t="shared" si="11"/>
        <v>7.5</v>
      </c>
      <c r="DD32" s="91"/>
      <c r="DE32" s="91"/>
      <c r="DF32" s="93">
        <f t="shared" si="12"/>
        <v>7.2</v>
      </c>
      <c r="DG32" s="91"/>
      <c r="DH32" s="91"/>
      <c r="DI32" s="93">
        <f t="shared" si="13"/>
        <v>7</v>
      </c>
      <c r="DJ32" s="91"/>
      <c r="DK32" s="91"/>
      <c r="DL32" s="93">
        <f t="shared" si="14"/>
        <v>6.9</v>
      </c>
      <c r="DM32" s="91"/>
      <c r="DN32" s="91"/>
      <c r="DO32" s="94">
        <f t="shared" si="43"/>
        <v>0.5</v>
      </c>
      <c r="DP32" s="94"/>
      <c r="DQ32" s="94"/>
      <c r="DR32" s="94">
        <f t="shared" si="44"/>
        <v>0.16666666666666619</v>
      </c>
      <c r="DS32" s="94"/>
      <c r="DT32" s="94"/>
      <c r="DU32" s="91">
        <f t="shared" si="45"/>
        <v>7.5</v>
      </c>
      <c r="DV32" s="91"/>
      <c r="DW32" s="91"/>
      <c r="DX32" s="100">
        <f t="shared" si="46"/>
        <v>0.5</v>
      </c>
      <c r="DY32" s="101"/>
      <c r="DZ32" s="101"/>
      <c r="EA32" s="86" t="s">
        <v>174</v>
      </c>
      <c r="EB32" s="98">
        <f t="shared" si="15"/>
        <v>0.765</v>
      </c>
      <c r="EC32" s="98"/>
      <c r="ED32" s="99"/>
      <c r="EE32" s="95">
        <f t="shared" si="16"/>
        <v>7.2</v>
      </c>
      <c r="EF32" s="96"/>
      <c r="EG32" s="97"/>
      <c r="EH32" s="95">
        <f t="shared" si="17"/>
        <v>7</v>
      </c>
      <c r="EI32" s="96"/>
      <c r="EJ32" s="97"/>
      <c r="EK32" s="95">
        <f t="shared" si="18"/>
        <v>7.5</v>
      </c>
      <c r="EL32" s="96"/>
      <c r="EM32" s="97"/>
      <c r="EN32" s="95">
        <f t="shared" si="19"/>
        <v>6.9</v>
      </c>
      <c r="EO32" s="96"/>
      <c r="EP32" s="97"/>
      <c r="EQ32" s="95">
        <f t="shared" si="20"/>
        <v>1.9</v>
      </c>
      <c r="ER32" s="96"/>
      <c r="ES32" s="97"/>
      <c r="ET32" s="95">
        <f t="shared" si="21"/>
        <v>1.9</v>
      </c>
      <c r="EU32" s="96"/>
      <c r="EV32" s="97"/>
      <c r="EW32" s="95">
        <f t="shared" si="22"/>
        <v>1.9</v>
      </c>
      <c r="EX32" s="96"/>
      <c r="EY32" s="97"/>
      <c r="EZ32" s="95">
        <f t="shared" si="23"/>
        <v>1.9</v>
      </c>
      <c r="FA32" s="96"/>
      <c r="FB32" s="97"/>
      <c r="FC32" s="95">
        <f t="shared" si="24"/>
        <v>8.3</v>
      </c>
      <c r="FD32" s="96"/>
      <c r="FE32" s="97"/>
      <c r="FF32" s="95">
        <f t="shared" si="25"/>
        <v>8.2</v>
      </c>
      <c r="FG32" s="96"/>
      <c r="FH32" s="97"/>
      <c r="FI32" s="95">
        <f t="shared" si="26"/>
        <v>8.6</v>
      </c>
      <c r="FJ32" s="96"/>
      <c r="FK32" s="97"/>
      <c r="FL32" s="95">
        <f t="shared" si="27"/>
        <v>8</v>
      </c>
      <c r="FM32" s="96"/>
      <c r="FN32" s="97"/>
      <c r="FO32" s="95">
        <f t="shared" si="28"/>
        <v>2.5</v>
      </c>
      <c r="FP32" s="96"/>
      <c r="FQ32" s="97"/>
      <c r="FR32" s="95">
        <f t="shared" si="29"/>
        <v>2.5</v>
      </c>
      <c r="FS32" s="96"/>
      <c r="FT32" s="97"/>
      <c r="FU32" s="95">
        <f t="shared" si="30"/>
        <v>2.5</v>
      </c>
      <c r="FV32" s="96"/>
      <c r="FW32" s="97"/>
      <c r="FX32" s="95">
        <f t="shared" si="31"/>
        <v>2.5</v>
      </c>
      <c r="FY32" s="96"/>
      <c r="FZ32" s="97"/>
    </row>
    <row r="33" spans="1:182" ht="13.5">
      <c r="A33" s="7"/>
      <c r="B33" s="118"/>
      <c r="C33" s="21"/>
      <c r="D33" s="8"/>
      <c r="E33" s="8"/>
      <c r="F33" s="114">
        <v>55</v>
      </c>
      <c r="G33" s="114"/>
      <c r="H33" s="19"/>
      <c r="I33" s="20"/>
      <c r="J33" s="93">
        <f t="shared" si="32"/>
        <v>8</v>
      </c>
      <c r="K33" s="93"/>
      <c r="L33" s="93"/>
      <c r="M33" s="93">
        <f t="shared" si="33"/>
        <v>7.8</v>
      </c>
      <c r="N33" s="93"/>
      <c r="O33" s="93"/>
      <c r="P33" s="93">
        <f t="shared" si="34"/>
        <v>8.3</v>
      </c>
      <c r="Q33" s="93"/>
      <c r="R33" s="93"/>
      <c r="S33" s="93">
        <f t="shared" si="35"/>
        <v>7.7</v>
      </c>
      <c r="T33" s="93"/>
      <c r="U33" s="93"/>
      <c r="V33" s="93">
        <f t="shared" si="36"/>
      </c>
      <c r="W33" s="93"/>
      <c r="X33" s="93"/>
      <c r="Y33" s="93">
        <f t="shared" si="37"/>
      </c>
      <c r="Z33" s="93"/>
      <c r="AA33" s="93"/>
      <c r="AB33" s="93">
        <f t="shared" si="38"/>
      </c>
      <c r="AC33" s="93"/>
      <c r="AD33" s="93"/>
      <c r="AE33" s="93">
        <f t="shared" si="39"/>
      </c>
      <c r="AF33" s="93"/>
      <c r="AG33" s="93"/>
      <c r="AH33" s="105">
        <f t="shared" si="0"/>
        <v>7.6</v>
      </c>
      <c r="AI33" s="105"/>
      <c r="AJ33" s="105"/>
      <c r="AK33" s="91" t="str">
        <f t="shared" si="1"/>
        <v>○</v>
      </c>
      <c r="AL33" s="91"/>
      <c r="AM33" s="91"/>
      <c r="AN33" s="106">
        <f t="shared" si="2"/>
        <v>6</v>
      </c>
      <c r="AO33" s="107"/>
      <c r="AP33" s="108"/>
      <c r="AQ33" s="109"/>
      <c r="AR33" s="110"/>
      <c r="AS33" s="111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9"/>
      <c r="BJ33" s="1" t="s">
        <v>5</v>
      </c>
      <c r="BK33" s="1"/>
      <c r="BL33" s="1"/>
      <c r="BM33" s="1"/>
      <c r="BN33" s="1"/>
      <c r="BO33" s="1"/>
      <c r="BP33" s="1"/>
      <c r="BQ33" s="1"/>
      <c r="BR33" s="1"/>
      <c r="BS33" s="1"/>
      <c r="BU33" s="113">
        <f t="shared" si="40"/>
        <v>7.95</v>
      </c>
      <c r="BV33" s="113"/>
      <c r="BW33" s="113"/>
      <c r="BX33" s="95">
        <f t="shared" si="41"/>
        <v>64</v>
      </c>
      <c r="BY33" s="96"/>
      <c r="BZ33" s="97"/>
      <c r="CA33" s="95">
        <f t="shared" si="3"/>
        <v>60.839999999999996</v>
      </c>
      <c r="CB33" s="96"/>
      <c r="CC33" s="97"/>
      <c r="CD33" s="95">
        <f t="shared" si="4"/>
        <v>68.89000000000001</v>
      </c>
      <c r="CE33" s="96"/>
      <c r="CF33" s="97"/>
      <c r="CG33" s="95">
        <f t="shared" si="5"/>
        <v>59.290000000000006</v>
      </c>
      <c r="CH33" s="96"/>
      <c r="CI33" s="97"/>
      <c r="CJ33" s="95">
        <f t="shared" si="42"/>
      </c>
      <c r="CK33" s="96"/>
      <c r="CL33" s="97"/>
      <c r="CM33" s="95">
        <f t="shared" si="6"/>
      </c>
      <c r="CN33" s="96"/>
      <c r="CO33" s="97"/>
      <c r="CP33" s="95">
        <f t="shared" si="7"/>
      </c>
      <c r="CQ33" s="96"/>
      <c r="CR33" s="97"/>
      <c r="CS33" s="95">
        <f t="shared" si="8"/>
      </c>
      <c r="CT33" s="96"/>
      <c r="CU33" s="97"/>
      <c r="CV33" s="95">
        <f t="shared" si="9"/>
        <v>253.02000000000004</v>
      </c>
      <c r="CW33" s="96"/>
      <c r="CX33" s="96"/>
      <c r="CY33" s="97"/>
      <c r="CZ33" s="102">
        <f t="shared" si="10"/>
        <v>4</v>
      </c>
      <c r="DA33" s="103"/>
      <c r="DB33" s="104"/>
      <c r="DC33" s="93">
        <f t="shared" si="11"/>
        <v>8.3</v>
      </c>
      <c r="DD33" s="91"/>
      <c r="DE33" s="91"/>
      <c r="DF33" s="93">
        <f t="shared" si="12"/>
        <v>8</v>
      </c>
      <c r="DG33" s="91"/>
      <c r="DH33" s="91"/>
      <c r="DI33" s="93">
        <f t="shared" si="13"/>
        <v>7.8</v>
      </c>
      <c r="DJ33" s="91"/>
      <c r="DK33" s="91"/>
      <c r="DL33" s="93">
        <f t="shared" si="14"/>
        <v>7.7</v>
      </c>
      <c r="DM33" s="91"/>
      <c r="DN33" s="91"/>
      <c r="DO33" s="94">
        <f t="shared" si="43"/>
        <v>0.5000000000000008</v>
      </c>
      <c r="DP33" s="94"/>
      <c r="DQ33" s="94"/>
      <c r="DR33" s="94">
        <f t="shared" si="44"/>
        <v>0.16666666666666594</v>
      </c>
      <c r="DS33" s="94"/>
      <c r="DT33" s="94"/>
      <c r="DU33" s="91">
        <f t="shared" si="45"/>
        <v>8.3</v>
      </c>
      <c r="DV33" s="91"/>
      <c r="DW33" s="91"/>
      <c r="DX33" s="100">
        <f t="shared" si="46"/>
        <v>0.5000000000000008</v>
      </c>
      <c r="DY33" s="101"/>
      <c r="DZ33" s="101"/>
      <c r="EA33" s="86" t="s">
        <v>174</v>
      </c>
      <c r="EB33" s="98">
        <f t="shared" si="15"/>
        <v>0.765</v>
      </c>
      <c r="EC33" s="98"/>
      <c r="ED33" s="99"/>
      <c r="EE33" s="95">
        <f t="shared" si="16"/>
        <v>8</v>
      </c>
      <c r="EF33" s="96"/>
      <c r="EG33" s="97"/>
      <c r="EH33" s="95">
        <f t="shared" si="17"/>
        <v>7.8</v>
      </c>
      <c r="EI33" s="96"/>
      <c r="EJ33" s="97"/>
      <c r="EK33" s="95">
        <f t="shared" si="18"/>
        <v>8.3</v>
      </c>
      <c r="EL33" s="96"/>
      <c r="EM33" s="97"/>
      <c r="EN33" s="95">
        <f t="shared" si="19"/>
        <v>7.7</v>
      </c>
      <c r="EO33" s="96"/>
      <c r="EP33" s="97"/>
      <c r="EQ33" s="95">
        <f t="shared" si="20"/>
        <v>2.6</v>
      </c>
      <c r="ER33" s="96"/>
      <c r="ES33" s="97"/>
      <c r="ET33" s="95">
        <f t="shared" si="21"/>
        <v>2.6</v>
      </c>
      <c r="EU33" s="96"/>
      <c r="EV33" s="97"/>
      <c r="EW33" s="95">
        <f t="shared" si="22"/>
        <v>2.6</v>
      </c>
      <c r="EX33" s="96"/>
      <c r="EY33" s="97"/>
      <c r="EZ33" s="95">
        <f t="shared" si="23"/>
        <v>2.6</v>
      </c>
      <c r="FA33" s="96"/>
      <c r="FB33" s="97"/>
      <c r="FC33" s="95">
        <f t="shared" si="24"/>
        <v>9.2</v>
      </c>
      <c r="FD33" s="96"/>
      <c r="FE33" s="97"/>
      <c r="FF33" s="95">
        <f t="shared" si="25"/>
        <v>9</v>
      </c>
      <c r="FG33" s="96"/>
      <c r="FH33" s="97"/>
      <c r="FI33" s="95">
        <f t="shared" si="26"/>
        <v>9.5</v>
      </c>
      <c r="FJ33" s="96"/>
      <c r="FK33" s="97"/>
      <c r="FL33" s="95">
        <f t="shared" si="27"/>
        <v>8.9</v>
      </c>
      <c r="FM33" s="96"/>
      <c r="FN33" s="97"/>
      <c r="FO33" s="95">
        <f t="shared" si="28"/>
        <v>3.3</v>
      </c>
      <c r="FP33" s="96"/>
      <c r="FQ33" s="97"/>
      <c r="FR33" s="95">
        <f t="shared" si="29"/>
        <v>3.3</v>
      </c>
      <c r="FS33" s="96"/>
      <c r="FT33" s="97"/>
      <c r="FU33" s="95">
        <f t="shared" si="30"/>
        <v>3.3</v>
      </c>
      <c r="FV33" s="96"/>
      <c r="FW33" s="97"/>
      <c r="FX33" s="95">
        <f t="shared" si="31"/>
        <v>3.3</v>
      </c>
      <c r="FY33" s="96"/>
      <c r="FZ33" s="97"/>
    </row>
    <row r="34" spans="1:182" ht="13.5">
      <c r="A34" s="7"/>
      <c r="B34" s="118"/>
      <c r="C34" s="21"/>
      <c r="D34" s="8"/>
      <c r="E34" s="8"/>
      <c r="F34" s="114">
        <v>60</v>
      </c>
      <c r="G34" s="114"/>
      <c r="H34" s="19"/>
      <c r="I34" s="20"/>
      <c r="J34" s="93">
        <f t="shared" si="32"/>
        <v>8.8</v>
      </c>
      <c r="K34" s="93"/>
      <c r="L34" s="93"/>
      <c r="M34" s="93">
        <f t="shared" si="33"/>
        <v>8.7</v>
      </c>
      <c r="N34" s="93"/>
      <c r="O34" s="93"/>
      <c r="P34" s="93">
        <f t="shared" si="34"/>
        <v>9.1</v>
      </c>
      <c r="Q34" s="93"/>
      <c r="R34" s="93"/>
      <c r="S34" s="93">
        <f t="shared" si="35"/>
        <v>8.6</v>
      </c>
      <c r="T34" s="93"/>
      <c r="U34" s="93"/>
      <c r="V34" s="93">
        <f t="shared" si="36"/>
      </c>
      <c r="W34" s="93"/>
      <c r="X34" s="93"/>
      <c r="Y34" s="93">
        <f t="shared" si="37"/>
      </c>
      <c r="Z34" s="93"/>
      <c r="AA34" s="93"/>
      <c r="AB34" s="93">
        <f t="shared" si="38"/>
      </c>
      <c r="AC34" s="93"/>
      <c r="AD34" s="93"/>
      <c r="AE34" s="93">
        <f t="shared" si="39"/>
      </c>
      <c r="AF34" s="93"/>
      <c r="AG34" s="93"/>
      <c r="AH34" s="105">
        <f t="shared" si="0"/>
        <v>8.5</v>
      </c>
      <c r="AI34" s="105"/>
      <c r="AJ34" s="105"/>
      <c r="AK34" s="91" t="str">
        <f t="shared" si="1"/>
        <v>○</v>
      </c>
      <c r="AL34" s="91"/>
      <c r="AM34" s="91"/>
      <c r="AN34" s="106">
        <f t="shared" si="2"/>
        <v>8</v>
      </c>
      <c r="AO34" s="107"/>
      <c r="AP34" s="108"/>
      <c r="AQ34" s="109"/>
      <c r="AR34" s="110"/>
      <c r="AS34" s="111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9"/>
      <c r="BJ34" s="121" t="s">
        <v>6</v>
      </c>
      <c r="BK34" s="121"/>
      <c r="BL34" s="121"/>
      <c r="BM34" s="121"/>
      <c r="BN34" s="121"/>
      <c r="BO34" s="121"/>
      <c r="BP34" s="121" t="s">
        <v>4</v>
      </c>
      <c r="BQ34" s="121"/>
      <c r="BR34" s="121"/>
      <c r="BS34" s="121"/>
      <c r="BU34" s="113">
        <f t="shared" si="40"/>
        <v>8.8</v>
      </c>
      <c r="BV34" s="113"/>
      <c r="BW34" s="113"/>
      <c r="BX34" s="95">
        <f t="shared" si="41"/>
        <v>77.44000000000001</v>
      </c>
      <c r="BY34" s="96"/>
      <c r="BZ34" s="97"/>
      <c r="CA34" s="95">
        <f t="shared" si="3"/>
        <v>75.68999999999998</v>
      </c>
      <c r="CB34" s="96"/>
      <c r="CC34" s="97"/>
      <c r="CD34" s="95">
        <f t="shared" si="4"/>
        <v>82.80999999999999</v>
      </c>
      <c r="CE34" s="96"/>
      <c r="CF34" s="97"/>
      <c r="CG34" s="95">
        <f t="shared" si="5"/>
        <v>73.96</v>
      </c>
      <c r="CH34" s="96"/>
      <c r="CI34" s="97"/>
      <c r="CJ34" s="95">
        <f t="shared" si="42"/>
      </c>
      <c r="CK34" s="96"/>
      <c r="CL34" s="97"/>
      <c r="CM34" s="95">
        <f t="shared" si="6"/>
      </c>
      <c r="CN34" s="96"/>
      <c r="CO34" s="97"/>
      <c r="CP34" s="95">
        <f t="shared" si="7"/>
      </c>
      <c r="CQ34" s="96"/>
      <c r="CR34" s="97"/>
      <c r="CS34" s="95">
        <f t="shared" si="8"/>
      </c>
      <c r="CT34" s="96"/>
      <c r="CU34" s="97"/>
      <c r="CV34" s="95">
        <f t="shared" si="9"/>
        <v>309.9</v>
      </c>
      <c r="CW34" s="96"/>
      <c r="CX34" s="96"/>
      <c r="CY34" s="97"/>
      <c r="CZ34" s="102">
        <f t="shared" si="10"/>
        <v>4</v>
      </c>
      <c r="DA34" s="103"/>
      <c r="DB34" s="104"/>
      <c r="DC34" s="93">
        <f t="shared" si="11"/>
        <v>9.1</v>
      </c>
      <c r="DD34" s="91"/>
      <c r="DE34" s="91"/>
      <c r="DF34" s="93">
        <f t="shared" si="12"/>
        <v>8.8</v>
      </c>
      <c r="DG34" s="91"/>
      <c r="DH34" s="91"/>
      <c r="DI34" s="93">
        <f t="shared" si="13"/>
        <v>8.7</v>
      </c>
      <c r="DJ34" s="91"/>
      <c r="DK34" s="91"/>
      <c r="DL34" s="93">
        <f t="shared" si="14"/>
        <v>8.6</v>
      </c>
      <c r="DM34" s="91"/>
      <c r="DN34" s="91"/>
      <c r="DO34" s="94">
        <f t="shared" si="43"/>
        <v>0.5999999999999979</v>
      </c>
      <c r="DP34" s="94"/>
      <c r="DQ34" s="94"/>
      <c r="DR34" s="94">
        <f t="shared" si="44"/>
        <v>0.1999999999999993</v>
      </c>
      <c r="DS34" s="94"/>
      <c r="DT34" s="94"/>
      <c r="DU34" s="91">
        <f t="shared" si="45"/>
        <v>9.1</v>
      </c>
      <c r="DV34" s="91"/>
      <c r="DW34" s="91"/>
      <c r="DX34" s="100">
        <f t="shared" si="46"/>
        <v>0.5999999999999979</v>
      </c>
      <c r="DY34" s="101"/>
      <c r="DZ34" s="101"/>
      <c r="EA34" s="86" t="s">
        <v>174</v>
      </c>
      <c r="EB34" s="98">
        <f t="shared" si="15"/>
        <v>0.765</v>
      </c>
      <c r="EC34" s="98"/>
      <c r="ED34" s="99"/>
      <c r="EE34" s="95">
        <f t="shared" si="16"/>
        <v>8.8</v>
      </c>
      <c r="EF34" s="96"/>
      <c r="EG34" s="97"/>
      <c r="EH34" s="95">
        <f t="shared" si="17"/>
        <v>8.7</v>
      </c>
      <c r="EI34" s="96"/>
      <c r="EJ34" s="97"/>
      <c r="EK34" s="95">
        <f t="shared" si="18"/>
        <v>9.1</v>
      </c>
      <c r="EL34" s="96"/>
      <c r="EM34" s="97"/>
      <c r="EN34" s="95">
        <f t="shared" si="19"/>
        <v>8.6</v>
      </c>
      <c r="EO34" s="96"/>
      <c r="EP34" s="97"/>
      <c r="EQ34" s="95">
        <f t="shared" si="20"/>
        <v>3.4</v>
      </c>
      <c r="ER34" s="96"/>
      <c r="ES34" s="97"/>
      <c r="ET34" s="95">
        <f t="shared" si="21"/>
        <v>3.4</v>
      </c>
      <c r="EU34" s="96"/>
      <c r="EV34" s="97"/>
      <c r="EW34" s="95">
        <f t="shared" si="22"/>
        <v>3.4</v>
      </c>
      <c r="EX34" s="96"/>
      <c r="EY34" s="97"/>
      <c r="EZ34" s="95">
        <f t="shared" si="23"/>
        <v>3.4</v>
      </c>
      <c r="FA34" s="96"/>
      <c r="FB34" s="97"/>
      <c r="FC34" s="95">
        <f t="shared" si="24"/>
        <v>10.1</v>
      </c>
      <c r="FD34" s="96"/>
      <c r="FE34" s="97"/>
      <c r="FF34" s="95">
        <f t="shared" si="25"/>
        <v>10</v>
      </c>
      <c r="FG34" s="96"/>
      <c r="FH34" s="97"/>
      <c r="FI34" s="95">
        <f t="shared" si="26"/>
        <v>10.4</v>
      </c>
      <c r="FJ34" s="96"/>
      <c r="FK34" s="97"/>
      <c r="FL34" s="95">
        <f t="shared" si="27"/>
        <v>9.9</v>
      </c>
      <c r="FM34" s="96"/>
      <c r="FN34" s="97"/>
      <c r="FO34" s="95">
        <f t="shared" si="28"/>
        <v>4.3</v>
      </c>
      <c r="FP34" s="96"/>
      <c r="FQ34" s="97"/>
      <c r="FR34" s="95">
        <f t="shared" si="29"/>
        <v>4.3</v>
      </c>
      <c r="FS34" s="96"/>
      <c r="FT34" s="97"/>
      <c r="FU34" s="95">
        <f t="shared" si="30"/>
        <v>4.3</v>
      </c>
      <c r="FV34" s="96"/>
      <c r="FW34" s="97"/>
      <c r="FX34" s="95">
        <f t="shared" si="31"/>
        <v>4.3</v>
      </c>
      <c r="FY34" s="96"/>
      <c r="FZ34" s="97"/>
    </row>
    <row r="35" spans="1:182" ht="13.5">
      <c r="A35" s="7"/>
      <c r="B35" s="118"/>
      <c r="C35" s="21"/>
      <c r="D35" s="8"/>
      <c r="E35" s="8"/>
      <c r="F35" s="114">
        <v>65</v>
      </c>
      <c r="G35" s="114"/>
      <c r="H35" s="19"/>
      <c r="I35" s="20"/>
      <c r="J35" s="93">
        <f t="shared" si="32"/>
        <v>9.7</v>
      </c>
      <c r="K35" s="93"/>
      <c r="L35" s="93"/>
      <c r="M35" s="93">
        <f t="shared" si="33"/>
        <v>9.6</v>
      </c>
      <c r="N35" s="93"/>
      <c r="O35" s="93"/>
      <c r="P35" s="93">
        <f t="shared" si="34"/>
        <v>10</v>
      </c>
      <c r="Q35" s="93"/>
      <c r="R35" s="93"/>
      <c r="S35" s="93">
        <f t="shared" si="35"/>
        <v>9.5</v>
      </c>
      <c r="T35" s="93"/>
      <c r="U35" s="93"/>
      <c r="V35" s="93">
        <f t="shared" si="36"/>
      </c>
      <c r="W35" s="93"/>
      <c r="X35" s="93"/>
      <c r="Y35" s="93">
        <f t="shared" si="37"/>
      </c>
      <c r="Z35" s="93"/>
      <c r="AA35" s="93"/>
      <c r="AB35" s="93">
        <f t="shared" si="38"/>
      </c>
      <c r="AC35" s="93"/>
      <c r="AD35" s="93"/>
      <c r="AE35" s="93">
        <f t="shared" si="39"/>
      </c>
      <c r="AF35" s="93"/>
      <c r="AG35" s="93"/>
      <c r="AH35" s="105">
        <f t="shared" si="0"/>
        <v>9.4</v>
      </c>
      <c r="AI35" s="105"/>
      <c r="AJ35" s="105"/>
      <c r="AK35" s="91" t="str">
        <f t="shared" si="1"/>
        <v>○</v>
      </c>
      <c r="AL35" s="91"/>
      <c r="AM35" s="91"/>
      <c r="AN35" s="106">
        <f t="shared" si="2"/>
        <v>8</v>
      </c>
      <c r="AO35" s="107"/>
      <c r="AP35" s="108"/>
      <c r="AQ35" s="109"/>
      <c r="AR35" s="110"/>
      <c r="AS35" s="111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9"/>
      <c r="BJ35" s="121" t="s">
        <v>7</v>
      </c>
      <c r="BK35" s="121"/>
      <c r="BL35" s="121"/>
      <c r="BM35" s="121"/>
      <c r="BN35" s="121"/>
      <c r="BO35" s="121"/>
      <c r="BP35" s="122" t="s">
        <v>11</v>
      </c>
      <c r="BQ35" s="121"/>
      <c r="BR35" s="121"/>
      <c r="BS35" s="121"/>
      <c r="BU35" s="113">
        <f t="shared" si="40"/>
        <v>9.7</v>
      </c>
      <c r="BV35" s="113"/>
      <c r="BW35" s="113"/>
      <c r="BX35" s="95">
        <f t="shared" si="41"/>
        <v>94.08999999999999</v>
      </c>
      <c r="BY35" s="96"/>
      <c r="BZ35" s="97"/>
      <c r="CA35" s="95">
        <f t="shared" si="3"/>
        <v>92.16</v>
      </c>
      <c r="CB35" s="96"/>
      <c r="CC35" s="97"/>
      <c r="CD35" s="95">
        <f t="shared" si="4"/>
        <v>100</v>
      </c>
      <c r="CE35" s="96"/>
      <c r="CF35" s="97"/>
      <c r="CG35" s="95">
        <f t="shared" si="5"/>
        <v>90.25</v>
      </c>
      <c r="CH35" s="96"/>
      <c r="CI35" s="97"/>
      <c r="CJ35" s="95">
        <f t="shared" si="42"/>
      </c>
      <c r="CK35" s="96"/>
      <c r="CL35" s="97"/>
      <c r="CM35" s="95">
        <f t="shared" si="6"/>
      </c>
      <c r="CN35" s="96"/>
      <c r="CO35" s="97"/>
      <c r="CP35" s="95">
        <f t="shared" si="7"/>
      </c>
      <c r="CQ35" s="96"/>
      <c r="CR35" s="97"/>
      <c r="CS35" s="95">
        <f t="shared" si="8"/>
      </c>
      <c r="CT35" s="96"/>
      <c r="CU35" s="97"/>
      <c r="CV35" s="95">
        <f t="shared" si="9"/>
        <v>376.5</v>
      </c>
      <c r="CW35" s="96"/>
      <c r="CX35" s="96"/>
      <c r="CY35" s="97"/>
      <c r="CZ35" s="102">
        <f t="shared" si="10"/>
        <v>4</v>
      </c>
      <c r="DA35" s="103"/>
      <c r="DB35" s="104"/>
      <c r="DC35" s="93">
        <f t="shared" si="11"/>
        <v>10</v>
      </c>
      <c r="DD35" s="91"/>
      <c r="DE35" s="91"/>
      <c r="DF35" s="93">
        <f t="shared" si="12"/>
        <v>9.7</v>
      </c>
      <c r="DG35" s="91"/>
      <c r="DH35" s="91"/>
      <c r="DI35" s="93">
        <f t="shared" si="13"/>
        <v>9.6</v>
      </c>
      <c r="DJ35" s="91"/>
      <c r="DK35" s="91"/>
      <c r="DL35" s="93">
        <f t="shared" si="14"/>
        <v>9.5</v>
      </c>
      <c r="DM35" s="91"/>
      <c r="DN35" s="91"/>
      <c r="DO35" s="94">
        <f t="shared" si="43"/>
        <v>0.6000000000000014</v>
      </c>
      <c r="DP35" s="94"/>
      <c r="DQ35" s="94"/>
      <c r="DR35" s="94">
        <f t="shared" si="44"/>
        <v>0.1999999999999993</v>
      </c>
      <c r="DS35" s="94"/>
      <c r="DT35" s="94"/>
      <c r="DU35" s="91">
        <f t="shared" si="45"/>
        <v>10</v>
      </c>
      <c r="DV35" s="91"/>
      <c r="DW35" s="91"/>
      <c r="DX35" s="100">
        <f t="shared" si="46"/>
        <v>0.6000000000000014</v>
      </c>
      <c r="DY35" s="101"/>
      <c r="DZ35" s="101"/>
      <c r="EA35" s="86" t="s">
        <v>174</v>
      </c>
      <c r="EB35" s="98">
        <f t="shared" si="15"/>
        <v>0.765</v>
      </c>
      <c r="EC35" s="98"/>
      <c r="ED35" s="99"/>
      <c r="EE35" s="95">
        <f t="shared" si="16"/>
        <v>9.7</v>
      </c>
      <c r="EF35" s="96"/>
      <c r="EG35" s="97"/>
      <c r="EH35" s="95">
        <f t="shared" si="17"/>
        <v>9.6</v>
      </c>
      <c r="EI35" s="96"/>
      <c r="EJ35" s="97"/>
      <c r="EK35" s="95">
        <f t="shared" si="18"/>
        <v>10</v>
      </c>
      <c r="EL35" s="96"/>
      <c r="EM35" s="97"/>
      <c r="EN35" s="95">
        <f t="shared" si="19"/>
        <v>9.5</v>
      </c>
      <c r="EO35" s="96"/>
      <c r="EP35" s="97"/>
      <c r="EQ35" s="95">
        <f t="shared" si="20"/>
        <v>4.5</v>
      </c>
      <c r="ER35" s="96"/>
      <c r="ES35" s="97"/>
      <c r="ET35" s="95">
        <f t="shared" si="21"/>
        <v>4.5</v>
      </c>
      <c r="EU35" s="96"/>
      <c r="EV35" s="97"/>
      <c r="EW35" s="95">
        <f t="shared" si="22"/>
        <v>4.5</v>
      </c>
      <c r="EX35" s="96"/>
      <c r="EY35" s="97"/>
      <c r="EZ35" s="95">
        <f t="shared" si="23"/>
        <v>4.5</v>
      </c>
      <c r="FA35" s="96"/>
      <c r="FB35" s="97"/>
      <c r="FC35" s="95">
        <f t="shared" si="24"/>
        <v>11.1</v>
      </c>
      <c r="FD35" s="96"/>
      <c r="FE35" s="97"/>
      <c r="FF35" s="95">
        <f t="shared" si="25"/>
        <v>11</v>
      </c>
      <c r="FG35" s="96"/>
      <c r="FH35" s="97"/>
      <c r="FI35" s="95">
        <f t="shared" si="26"/>
        <v>11.4</v>
      </c>
      <c r="FJ35" s="96"/>
      <c r="FK35" s="97"/>
      <c r="FL35" s="95">
        <f t="shared" si="27"/>
        <v>10.9</v>
      </c>
      <c r="FM35" s="96"/>
      <c r="FN35" s="97"/>
      <c r="FO35" s="95">
        <f t="shared" si="28"/>
        <v>5.4</v>
      </c>
      <c r="FP35" s="96"/>
      <c r="FQ35" s="97"/>
      <c r="FR35" s="95">
        <f t="shared" si="29"/>
        <v>5.4</v>
      </c>
      <c r="FS35" s="96"/>
      <c r="FT35" s="97"/>
      <c r="FU35" s="95">
        <f t="shared" si="30"/>
        <v>5.4</v>
      </c>
      <c r="FV35" s="96"/>
      <c r="FW35" s="97"/>
      <c r="FX35" s="95">
        <f t="shared" si="31"/>
        <v>5.4</v>
      </c>
      <c r="FY35" s="96"/>
      <c r="FZ35" s="97"/>
    </row>
    <row r="36" spans="1:182" ht="13.5">
      <c r="A36" s="7"/>
      <c r="B36" s="118"/>
      <c r="C36" s="21"/>
      <c r="D36" s="8"/>
      <c r="E36" s="8"/>
      <c r="F36" s="114">
        <v>70</v>
      </c>
      <c r="G36" s="114"/>
      <c r="H36" s="19"/>
      <c r="I36" s="20"/>
      <c r="J36" s="93">
        <f t="shared" si="32"/>
        <v>10.7</v>
      </c>
      <c r="K36" s="93"/>
      <c r="L36" s="93"/>
      <c r="M36" s="93">
        <f t="shared" si="33"/>
        <v>10.6</v>
      </c>
      <c r="N36" s="93"/>
      <c r="O36" s="93"/>
      <c r="P36" s="93">
        <f t="shared" si="34"/>
        <v>11</v>
      </c>
      <c r="Q36" s="93"/>
      <c r="R36" s="93"/>
      <c r="S36" s="93">
        <f t="shared" si="35"/>
        <v>10.5</v>
      </c>
      <c r="T36" s="93"/>
      <c r="U36" s="93"/>
      <c r="V36" s="93">
        <f t="shared" si="36"/>
      </c>
      <c r="W36" s="93"/>
      <c r="X36" s="93"/>
      <c r="Y36" s="93">
        <f t="shared" si="37"/>
      </c>
      <c r="Z36" s="93"/>
      <c r="AA36" s="93"/>
      <c r="AB36" s="93">
        <f t="shared" si="38"/>
      </c>
      <c r="AC36" s="93"/>
      <c r="AD36" s="93"/>
      <c r="AE36" s="93">
        <f t="shared" si="39"/>
      </c>
      <c r="AF36" s="93"/>
      <c r="AG36" s="93"/>
      <c r="AH36" s="105">
        <f t="shared" si="0"/>
        <v>10.4</v>
      </c>
      <c r="AI36" s="105"/>
      <c r="AJ36" s="105"/>
      <c r="AK36" s="91" t="str">
        <f t="shared" si="1"/>
        <v>○</v>
      </c>
      <c r="AL36" s="91"/>
      <c r="AM36" s="91"/>
      <c r="AN36" s="106">
        <f t="shared" si="2"/>
        <v>8</v>
      </c>
      <c r="AO36" s="107"/>
      <c r="AP36" s="108"/>
      <c r="AQ36" s="109"/>
      <c r="AR36" s="110"/>
      <c r="AS36" s="111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9"/>
      <c r="BJ36" s="120" t="s">
        <v>8</v>
      </c>
      <c r="BK36" s="121"/>
      <c r="BL36" s="121"/>
      <c r="BM36" s="121"/>
      <c r="BN36" s="121"/>
      <c r="BO36" s="121"/>
      <c r="BP36" s="121">
        <v>3</v>
      </c>
      <c r="BQ36" s="121"/>
      <c r="BR36" s="121"/>
      <c r="BS36" s="121"/>
      <c r="BU36" s="113">
        <f t="shared" si="40"/>
        <v>10.7</v>
      </c>
      <c r="BV36" s="113"/>
      <c r="BW36" s="113"/>
      <c r="BX36" s="95">
        <f t="shared" si="41"/>
        <v>114.48999999999998</v>
      </c>
      <c r="BY36" s="96"/>
      <c r="BZ36" s="97"/>
      <c r="CA36" s="95">
        <f t="shared" si="3"/>
        <v>112.36</v>
      </c>
      <c r="CB36" s="96"/>
      <c r="CC36" s="97"/>
      <c r="CD36" s="95">
        <f t="shared" si="4"/>
        <v>121</v>
      </c>
      <c r="CE36" s="96"/>
      <c r="CF36" s="97"/>
      <c r="CG36" s="95">
        <f t="shared" si="5"/>
        <v>110.25</v>
      </c>
      <c r="CH36" s="96"/>
      <c r="CI36" s="97"/>
      <c r="CJ36" s="95">
        <f t="shared" si="42"/>
      </c>
      <c r="CK36" s="96"/>
      <c r="CL36" s="97"/>
      <c r="CM36" s="95">
        <f t="shared" si="6"/>
      </c>
      <c r="CN36" s="96"/>
      <c r="CO36" s="97"/>
      <c r="CP36" s="95">
        <f t="shared" si="7"/>
      </c>
      <c r="CQ36" s="96"/>
      <c r="CR36" s="97"/>
      <c r="CS36" s="95">
        <f t="shared" si="8"/>
      </c>
      <c r="CT36" s="96"/>
      <c r="CU36" s="97"/>
      <c r="CV36" s="95">
        <f t="shared" si="9"/>
        <v>458.09999999999997</v>
      </c>
      <c r="CW36" s="96"/>
      <c r="CX36" s="96"/>
      <c r="CY36" s="97"/>
      <c r="CZ36" s="102">
        <f t="shared" si="10"/>
        <v>4</v>
      </c>
      <c r="DA36" s="103"/>
      <c r="DB36" s="104"/>
      <c r="DC36" s="93">
        <f t="shared" si="11"/>
        <v>11</v>
      </c>
      <c r="DD36" s="91"/>
      <c r="DE36" s="91"/>
      <c r="DF36" s="93">
        <f t="shared" si="12"/>
        <v>10.7</v>
      </c>
      <c r="DG36" s="91"/>
      <c r="DH36" s="91"/>
      <c r="DI36" s="93">
        <f t="shared" si="13"/>
        <v>10.6</v>
      </c>
      <c r="DJ36" s="91"/>
      <c r="DK36" s="91"/>
      <c r="DL36" s="93">
        <f t="shared" si="14"/>
        <v>10.5</v>
      </c>
      <c r="DM36" s="91"/>
      <c r="DN36" s="91"/>
      <c r="DO36" s="94">
        <f t="shared" si="43"/>
        <v>0.6000000000000014</v>
      </c>
      <c r="DP36" s="94"/>
      <c r="DQ36" s="94"/>
      <c r="DR36" s="94">
        <f t="shared" si="44"/>
        <v>0.1999999999999993</v>
      </c>
      <c r="DS36" s="94"/>
      <c r="DT36" s="94"/>
      <c r="DU36" s="91">
        <f t="shared" si="45"/>
        <v>11</v>
      </c>
      <c r="DV36" s="91"/>
      <c r="DW36" s="91"/>
      <c r="DX36" s="100">
        <f t="shared" si="46"/>
        <v>0.6000000000000014</v>
      </c>
      <c r="DY36" s="101"/>
      <c r="DZ36" s="101"/>
      <c r="EA36" s="86" t="s">
        <v>174</v>
      </c>
      <c r="EB36" s="98">
        <f t="shared" si="15"/>
        <v>0.765</v>
      </c>
      <c r="EC36" s="98"/>
      <c r="ED36" s="99"/>
      <c r="EE36" s="95">
        <f t="shared" si="16"/>
        <v>10.7</v>
      </c>
      <c r="EF36" s="96"/>
      <c r="EG36" s="97"/>
      <c r="EH36" s="95">
        <f t="shared" si="17"/>
        <v>10.6</v>
      </c>
      <c r="EI36" s="96"/>
      <c r="EJ36" s="97"/>
      <c r="EK36" s="95">
        <f t="shared" si="18"/>
        <v>11</v>
      </c>
      <c r="EL36" s="96"/>
      <c r="EM36" s="97"/>
      <c r="EN36" s="95">
        <f t="shared" si="19"/>
        <v>10.5</v>
      </c>
      <c r="EO36" s="96"/>
      <c r="EP36" s="97"/>
      <c r="EQ36" s="95">
        <f t="shared" si="20"/>
        <v>5.7</v>
      </c>
      <c r="ER36" s="96"/>
      <c r="ES36" s="97"/>
      <c r="ET36" s="95">
        <f t="shared" si="21"/>
        <v>5.7</v>
      </c>
      <c r="EU36" s="96"/>
      <c r="EV36" s="97"/>
      <c r="EW36" s="95">
        <f t="shared" si="22"/>
        <v>5.7</v>
      </c>
      <c r="EX36" s="96"/>
      <c r="EY36" s="97"/>
      <c r="EZ36" s="95">
        <f t="shared" si="23"/>
        <v>5.7</v>
      </c>
      <c r="FA36" s="96"/>
      <c r="FB36" s="97"/>
      <c r="FC36" s="95">
        <f t="shared" si="24"/>
        <v>12.1</v>
      </c>
      <c r="FD36" s="96"/>
      <c r="FE36" s="97"/>
      <c r="FF36" s="95">
        <f t="shared" si="25"/>
        <v>12.1</v>
      </c>
      <c r="FG36" s="96"/>
      <c r="FH36" s="97"/>
      <c r="FI36" s="95">
        <f t="shared" si="26"/>
        <v>12.4</v>
      </c>
      <c r="FJ36" s="96"/>
      <c r="FK36" s="97"/>
      <c r="FL36" s="95">
        <f t="shared" si="27"/>
        <v>12</v>
      </c>
      <c r="FM36" s="96"/>
      <c r="FN36" s="97"/>
      <c r="FO36" s="95">
        <f t="shared" si="28"/>
        <v>6.8</v>
      </c>
      <c r="FP36" s="96"/>
      <c r="FQ36" s="97"/>
      <c r="FR36" s="95">
        <f t="shared" si="29"/>
        <v>6.8</v>
      </c>
      <c r="FS36" s="96"/>
      <c r="FT36" s="97"/>
      <c r="FU36" s="95">
        <f t="shared" si="30"/>
        <v>6.8</v>
      </c>
      <c r="FV36" s="96"/>
      <c r="FW36" s="97"/>
      <c r="FX36" s="95">
        <f t="shared" si="31"/>
        <v>6.8</v>
      </c>
      <c r="FY36" s="96"/>
      <c r="FZ36" s="97"/>
    </row>
    <row r="37" spans="1:182" ht="13.5">
      <c r="A37" s="7"/>
      <c r="B37" s="118"/>
      <c r="C37" s="21"/>
      <c r="D37" s="8"/>
      <c r="E37" s="8"/>
      <c r="F37" s="114">
        <v>75</v>
      </c>
      <c r="G37" s="114"/>
      <c r="H37" s="19"/>
      <c r="I37" s="20"/>
      <c r="J37" s="93">
        <f t="shared" si="32"/>
        <v>11.7</v>
      </c>
      <c r="K37" s="93"/>
      <c r="L37" s="93"/>
      <c r="M37" s="93">
        <f t="shared" si="33"/>
        <v>11.6</v>
      </c>
      <c r="N37" s="93"/>
      <c r="O37" s="93"/>
      <c r="P37" s="93">
        <f t="shared" si="34"/>
        <v>12</v>
      </c>
      <c r="Q37" s="93"/>
      <c r="R37" s="93"/>
      <c r="S37" s="93">
        <f t="shared" si="35"/>
        <v>11.6</v>
      </c>
      <c r="T37" s="93"/>
      <c r="U37" s="93"/>
      <c r="V37" s="93">
        <f t="shared" si="36"/>
      </c>
      <c r="W37" s="93"/>
      <c r="X37" s="93"/>
      <c r="Y37" s="93">
        <f t="shared" si="37"/>
      </c>
      <c r="Z37" s="93"/>
      <c r="AA37" s="93"/>
      <c r="AB37" s="93">
        <f t="shared" si="38"/>
      </c>
      <c r="AC37" s="93"/>
      <c r="AD37" s="93"/>
      <c r="AE37" s="93">
        <f t="shared" si="39"/>
      </c>
      <c r="AF37" s="93"/>
      <c r="AG37" s="93"/>
      <c r="AH37" s="105">
        <f t="shared" si="0"/>
        <v>11.5</v>
      </c>
      <c r="AI37" s="105"/>
      <c r="AJ37" s="105"/>
      <c r="AK37" s="91" t="str">
        <f t="shared" si="1"/>
        <v>○</v>
      </c>
      <c r="AL37" s="91"/>
      <c r="AM37" s="91"/>
      <c r="AN37" s="106">
        <f t="shared" si="2"/>
        <v>8</v>
      </c>
      <c r="AO37" s="107"/>
      <c r="AP37" s="108"/>
      <c r="AQ37" s="109"/>
      <c r="AR37" s="110"/>
      <c r="AS37" s="111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9"/>
      <c r="BJ37" s="120" t="s">
        <v>9</v>
      </c>
      <c r="BK37" s="121"/>
      <c r="BL37" s="121"/>
      <c r="BM37" s="121"/>
      <c r="BN37" s="121"/>
      <c r="BO37" s="121"/>
      <c r="BP37" s="121">
        <v>4</v>
      </c>
      <c r="BQ37" s="121"/>
      <c r="BR37" s="121"/>
      <c r="BS37" s="121"/>
      <c r="BU37" s="113">
        <f t="shared" si="40"/>
        <v>11.725</v>
      </c>
      <c r="BV37" s="113"/>
      <c r="BW37" s="113"/>
      <c r="BX37" s="95">
        <f t="shared" si="41"/>
        <v>136.89</v>
      </c>
      <c r="BY37" s="96"/>
      <c r="BZ37" s="97"/>
      <c r="CA37" s="95">
        <f t="shared" si="3"/>
        <v>134.56</v>
      </c>
      <c r="CB37" s="96"/>
      <c r="CC37" s="97"/>
      <c r="CD37" s="95">
        <f t="shared" si="4"/>
        <v>144</v>
      </c>
      <c r="CE37" s="96"/>
      <c r="CF37" s="97"/>
      <c r="CG37" s="95">
        <f t="shared" si="5"/>
        <v>134.56</v>
      </c>
      <c r="CH37" s="96"/>
      <c r="CI37" s="97"/>
      <c r="CJ37" s="95">
        <f t="shared" si="42"/>
      </c>
      <c r="CK37" s="96"/>
      <c r="CL37" s="97"/>
      <c r="CM37" s="95">
        <f t="shared" si="6"/>
      </c>
      <c r="CN37" s="96"/>
      <c r="CO37" s="97"/>
      <c r="CP37" s="95">
        <f t="shared" si="7"/>
      </c>
      <c r="CQ37" s="96"/>
      <c r="CR37" s="97"/>
      <c r="CS37" s="95">
        <f t="shared" si="8"/>
      </c>
      <c r="CT37" s="96"/>
      <c r="CU37" s="97"/>
      <c r="CV37" s="95">
        <f t="shared" si="9"/>
        <v>550.01</v>
      </c>
      <c r="CW37" s="96"/>
      <c r="CX37" s="96"/>
      <c r="CY37" s="97"/>
      <c r="CZ37" s="102">
        <f t="shared" si="10"/>
        <v>4</v>
      </c>
      <c r="DA37" s="103"/>
      <c r="DB37" s="104"/>
      <c r="DC37" s="93">
        <f t="shared" si="11"/>
        <v>12</v>
      </c>
      <c r="DD37" s="91"/>
      <c r="DE37" s="91"/>
      <c r="DF37" s="93">
        <f t="shared" si="12"/>
        <v>11.7</v>
      </c>
      <c r="DG37" s="91"/>
      <c r="DH37" s="91"/>
      <c r="DI37" s="93">
        <f t="shared" si="13"/>
        <v>11.6</v>
      </c>
      <c r="DJ37" s="91"/>
      <c r="DK37" s="91"/>
      <c r="DL37" s="93">
        <f t="shared" si="14"/>
        <v>11.6</v>
      </c>
      <c r="DM37" s="91"/>
      <c r="DN37" s="91"/>
      <c r="DO37" s="94">
        <f t="shared" si="43"/>
        <v>0.7500000000000011</v>
      </c>
      <c r="DP37" s="94"/>
      <c r="DQ37" s="94"/>
      <c r="DR37" s="94">
        <f t="shared" si="44"/>
        <v>0</v>
      </c>
      <c r="DS37" s="94"/>
      <c r="DT37" s="94"/>
      <c r="DU37" s="91">
        <f t="shared" si="45"/>
        <v>12</v>
      </c>
      <c r="DV37" s="91"/>
      <c r="DW37" s="91"/>
      <c r="DX37" s="100">
        <f t="shared" si="46"/>
        <v>0.7500000000000011</v>
      </c>
      <c r="DY37" s="101"/>
      <c r="DZ37" s="101"/>
      <c r="EA37" s="86" t="s">
        <v>174</v>
      </c>
      <c r="EB37" s="98">
        <f t="shared" si="15"/>
        <v>0.765</v>
      </c>
      <c r="EC37" s="98"/>
      <c r="ED37" s="99"/>
      <c r="EE37" s="95">
        <f t="shared" si="16"/>
        <v>11.7</v>
      </c>
      <c r="EF37" s="96"/>
      <c r="EG37" s="97"/>
      <c r="EH37" s="95">
        <f t="shared" si="17"/>
        <v>11.6</v>
      </c>
      <c r="EI37" s="96"/>
      <c r="EJ37" s="97"/>
      <c r="EK37" s="95">
        <f t="shared" si="18"/>
        <v>12</v>
      </c>
      <c r="EL37" s="96"/>
      <c r="EM37" s="97"/>
      <c r="EN37" s="95">
        <f t="shared" si="19"/>
        <v>11.6</v>
      </c>
      <c r="EO37" s="96"/>
      <c r="EP37" s="97"/>
      <c r="EQ37" s="95">
        <f t="shared" si="20"/>
        <v>7.1</v>
      </c>
      <c r="ER37" s="96"/>
      <c r="ES37" s="97"/>
      <c r="ET37" s="95">
        <f t="shared" si="21"/>
        <v>7.1</v>
      </c>
      <c r="EU37" s="96"/>
      <c r="EV37" s="97"/>
      <c r="EW37" s="95">
        <f t="shared" si="22"/>
        <v>7.1</v>
      </c>
      <c r="EX37" s="96"/>
      <c r="EY37" s="97"/>
      <c r="EZ37" s="95">
        <f t="shared" si="23"/>
        <v>7.1</v>
      </c>
      <c r="FA37" s="96"/>
      <c r="FB37" s="97"/>
      <c r="FC37" s="95">
        <f t="shared" si="24"/>
        <v>13.3</v>
      </c>
      <c r="FD37" s="96"/>
      <c r="FE37" s="97"/>
      <c r="FF37" s="95">
        <f t="shared" si="25"/>
        <v>13.2</v>
      </c>
      <c r="FG37" s="96"/>
      <c r="FH37" s="97"/>
      <c r="FI37" s="95">
        <f t="shared" si="26"/>
        <v>13.5</v>
      </c>
      <c r="FJ37" s="96"/>
      <c r="FK37" s="97"/>
      <c r="FL37" s="95">
        <f t="shared" si="27"/>
        <v>13.1</v>
      </c>
      <c r="FM37" s="96"/>
      <c r="FN37" s="97"/>
      <c r="FO37" s="95">
        <f t="shared" si="28"/>
        <v>8.4</v>
      </c>
      <c r="FP37" s="96"/>
      <c r="FQ37" s="97"/>
      <c r="FR37" s="95">
        <f t="shared" si="29"/>
        <v>8.4</v>
      </c>
      <c r="FS37" s="96"/>
      <c r="FT37" s="97"/>
      <c r="FU37" s="95">
        <f t="shared" si="30"/>
        <v>8.4</v>
      </c>
      <c r="FV37" s="96"/>
      <c r="FW37" s="97"/>
      <c r="FX37" s="95">
        <f t="shared" si="31"/>
        <v>8.4</v>
      </c>
      <c r="FY37" s="96"/>
      <c r="FZ37" s="97"/>
    </row>
    <row r="38" spans="1:182" ht="13.5">
      <c r="A38" s="7"/>
      <c r="B38" s="118"/>
      <c r="C38" s="21"/>
      <c r="D38" s="8"/>
      <c r="E38" s="8"/>
      <c r="F38" s="114">
        <v>80</v>
      </c>
      <c r="G38" s="114"/>
      <c r="H38" s="19"/>
      <c r="I38" s="20"/>
      <c r="J38" s="93">
        <f t="shared" si="32"/>
        <v>12.8</v>
      </c>
      <c r="K38" s="93"/>
      <c r="L38" s="93"/>
      <c r="M38" s="93">
        <f t="shared" si="33"/>
        <v>12.8</v>
      </c>
      <c r="N38" s="93"/>
      <c r="O38" s="93"/>
      <c r="P38" s="93">
        <f t="shared" si="34"/>
        <v>13</v>
      </c>
      <c r="Q38" s="93"/>
      <c r="R38" s="93"/>
      <c r="S38" s="93">
        <f t="shared" si="35"/>
        <v>12.7</v>
      </c>
      <c r="T38" s="93"/>
      <c r="U38" s="93"/>
      <c r="V38" s="93">
        <f t="shared" si="36"/>
      </c>
      <c r="W38" s="93"/>
      <c r="X38" s="93"/>
      <c r="Y38" s="93">
        <f t="shared" si="37"/>
      </c>
      <c r="Z38" s="93"/>
      <c r="AA38" s="93"/>
      <c r="AB38" s="93">
        <f t="shared" si="38"/>
      </c>
      <c r="AC38" s="93"/>
      <c r="AD38" s="93"/>
      <c r="AE38" s="93">
        <f t="shared" si="39"/>
      </c>
      <c r="AF38" s="93"/>
      <c r="AG38" s="93"/>
      <c r="AH38" s="105">
        <f t="shared" si="0"/>
        <v>12.6</v>
      </c>
      <c r="AI38" s="105"/>
      <c r="AJ38" s="105"/>
      <c r="AK38" s="91" t="str">
        <f t="shared" si="1"/>
        <v>○</v>
      </c>
      <c r="AL38" s="91"/>
      <c r="AM38" s="91"/>
      <c r="AN38" s="106">
        <f t="shared" si="2"/>
        <v>12</v>
      </c>
      <c r="AO38" s="107"/>
      <c r="AP38" s="108"/>
      <c r="AQ38" s="109"/>
      <c r="AR38" s="110"/>
      <c r="AS38" s="111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9"/>
      <c r="BJ38" s="120" t="s">
        <v>10</v>
      </c>
      <c r="BK38" s="121"/>
      <c r="BL38" s="121"/>
      <c r="BM38" s="121"/>
      <c r="BN38" s="121"/>
      <c r="BO38" s="121"/>
      <c r="BP38" s="121">
        <v>6</v>
      </c>
      <c r="BQ38" s="121"/>
      <c r="BR38" s="121"/>
      <c r="BS38" s="121"/>
      <c r="BU38" s="113">
        <f t="shared" si="40"/>
        <v>12.825</v>
      </c>
      <c r="BV38" s="113"/>
      <c r="BW38" s="113"/>
      <c r="BX38" s="95">
        <f t="shared" si="41"/>
        <v>163.84000000000003</v>
      </c>
      <c r="BY38" s="96"/>
      <c r="BZ38" s="97"/>
      <c r="CA38" s="95">
        <f t="shared" si="3"/>
        <v>163.84000000000003</v>
      </c>
      <c r="CB38" s="96"/>
      <c r="CC38" s="97"/>
      <c r="CD38" s="95">
        <f t="shared" si="4"/>
        <v>169</v>
      </c>
      <c r="CE38" s="96"/>
      <c r="CF38" s="97"/>
      <c r="CG38" s="95">
        <f t="shared" si="5"/>
        <v>161.29</v>
      </c>
      <c r="CH38" s="96"/>
      <c r="CI38" s="97"/>
      <c r="CJ38" s="95">
        <f t="shared" si="42"/>
      </c>
      <c r="CK38" s="96"/>
      <c r="CL38" s="97"/>
      <c r="CM38" s="95">
        <f t="shared" si="6"/>
      </c>
      <c r="CN38" s="96"/>
      <c r="CO38" s="97"/>
      <c r="CP38" s="95">
        <f t="shared" si="7"/>
      </c>
      <c r="CQ38" s="96"/>
      <c r="CR38" s="97"/>
      <c r="CS38" s="95">
        <f t="shared" si="8"/>
      </c>
      <c r="CT38" s="96"/>
      <c r="CU38" s="97"/>
      <c r="CV38" s="95">
        <f t="shared" si="9"/>
        <v>657.97</v>
      </c>
      <c r="CW38" s="96"/>
      <c r="CX38" s="96"/>
      <c r="CY38" s="97"/>
      <c r="CZ38" s="102">
        <f t="shared" si="10"/>
        <v>4</v>
      </c>
      <c r="DA38" s="103"/>
      <c r="DB38" s="104"/>
      <c r="DC38" s="93">
        <f t="shared" si="11"/>
        <v>13</v>
      </c>
      <c r="DD38" s="91"/>
      <c r="DE38" s="91"/>
      <c r="DF38" s="93">
        <f t="shared" si="12"/>
        <v>12.8</v>
      </c>
      <c r="DG38" s="91"/>
      <c r="DH38" s="91"/>
      <c r="DI38" s="93">
        <f t="shared" si="13"/>
        <v>12.8</v>
      </c>
      <c r="DJ38" s="91"/>
      <c r="DK38" s="91"/>
      <c r="DL38" s="93">
        <f t="shared" si="14"/>
        <v>12.7</v>
      </c>
      <c r="DM38" s="91"/>
      <c r="DN38" s="91"/>
      <c r="DO38" s="94">
        <f t="shared" si="43"/>
        <v>0.6666666666666627</v>
      </c>
      <c r="DP38" s="94"/>
      <c r="DQ38" s="94"/>
      <c r="DR38" s="94">
        <f t="shared" si="44"/>
        <v>0.33333333333333726</v>
      </c>
      <c r="DS38" s="94"/>
      <c r="DT38" s="94"/>
      <c r="DU38" s="91">
        <f t="shared" si="45"/>
        <v>13</v>
      </c>
      <c r="DV38" s="91"/>
      <c r="DW38" s="91"/>
      <c r="DX38" s="100">
        <f t="shared" si="46"/>
        <v>0.6666666666666627</v>
      </c>
      <c r="DY38" s="101"/>
      <c r="DZ38" s="101"/>
      <c r="EA38" s="86" t="s">
        <v>174</v>
      </c>
      <c r="EB38" s="98">
        <f t="shared" si="15"/>
        <v>0.765</v>
      </c>
      <c r="EC38" s="98"/>
      <c r="ED38" s="99"/>
      <c r="EE38" s="95">
        <f t="shared" si="16"/>
        <v>12.8</v>
      </c>
      <c r="EF38" s="96"/>
      <c r="EG38" s="97"/>
      <c r="EH38" s="95">
        <f t="shared" si="17"/>
        <v>12.8</v>
      </c>
      <c r="EI38" s="96"/>
      <c r="EJ38" s="97"/>
      <c r="EK38" s="95">
        <f t="shared" si="18"/>
        <v>13</v>
      </c>
      <c r="EL38" s="96"/>
      <c r="EM38" s="97"/>
      <c r="EN38" s="95">
        <f t="shared" si="19"/>
        <v>12.7</v>
      </c>
      <c r="EO38" s="96"/>
      <c r="EP38" s="97"/>
      <c r="EQ38" s="95">
        <f t="shared" si="20"/>
        <v>8.7</v>
      </c>
      <c r="ER38" s="96"/>
      <c r="ES38" s="97"/>
      <c r="ET38" s="95">
        <f t="shared" si="21"/>
        <v>8.7</v>
      </c>
      <c r="EU38" s="96"/>
      <c r="EV38" s="97"/>
      <c r="EW38" s="95">
        <f t="shared" si="22"/>
        <v>8.7</v>
      </c>
      <c r="EX38" s="96"/>
      <c r="EY38" s="97"/>
      <c r="EZ38" s="95">
        <f t="shared" si="23"/>
        <v>8.7</v>
      </c>
      <c r="FA38" s="96"/>
      <c r="FB38" s="97"/>
      <c r="FC38" s="95">
        <f t="shared" si="24"/>
        <v>14.5</v>
      </c>
      <c r="FD38" s="96"/>
      <c r="FE38" s="97"/>
      <c r="FF38" s="95">
        <f t="shared" si="25"/>
        <v>14.4</v>
      </c>
      <c r="FG38" s="96"/>
      <c r="FH38" s="97"/>
      <c r="FI38" s="95">
        <f t="shared" si="26"/>
        <v>14.7</v>
      </c>
      <c r="FJ38" s="96"/>
      <c r="FK38" s="97"/>
      <c r="FL38" s="95">
        <f t="shared" si="27"/>
        <v>14.3</v>
      </c>
      <c r="FM38" s="96"/>
      <c r="FN38" s="97"/>
      <c r="FO38" s="95">
        <f t="shared" si="28"/>
        <v>10.2</v>
      </c>
      <c r="FP38" s="96"/>
      <c r="FQ38" s="97"/>
      <c r="FR38" s="95">
        <f t="shared" si="29"/>
        <v>10.2</v>
      </c>
      <c r="FS38" s="96"/>
      <c r="FT38" s="97"/>
      <c r="FU38" s="95">
        <f t="shared" si="30"/>
        <v>10.2</v>
      </c>
      <c r="FV38" s="96"/>
      <c r="FW38" s="97"/>
      <c r="FX38" s="95">
        <f t="shared" si="31"/>
        <v>10.2</v>
      </c>
      <c r="FY38" s="96"/>
      <c r="FZ38" s="97"/>
    </row>
    <row r="39" spans="1:182" ht="13.5">
      <c r="A39" s="7"/>
      <c r="B39" s="118"/>
      <c r="C39" s="21"/>
      <c r="D39" s="8"/>
      <c r="E39" s="8"/>
      <c r="F39" s="114">
        <v>85</v>
      </c>
      <c r="G39" s="114"/>
      <c r="H39" s="19"/>
      <c r="I39" s="20"/>
      <c r="J39" s="93">
        <f t="shared" si="32"/>
        <v>14</v>
      </c>
      <c r="K39" s="93"/>
      <c r="L39" s="93"/>
      <c r="M39" s="93">
        <f t="shared" si="33"/>
        <v>13.9</v>
      </c>
      <c r="N39" s="93"/>
      <c r="O39" s="93"/>
      <c r="P39" s="93">
        <f t="shared" si="34"/>
        <v>14.2</v>
      </c>
      <c r="Q39" s="93"/>
      <c r="R39" s="93"/>
      <c r="S39" s="93">
        <f t="shared" si="35"/>
        <v>13.9</v>
      </c>
      <c r="T39" s="93"/>
      <c r="U39" s="93"/>
      <c r="V39" s="93">
        <f t="shared" si="36"/>
      </c>
      <c r="W39" s="93"/>
      <c r="X39" s="93"/>
      <c r="Y39" s="93">
        <f t="shared" si="37"/>
      </c>
      <c r="Z39" s="93"/>
      <c r="AA39" s="93"/>
      <c r="AB39" s="93">
        <f t="shared" si="38"/>
      </c>
      <c r="AC39" s="93"/>
      <c r="AD39" s="93"/>
      <c r="AE39" s="93">
        <f t="shared" si="39"/>
      </c>
      <c r="AF39" s="93"/>
      <c r="AG39" s="93"/>
      <c r="AH39" s="105">
        <f t="shared" si="0"/>
        <v>13.8</v>
      </c>
      <c r="AI39" s="105"/>
      <c r="AJ39" s="105"/>
      <c r="AK39" s="91" t="str">
        <f t="shared" si="1"/>
        <v>○</v>
      </c>
      <c r="AL39" s="91"/>
      <c r="AM39" s="91"/>
      <c r="AN39" s="106">
        <f t="shared" si="2"/>
        <v>12</v>
      </c>
      <c r="AO39" s="107"/>
      <c r="AP39" s="108"/>
      <c r="AQ39" s="109"/>
      <c r="AR39" s="110"/>
      <c r="AS39" s="111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9"/>
      <c r="BU39" s="113">
        <f t="shared" si="40"/>
        <v>13.999999999999998</v>
      </c>
      <c r="BV39" s="113"/>
      <c r="BW39" s="113"/>
      <c r="BX39" s="95">
        <f t="shared" si="41"/>
        <v>196</v>
      </c>
      <c r="BY39" s="96"/>
      <c r="BZ39" s="97"/>
      <c r="CA39" s="95">
        <f t="shared" si="3"/>
        <v>193.21</v>
      </c>
      <c r="CB39" s="96"/>
      <c r="CC39" s="97"/>
      <c r="CD39" s="95">
        <f t="shared" si="4"/>
        <v>201.64</v>
      </c>
      <c r="CE39" s="96"/>
      <c r="CF39" s="97"/>
      <c r="CG39" s="95">
        <f t="shared" si="5"/>
        <v>193.21</v>
      </c>
      <c r="CH39" s="96"/>
      <c r="CI39" s="97"/>
      <c r="CJ39" s="95">
        <f t="shared" si="42"/>
      </c>
      <c r="CK39" s="96"/>
      <c r="CL39" s="97"/>
      <c r="CM39" s="95">
        <f t="shared" si="6"/>
      </c>
      <c r="CN39" s="96"/>
      <c r="CO39" s="97"/>
      <c r="CP39" s="95">
        <f t="shared" si="7"/>
      </c>
      <c r="CQ39" s="96"/>
      <c r="CR39" s="97"/>
      <c r="CS39" s="95">
        <f t="shared" si="8"/>
      </c>
      <c r="CT39" s="96"/>
      <c r="CU39" s="97"/>
      <c r="CV39" s="95">
        <f t="shared" si="9"/>
        <v>784.0600000000001</v>
      </c>
      <c r="CW39" s="96"/>
      <c r="CX39" s="96"/>
      <c r="CY39" s="97"/>
      <c r="CZ39" s="102">
        <f t="shared" si="10"/>
        <v>4</v>
      </c>
      <c r="DA39" s="103"/>
      <c r="DB39" s="104"/>
      <c r="DC39" s="93">
        <f t="shared" si="11"/>
        <v>14.2</v>
      </c>
      <c r="DD39" s="91"/>
      <c r="DE39" s="91"/>
      <c r="DF39" s="93">
        <f t="shared" si="12"/>
        <v>14</v>
      </c>
      <c r="DG39" s="91"/>
      <c r="DH39" s="91"/>
      <c r="DI39" s="93">
        <f t="shared" si="13"/>
        <v>13.9</v>
      </c>
      <c r="DJ39" s="91"/>
      <c r="DK39" s="91"/>
      <c r="DL39" s="93">
        <f t="shared" si="14"/>
        <v>13.9</v>
      </c>
      <c r="DM39" s="91"/>
      <c r="DN39" s="91"/>
      <c r="DO39" s="94">
        <f t="shared" si="43"/>
        <v>0.6666666666666666</v>
      </c>
      <c r="DP39" s="94"/>
      <c r="DQ39" s="94"/>
      <c r="DR39" s="94">
        <f t="shared" si="44"/>
        <v>0</v>
      </c>
      <c r="DS39" s="94"/>
      <c r="DT39" s="94"/>
      <c r="DU39" s="91">
        <f t="shared" si="45"/>
        <v>14.2</v>
      </c>
      <c r="DV39" s="91"/>
      <c r="DW39" s="91"/>
      <c r="DX39" s="100">
        <f t="shared" si="46"/>
        <v>0.6666666666666666</v>
      </c>
      <c r="DY39" s="101"/>
      <c r="DZ39" s="101"/>
      <c r="EA39" s="86" t="s">
        <v>174</v>
      </c>
      <c r="EB39" s="98">
        <f t="shared" si="15"/>
        <v>0.765</v>
      </c>
      <c r="EC39" s="98"/>
      <c r="ED39" s="99"/>
      <c r="EE39" s="95">
        <f t="shared" si="16"/>
        <v>14</v>
      </c>
      <c r="EF39" s="96"/>
      <c r="EG39" s="97"/>
      <c r="EH39" s="95">
        <f t="shared" si="17"/>
        <v>13.9</v>
      </c>
      <c r="EI39" s="96"/>
      <c r="EJ39" s="97"/>
      <c r="EK39" s="95">
        <f t="shared" si="18"/>
        <v>14.2</v>
      </c>
      <c r="EL39" s="96"/>
      <c r="EM39" s="97"/>
      <c r="EN39" s="95">
        <f t="shared" si="19"/>
        <v>13.9</v>
      </c>
      <c r="EO39" s="96"/>
      <c r="EP39" s="97"/>
      <c r="EQ39" s="95">
        <f t="shared" si="20"/>
        <v>10.5</v>
      </c>
      <c r="ER39" s="96"/>
      <c r="ES39" s="97"/>
      <c r="ET39" s="95">
        <f t="shared" si="21"/>
        <v>10.5</v>
      </c>
      <c r="EU39" s="96"/>
      <c r="EV39" s="97"/>
      <c r="EW39" s="95">
        <f t="shared" si="22"/>
        <v>10.5</v>
      </c>
      <c r="EX39" s="96"/>
      <c r="EY39" s="97"/>
      <c r="EZ39" s="95">
        <f t="shared" si="23"/>
        <v>10.5</v>
      </c>
      <c r="FA39" s="96"/>
      <c r="FB39" s="97"/>
      <c r="FC39" s="95">
        <f t="shared" si="24"/>
        <v>15.7</v>
      </c>
      <c r="FD39" s="96"/>
      <c r="FE39" s="97"/>
      <c r="FF39" s="95">
        <f t="shared" si="25"/>
        <v>15.7</v>
      </c>
      <c r="FG39" s="96"/>
      <c r="FH39" s="97"/>
      <c r="FI39" s="95">
        <f t="shared" si="26"/>
        <v>15.9</v>
      </c>
      <c r="FJ39" s="96"/>
      <c r="FK39" s="97"/>
      <c r="FL39" s="95">
        <f t="shared" si="27"/>
        <v>15.6</v>
      </c>
      <c r="FM39" s="96"/>
      <c r="FN39" s="97"/>
      <c r="FO39" s="95">
        <f t="shared" si="28"/>
        <v>12.2</v>
      </c>
      <c r="FP39" s="96"/>
      <c r="FQ39" s="97"/>
      <c r="FR39" s="95">
        <f t="shared" si="29"/>
        <v>12.2</v>
      </c>
      <c r="FS39" s="96"/>
      <c r="FT39" s="97"/>
      <c r="FU39" s="95">
        <f t="shared" si="30"/>
        <v>12.2</v>
      </c>
      <c r="FV39" s="96"/>
      <c r="FW39" s="97"/>
      <c r="FX39" s="95">
        <f t="shared" si="31"/>
        <v>12.2</v>
      </c>
      <c r="FY39" s="96"/>
      <c r="FZ39" s="97"/>
    </row>
    <row r="40" spans="1:182" ht="13.5">
      <c r="A40" s="7"/>
      <c r="B40" s="118"/>
      <c r="C40" s="21"/>
      <c r="D40" s="8"/>
      <c r="E40" s="8"/>
      <c r="F40" s="114">
        <v>90</v>
      </c>
      <c r="G40" s="114"/>
      <c r="H40" s="19"/>
      <c r="I40" s="20"/>
      <c r="J40" s="93">
        <f t="shared" si="32"/>
        <v>15.2</v>
      </c>
      <c r="K40" s="93"/>
      <c r="L40" s="93"/>
      <c r="M40" s="93">
        <f t="shared" si="33"/>
        <v>15.2</v>
      </c>
      <c r="N40" s="93"/>
      <c r="O40" s="93"/>
      <c r="P40" s="93">
        <f t="shared" si="34"/>
        <v>15.4</v>
      </c>
      <c r="Q40" s="93"/>
      <c r="R40" s="93"/>
      <c r="S40" s="93">
        <f t="shared" si="35"/>
        <v>15.1</v>
      </c>
      <c r="T40" s="93"/>
      <c r="U40" s="93"/>
      <c r="V40" s="93">
        <f t="shared" si="36"/>
      </c>
      <c r="W40" s="93"/>
      <c r="X40" s="93"/>
      <c r="Y40" s="93">
        <f t="shared" si="37"/>
      </c>
      <c r="Z40" s="93"/>
      <c r="AA40" s="93"/>
      <c r="AB40" s="93">
        <f t="shared" si="38"/>
      </c>
      <c r="AC40" s="93"/>
      <c r="AD40" s="93"/>
      <c r="AE40" s="93">
        <f t="shared" si="39"/>
      </c>
      <c r="AF40" s="93"/>
      <c r="AG40" s="93"/>
      <c r="AH40" s="105">
        <f t="shared" si="0"/>
        <v>15</v>
      </c>
      <c r="AI40" s="105"/>
      <c r="AJ40" s="105"/>
      <c r="AK40" s="91" t="str">
        <f t="shared" si="1"/>
        <v>○</v>
      </c>
      <c r="AL40" s="91"/>
      <c r="AM40" s="91"/>
      <c r="AN40" s="106">
        <f t="shared" si="2"/>
        <v>12</v>
      </c>
      <c r="AO40" s="107"/>
      <c r="AP40" s="108"/>
      <c r="AQ40" s="109"/>
      <c r="AR40" s="110"/>
      <c r="AS40" s="111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9"/>
      <c r="BU40" s="113">
        <f t="shared" si="40"/>
        <v>15.225</v>
      </c>
      <c r="BV40" s="113"/>
      <c r="BW40" s="113"/>
      <c r="BX40" s="95">
        <f t="shared" si="41"/>
        <v>231.04</v>
      </c>
      <c r="BY40" s="96"/>
      <c r="BZ40" s="97"/>
      <c r="CA40" s="95">
        <f t="shared" si="3"/>
        <v>231.04</v>
      </c>
      <c r="CB40" s="96"/>
      <c r="CC40" s="97"/>
      <c r="CD40" s="95">
        <f t="shared" si="4"/>
        <v>237.16000000000003</v>
      </c>
      <c r="CE40" s="96"/>
      <c r="CF40" s="97"/>
      <c r="CG40" s="95">
        <f t="shared" si="5"/>
        <v>228.01</v>
      </c>
      <c r="CH40" s="96"/>
      <c r="CI40" s="97"/>
      <c r="CJ40" s="95">
        <f t="shared" si="42"/>
      </c>
      <c r="CK40" s="96"/>
      <c r="CL40" s="97"/>
      <c r="CM40" s="95">
        <f t="shared" si="6"/>
      </c>
      <c r="CN40" s="96"/>
      <c r="CO40" s="97"/>
      <c r="CP40" s="95">
        <f t="shared" si="7"/>
      </c>
      <c r="CQ40" s="96"/>
      <c r="CR40" s="97"/>
      <c r="CS40" s="95">
        <f t="shared" si="8"/>
      </c>
      <c r="CT40" s="96"/>
      <c r="CU40" s="97"/>
      <c r="CV40" s="95">
        <f t="shared" si="9"/>
        <v>927.25</v>
      </c>
      <c r="CW40" s="96"/>
      <c r="CX40" s="96"/>
      <c r="CY40" s="97"/>
      <c r="CZ40" s="102">
        <f t="shared" si="10"/>
        <v>4</v>
      </c>
      <c r="DA40" s="103"/>
      <c r="DB40" s="104"/>
      <c r="DC40" s="93">
        <f t="shared" si="11"/>
        <v>15.4</v>
      </c>
      <c r="DD40" s="91"/>
      <c r="DE40" s="91"/>
      <c r="DF40" s="93">
        <f t="shared" si="12"/>
        <v>15.2</v>
      </c>
      <c r="DG40" s="91"/>
      <c r="DH40" s="91"/>
      <c r="DI40" s="93">
        <f t="shared" si="13"/>
        <v>15.2</v>
      </c>
      <c r="DJ40" s="91"/>
      <c r="DK40" s="91"/>
      <c r="DL40" s="93">
        <f t="shared" si="14"/>
        <v>15.1</v>
      </c>
      <c r="DM40" s="91"/>
      <c r="DN40" s="91"/>
      <c r="DO40" s="94">
        <f t="shared" si="43"/>
        <v>0.6666666666666686</v>
      </c>
      <c r="DP40" s="94"/>
      <c r="DQ40" s="94"/>
      <c r="DR40" s="94">
        <f t="shared" si="44"/>
        <v>0.33333333333333137</v>
      </c>
      <c r="DS40" s="94"/>
      <c r="DT40" s="94"/>
      <c r="DU40" s="91">
        <f t="shared" si="45"/>
        <v>15.4</v>
      </c>
      <c r="DV40" s="91"/>
      <c r="DW40" s="91"/>
      <c r="DX40" s="100">
        <f t="shared" si="46"/>
        <v>0.6666666666666686</v>
      </c>
      <c r="DY40" s="101"/>
      <c r="DZ40" s="101"/>
      <c r="EA40" s="86" t="s">
        <v>174</v>
      </c>
      <c r="EB40" s="98">
        <f t="shared" si="15"/>
        <v>0.765</v>
      </c>
      <c r="EC40" s="98"/>
      <c r="ED40" s="99"/>
      <c r="EE40" s="95">
        <f t="shared" si="16"/>
        <v>15.2</v>
      </c>
      <c r="EF40" s="96"/>
      <c r="EG40" s="97"/>
      <c r="EH40" s="95">
        <f t="shared" si="17"/>
        <v>15.2</v>
      </c>
      <c r="EI40" s="96"/>
      <c r="EJ40" s="97"/>
      <c r="EK40" s="95">
        <f t="shared" si="18"/>
        <v>15.4</v>
      </c>
      <c r="EL40" s="96"/>
      <c r="EM40" s="97"/>
      <c r="EN40" s="95">
        <f t="shared" si="19"/>
        <v>15.1</v>
      </c>
      <c r="EO40" s="96"/>
      <c r="EP40" s="97"/>
      <c r="EQ40" s="95">
        <f t="shared" si="20"/>
        <v>12.6</v>
      </c>
      <c r="ER40" s="96"/>
      <c r="ES40" s="97"/>
      <c r="ET40" s="95">
        <f t="shared" si="21"/>
        <v>12.6</v>
      </c>
      <c r="EU40" s="96"/>
      <c r="EV40" s="97"/>
      <c r="EW40" s="95">
        <f t="shared" si="22"/>
        <v>12.6</v>
      </c>
      <c r="EX40" s="96"/>
      <c r="EY40" s="97"/>
      <c r="EZ40" s="95">
        <f t="shared" si="23"/>
        <v>12.6</v>
      </c>
      <c r="FA40" s="96"/>
      <c r="FB40" s="97"/>
      <c r="FC40" s="95">
        <f t="shared" si="24"/>
        <v>17.1</v>
      </c>
      <c r="FD40" s="96"/>
      <c r="FE40" s="97"/>
      <c r="FF40" s="95">
        <f t="shared" si="25"/>
        <v>17</v>
      </c>
      <c r="FG40" s="96"/>
      <c r="FH40" s="97"/>
      <c r="FI40" s="95">
        <f t="shared" si="26"/>
        <v>17.2</v>
      </c>
      <c r="FJ40" s="96"/>
      <c r="FK40" s="97"/>
      <c r="FL40" s="95">
        <f t="shared" si="27"/>
        <v>17</v>
      </c>
      <c r="FM40" s="96"/>
      <c r="FN40" s="97"/>
      <c r="FO40" s="95">
        <f t="shared" si="28"/>
        <v>14.5</v>
      </c>
      <c r="FP40" s="96"/>
      <c r="FQ40" s="97"/>
      <c r="FR40" s="95">
        <f t="shared" si="29"/>
        <v>14.5</v>
      </c>
      <c r="FS40" s="96"/>
      <c r="FT40" s="97"/>
      <c r="FU40" s="95">
        <f t="shared" si="30"/>
        <v>14.5</v>
      </c>
      <c r="FV40" s="96"/>
      <c r="FW40" s="97"/>
      <c r="FX40" s="95">
        <f t="shared" si="31"/>
        <v>14.5</v>
      </c>
      <c r="FY40" s="96"/>
      <c r="FZ40" s="97"/>
    </row>
    <row r="41" spans="1:182" ht="13.5">
      <c r="A41" s="7"/>
      <c r="B41" s="118"/>
      <c r="C41" s="21"/>
      <c r="D41" s="8"/>
      <c r="E41" s="8"/>
      <c r="F41" s="114">
        <v>95</v>
      </c>
      <c r="G41" s="114"/>
      <c r="H41" s="19"/>
      <c r="I41" s="20"/>
      <c r="J41" s="93">
        <f t="shared" si="32"/>
        <v>16.5</v>
      </c>
      <c r="K41" s="93"/>
      <c r="L41" s="93"/>
      <c r="M41" s="93">
        <f t="shared" si="33"/>
        <v>16.5</v>
      </c>
      <c r="N41" s="93"/>
      <c r="O41" s="93"/>
      <c r="P41" s="93">
        <f t="shared" si="34"/>
        <v>16.6</v>
      </c>
      <c r="Q41" s="93"/>
      <c r="R41" s="93"/>
      <c r="S41" s="93">
        <f t="shared" si="35"/>
        <v>16.5</v>
      </c>
      <c r="T41" s="93"/>
      <c r="U41" s="93"/>
      <c r="V41" s="93">
        <f t="shared" si="36"/>
      </c>
      <c r="W41" s="93"/>
      <c r="X41" s="93"/>
      <c r="Y41" s="93">
        <f t="shared" si="37"/>
      </c>
      <c r="Z41" s="93"/>
      <c r="AA41" s="93"/>
      <c r="AB41" s="93">
        <f t="shared" si="38"/>
      </c>
      <c r="AC41" s="93"/>
      <c r="AD41" s="93"/>
      <c r="AE41" s="93">
        <f t="shared" si="39"/>
      </c>
      <c r="AF41" s="93"/>
      <c r="AG41" s="93"/>
      <c r="AH41" s="105">
        <f t="shared" si="0"/>
        <v>16.4</v>
      </c>
      <c r="AI41" s="105"/>
      <c r="AJ41" s="105"/>
      <c r="AK41" s="91" t="str">
        <f t="shared" si="1"/>
        <v>×</v>
      </c>
      <c r="AL41" s="91"/>
      <c r="AM41" s="91"/>
      <c r="AN41" s="106">
        <f t="shared" si="2"/>
        <v>12</v>
      </c>
      <c r="AO41" s="107"/>
      <c r="AP41" s="108"/>
      <c r="AQ41" s="109"/>
      <c r="AR41" s="110"/>
      <c r="AS41" s="111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9"/>
      <c r="BU41" s="113">
        <f t="shared" si="40"/>
        <v>16.525</v>
      </c>
      <c r="BV41" s="113"/>
      <c r="BW41" s="113"/>
      <c r="BX41" s="95">
        <f t="shared" si="41"/>
        <v>272.25</v>
      </c>
      <c r="BY41" s="96"/>
      <c r="BZ41" s="97"/>
      <c r="CA41" s="95">
        <f t="shared" si="3"/>
        <v>272.25</v>
      </c>
      <c r="CB41" s="96"/>
      <c r="CC41" s="97"/>
      <c r="CD41" s="95">
        <f t="shared" si="4"/>
        <v>275.56000000000006</v>
      </c>
      <c r="CE41" s="96"/>
      <c r="CF41" s="97"/>
      <c r="CG41" s="95">
        <f t="shared" si="5"/>
        <v>272.25</v>
      </c>
      <c r="CH41" s="96"/>
      <c r="CI41" s="97"/>
      <c r="CJ41" s="95">
        <f t="shared" si="42"/>
      </c>
      <c r="CK41" s="96"/>
      <c r="CL41" s="97"/>
      <c r="CM41" s="95">
        <f t="shared" si="6"/>
      </c>
      <c r="CN41" s="96"/>
      <c r="CO41" s="97"/>
      <c r="CP41" s="95">
        <f t="shared" si="7"/>
      </c>
      <c r="CQ41" s="96"/>
      <c r="CR41" s="97"/>
      <c r="CS41" s="95">
        <f t="shared" si="8"/>
      </c>
      <c r="CT41" s="96"/>
      <c r="CU41" s="97"/>
      <c r="CV41" s="95">
        <f t="shared" si="9"/>
        <v>1092.31</v>
      </c>
      <c r="CW41" s="96"/>
      <c r="CX41" s="96"/>
      <c r="CY41" s="97"/>
      <c r="CZ41" s="102">
        <f t="shared" si="10"/>
        <v>4</v>
      </c>
      <c r="DA41" s="103"/>
      <c r="DB41" s="104"/>
      <c r="DC41" s="93">
        <f t="shared" si="11"/>
        <v>16.6</v>
      </c>
      <c r="DD41" s="91"/>
      <c r="DE41" s="91"/>
      <c r="DF41" s="93">
        <f t="shared" si="12"/>
        <v>16.5</v>
      </c>
      <c r="DG41" s="91"/>
      <c r="DH41" s="91"/>
      <c r="DI41" s="93">
        <f t="shared" si="13"/>
        <v>16.5</v>
      </c>
      <c r="DJ41" s="91"/>
      <c r="DK41" s="91"/>
      <c r="DL41" s="93">
        <f t="shared" si="14"/>
        <v>16.5</v>
      </c>
      <c r="DM41" s="91"/>
      <c r="DN41" s="91"/>
      <c r="DO41" s="94">
        <f t="shared" si="43"/>
        <v>1</v>
      </c>
      <c r="DP41" s="94"/>
      <c r="DQ41" s="94"/>
      <c r="DR41" s="94">
        <f t="shared" si="44"/>
        <v>0</v>
      </c>
      <c r="DS41" s="94"/>
      <c r="DT41" s="94"/>
      <c r="DU41" s="91">
        <f t="shared" si="45"/>
        <v>16.6</v>
      </c>
      <c r="DV41" s="91"/>
      <c r="DW41" s="91"/>
      <c r="DX41" s="100">
        <f t="shared" si="46"/>
        <v>1</v>
      </c>
      <c r="DY41" s="101"/>
      <c r="DZ41" s="101"/>
      <c r="EA41" s="86" t="s">
        <v>174</v>
      </c>
      <c r="EB41" s="98">
        <f t="shared" si="15"/>
        <v>0.765</v>
      </c>
      <c r="EC41" s="98"/>
      <c r="ED41" s="99"/>
      <c r="EE41" s="95">
        <f t="shared" si="16"/>
        <v>16.5</v>
      </c>
      <c r="EF41" s="96"/>
      <c r="EG41" s="97"/>
      <c r="EH41" s="95">
        <f t="shared" si="17"/>
        <v>16.5</v>
      </c>
      <c r="EI41" s="96"/>
      <c r="EJ41" s="97"/>
      <c r="EK41" s="95">
        <f t="shared" si="18"/>
        <v>16.6</v>
      </c>
      <c r="EL41" s="96"/>
      <c r="EM41" s="97"/>
      <c r="EN41" s="95">
        <f t="shared" si="19"/>
        <v>16.5</v>
      </c>
      <c r="EO41" s="96"/>
      <c r="EP41" s="97"/>
      <c r="EQ41" s="95">
        <f t="shared" si="20"/>
        <v>15</v>
      </c>
      <c r="ER41" s="96"/>
      <c r="ES41" s="97"/>
      <c r="ET41" s="95">
        <f t="shared" si="21"/>
        <v>15</v>
      </c>
      <c r="EU41" s="96"/>
      <c r="EV41" s="97"/>
      <c r="EW41" s="95">
        <f t="shared" si="22"/>
        <v>15</v>
      </c>
      <c r="EX41" s="96"/>
      <c r="EY41" s="97"/>
      <c r="EZ41" s="95">
        <f t="shared" si="23"/>
        <v>15</v>
      </c>
      <c r="FA41" s="96"/>
      <c r="FB41" s="97"/>
      <c r="FC41" s="95">
        <f t="shared" si="24"/>
        <v>18.5</v>
      </c>
      <c r="FD41" s="96"/>
      <c r="FE41" s="97"/>
      <c r="FF41" s="95">
        <f t="shared" si="25"/>
        <v>18.4</v>
      </c>
      <c r="FG41" s="96"/>
      <c r="FH41" s="97"/>
      <c r="FI41" s="95">
        <f t="shared" si="26"/>
        <v>18.5</v>
      </c>
      <c r="FJ41" s="96"/>
      <c r="FK41" s="97"/>
      <c r="FL41" s="95">
        <f t="shared" si="27"/>
        <v>18.4</v>
      </c>
      <c r="FM41" s="96"/>
      <c r="FN41" s="97"/>
      <c r="FO41" s="95">
        <f t="shared" si="28"/>
        <v>17.1</v>
      </c>
      <c r="FP41" s="96"/>
      <c r="FQ41" s="97"/>
      <c r="FR41" s="95">
        <f t="shared" si="29"/>
        <v>17.1</v>
      </c>
      <c r="FS41" s="96"/>
      <c r="FT41" s="97"/>
      <c r="FU41" s="95">
        <f t="shared" si="30"/>
        <v>17.1</v>
      </c>
      <c r="FV41" s="96"/>
      <c r="FW41" s="97"/>
      <c r="FX41" s="95">
        <f t="shared" si="31"/>
        <v>17.1</v>
      </c>
      <c r="FY41" s="96"/>
      <c r="FZ41" s="97"/>
    </row>
    <row r="42" spans="1:182" ht="13.5">
      <c r="A42" s="7"/>
      <c r="B42" s="119"/>
      <c r="C42" s="22"/>
      <c r="D42" s="23"/>
      <c r="E42" s="23"/>
      <c r="F42" s="114">
        <v>100</v>
      </c>
      <c r="G42" s="114"/>
      <c r="H42" s="19"/>
      <c r="I42" s="20"/>
      <c r="J42" s="93">
        <f t="shared" si="32"/>
        <v>17.9</v>
      </c>
      <c r="K42" s="93"/>
      <c r="L42" s="93"/>
      <c r="M42" s="93">
        <f t="shared" si="33"/>
        <v>17.9</v>
      </c>
      <c r="N42" s="93"/>
      <c r="O42" s="93"/>
      <c r="P42" s="93">
        <f t="shared" si="34"/>
        <v>18</v>
      </c>
      <c r="Q42" s="93"/>
      <c r="R42" s="93"/>
      <c r="S42" s="93">
        <f t="shared" si="35"/>
        <v>17.9</v>
      </c>
      <c r="T42" s="93"/>
      <c r="U42" s="93"/>
      <c r="V42" s="93">
        <f t="shared" si="36"/>
      </c>
      <c r="W42" s="93"/>
      <c r="X42" s="93"/>
      <c r="Y42" s="93">
        <f t="shared" si="37"/>
      </c>
      <c r="Z42" s="93"/>
      <c r="AA42" s="93"/>
      <c r="AB42" s="93">
        <f t="shared" si="38"/>
      </c>
      <c r="AC42" s="93"/>
      <c r="AD42" s="93"/>
      <c r="AE42" s="93">
        <f t="shared" si="39"/>
      </c>
      <c r="AF42" s="93"/>
      <c r="AG42" s="93"/>
      <c r="AH42" s="105">
        <f t="shared" si="0"/>
        <v>17.8</v>
      </c>
      <c r="AI42" s="105"/>
      <c r="AJ42" s="105"/>
      <c r="AK42" s="91" t="str">
        <f t="shared" si="1"/>
        <v>×</v>
      </c>
      <c r="AL42" s="91"/>
      <c r="AM42" s="91"/>
      <c r="AN42" s="106">
        <f t="shared" si="2"/>
        <v>12</v>
      </c>
      <c r="AO42" s="107"/>
      <c r="AP42" s="108"/>
      <c r="AQ42" s="109"/>
      <c r="AR42" s="110"/>
      <c r="AS42" s="111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9"/>
      <c r="BU42" s="113">
        <f t="shared" si="40"/>
        <v>17.924999999999997</v>
      </c>
      <c r="BV42" s="113"/>
      <c r="BW42" s="113"/>
      <c r="BX42" s="95">
        <f t="shared" si="41"/>
        <v>320.40999999999997</v>
      </c>
      <c r="BY42" s="96"/>
      <c r="BZ42" s="97"/>
      <c r="CA42" s="95">
        <f t="shared" si="3"/>
        <v>320.40999999999997</v>
      </c>
      <c r="CB42" s="96"/>
      <c r="CC42" s="97"/>
      <c r="CD42" s="95">
        <f t="shared" si="4"/>
        <v>324</v>
      </c>
      <c r="CE42" s="96"/>
      <c r="CF42" s="97"/>
      <c r="CG42" s="95">
        <f t="shared" si="5"/>
        <v>320.40999999999997</v>
      </c>
      <c r="CH42" s="96"/>
      <c r="CI42" s="97"/>
      <c r="CJ42" s="95">
        <f t="shared" si="42"/>
      </c>
      <c r="CK42" s="96"/>
      <c r="CL42" s="97"/>
      <c r="CM42" s="95">
        <f t="shared" si="6"/>
      </c>
      <c r="CN42" s="96"/>
      <c r="CO42" s="97"/>
      <c r="CP42" s="95">
        <f t="shared" si="7"/>
      </c>
      <c r="CQ42" s="96"/>
      <c r="CR42" s="97"/>
      <c r="CS42" s="95">
        <f t="shared" si="8"/>
      </c>
      <c r="CT42" s="96"/>
      <c r="CU42" s="97"/>
      <c r="CV42" s="95">
        <f t="shared" si="9"/>
        <v>1285.23</v>
      </c>
      <c r="CW42" s="96"/>
      <c r="CX42" s="96"/>
      <c r="CY42" s="97"/>
      <c r="CZ42" s="102">
        <f t="shared" si="10"/>
        <v>4</v>
      </c>
      <c r="DA42" s="103"/>
      <c r="DB42" s="104"/>
      <c r="DC42" s="93">
        <f t="shared" si="11"/>
        <v>18</v>
      </c>
      <c r="DD42" s="91"/>
      <c r="DE42" s="91"/>
      <c r="DF42" s="93">
        <f t="shared" si="12"/>
        <v>17.9</v>
      </c>
      <c r="DG42" s="91"/>
      <c r="DH42" s="91"/>
      <c r="DI42" s="93">
        <f t="shared" si="13"/>
        <v>17.9</v>
      </c>
      <c r="DJ42" s="91"/>
      <c r="DK42" s="91"/>
      <c r="DL42" s="93">
        <f t="shared" si="14"/>
        <v>17.9</v>
      </c>
      <c r="DM42" s="91"/>
      <c r="DN42" s="91"/>
      <c r="DO42" s="94">
        <f t="shared" si="43"/>
        <v>1</v>
      </c>
      <c r="DP42" s="94"/>
      <c r="DQ42" s="94"/>
      <c r="DR42" s="94">
        <f t="shared" si="44"/>
        <v>0</v>
      </c>
      <c r="DS42" s="94"/>
      <c r="DT42" s="94"/>
      <c r="DU42" s="91">
        <f t="shared" si="45"/>
        <v>18</v>
      </c>
      <c r="DV42" s="91"/>
      <c r="DW42" s="91"/>
      <c r="DX42" s="100">
        <f t="shared" si="46"/>
        <v>1</v>
      </c>
      <c r="DY42" s="101"/>
      <c r="DZ42" s="101"/>
      <c r="EA42" s="86" t="s">
        <v>174</v>
      </c>
      <c r="EB42" s="98">
        <f t="shared" si="15"/>
        <v>0.765</v>
      </c>
      <c r="EC42" s="98"/>
      <c r="ED42" s="99"/>
      <c r="EE42" s="95">
        <f t="shared" si="16"/>
        <v>17.9</v>
      </c>
      <c r="EF42" s="96"/>
      <c r="EG42" s="97"/>
      <c r="EH42" s="95">
        <f t="shared" si="17"/>
        <v>17.9</v>
      </c>
      <c r="EI42" s="96"/>
      <c r="EJ42" s="97"/>
      <c r="EK42" s="95">
        <f t="shared" si="18"/>
        <v>18</v>
      </c>
      <c r="EL42" s="96"/>
      <c r="EM42" s="97"/>
      <c r="EN42" s="95">
        <f t="shared" si="19"/>
        <v>17.9</v>
      </c>
      <c r="EO42" s="96"/>
      <c r="EP42" s="97"/>
      <c r="EQ42" s="95">
        <f t="shared" si="20"/>
        <v>17.6</v>
      </c>
      <c r="ER42" s="96"/>
      <c r="ES42" s="97"/>
      <c r="ET42" s="95">
        <f t="shared" si="21"/>
        <v>17.6</v>
      </c>
      <c r="EU42" s="96"/>
      <c r="EV42" s="97"/>
      <c r="EW42" s="95">
        <f t="shared" si="22"/>
        <v>17.6</v>
      </c>
      <c r="EX42" s="96"/>
      <c r="EY42" s="97"/>
      <c r="EZ42" s="95">
        <f t="shared" si="23"/>
        <v>17.6</v>
      </c>
      <c r="FA42" s="96"/>
      <c r="FB42" s="97"/>
      <c r="FC42" s="95">
        <f t="shared" si="24"/>
        <v>20</v>
      </c>
      <c r="FD42" s="96"/>
      <c r="FE42" s="97"/>
      <c r="FF42" s="95">
        <f t="shared" si="25"/>
        <v>20</v>
      </c>
      <c r="FG42" s="96"/>
      <c r="FH42" s="97"/>
      <c r="FI42" s="95">
        <f t="shared" si="26"/>
        <v>20</v>
      </c>
      <c r="FJ42" s="96"/>
      <c r="FK42" s="97"/>
      <c r="FL42" s="95">
        <f t="shared" si="27"/>
        <v>20</v>
      </c>
      <c r="FM42" s="96"/>
      <c r="FN42" s="97"/>
      <c r="FO42" s="95">
        <f t="shared" si="28"/>
        <v>20</v>
      </c>
      <c r="FP42" s="96"/>
      <c r="FQ42" s="97"/>
      <c r="FR42" s="95">
        <f t="shared" si="29"/>
        <v>20</v>
      </c>
      <c r="FS42" s="96"/>
      <c r="FT42" s="97"/>
      <c r="FU42" s="95">
        <f t="shared" si="30"/>
        <v>20</v>
      </c>
      <c r="FV42" s="96"/>
      <c r="FW42" s="97"/>
      <c r="FX42" s="95">
        <f t="shared" si="31"/>
        <v>20</v>
      </c>
      <c r="FY42" s="96"/>
      <c r="FZ42" s="97"/>
    </row>
    <row r="43" spans="1:182" ht="13.5">
      <c r="A43" s="7"/>
      <c r="B43" s="118" t="s">
        <v>85</v>
      </c>
      <c r="C43" s="16"/>
      <c r="D43" s="17"/>
      <c r="E43" s="18" t="s">
        <v>87</v>
      </c>
      <c r="F43" s="114">
        <v>50</v>
      </c>
      <c r="G43" s="114"/>
      <c r="H43" s="19" t="s">
        <v>84</v>
      </c>
      <c r="I43" s="20"/>
      <c r="J43" s="115">
        <f>IF(J$26=0,"",IF(J$27="○",EE43,J$26))</f>
        <v>4.2</v>
      </c>
      <c r="K43" s="116"/>
      <c r="L43" s="117"/>
      <c r="M43" s="115">
        <f>IF(M$26=0,"",IF(M$27="○",EH43,M$26))</f>
        <v>4.1</v>
      </c>
      <c r="N43" s="116"/>
      <c r="O43" s="117"/>
      <c r="P43" s="115">
        <f>IF(P$26=0,"",IF(P$27="○",EK43,P$26))</f>
        <v>4.5</v>
      </c>
      <c r="Q43" s="116"/>
      <c r="R43" s="117"/>
      <c r="S43" s="115">
        <f>IF(S$26=0,"",IF(S$27="○",EN43,S$26))</f>
        <v>4</v>
      </c>
      <c r="T43" s="116"/>
      <c r="U43" s="117"/>
      <c r="V43" s="115">
        <f>IF(V$26=0,"",IF(V$27="○",EQ43,V$26))</f>
      </c>
      <c r="W43" s="116"/>
      <c r="X43" s="117"/>
      <c r="Y43" s="115">
        <f>IF(Y$26=0,"",IF(Y$27="○",ET43,Y$26))</f>
      </c>
      <c r="Z43" s="116"/>
      <c r="AA43" s="117"/>
      <c r="AB43" s="115">
        <f>IF(AB$26=0,"",IF(AB$27="○",EW43,AB$26))</f>
      </c>
      <c r="AC43" s="116"/>
      <c r="AD43" s="117"/>
      <c r="AE43" s="115">
        <f>IF(AE$26=0,"",IF(AE$27="○",EZ43,AE$26))</f>
      </c>
      <c r="AF43" s="116"/>
      <c r="AG43" s="117"/>
      <c r="AH43" s="105">
        <f aca="true" t="shared" si="47" ref="AH43:AH52">IF(U66-Z66&gt;0,"ERR",ROUNDDOWN(BU43-((CV43-CZ43*BU43^2)/(CZ43-1))^(1/2),1))</f>
        <v>3.9</v>
      </c>
      <c r="AI43" s="105"/>
      <c r="AJ43" s="105"/>
      <c r="AK43" s="91" t="str">
        <f t="shared" si="1"/>
        <v>○</v>
      </c>
      <c r="AL43" s="91"/>
      <c r="AM43" s="91"/>
      <c r="AN43" s="106">
        <f t="shared" si="2"/>
        <v>3</v>
      </c>
      <c r="AO43" s="107"/>
      <c r="AP43" s="108"/>
      <c r="AQ43" s="109"/>
      <c r="AR43" s="110"/>
      <c r="AS43" s="111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9"/>
      <c r="BU43" s="113">
        <f t="shared" si="40"/>
        <v>4.2</v>
      </c>
      <c r="BV43" s="113"/>
      <c r="BW43" s="113"/>
      <c r="BX43" s="95">
        <f t="shared" si="41"/>
        <v>17.64</v>
      </c>
      <c r="BY43" s="96"/>
      <c r="BZ43" s="97"/>
      <c r="CA43" s="95">
        <f t="shared" si="3"/>
        <v>16.81</v>
      </c>
      <c r="CB43" s="96"/>
      <c r="CC43" s="97"/>
      <c r="CD43" s="95">
        <f t="shared" si="4"/>
        <v>20.25</v>
      </c>
      <c r="CE43" s="96"/>
      <c r="CF43" s="97"/>
      <c r="CG43" s="95">
        <f t="shared" si="5"/>
        <v>16</v>
      </c>
      <c r="CH43" s="96"/>
      <c r="CI43" s="97"/>
      <c r="CJ43" s="95">
        <f t="shared" si="42"/>
      </c>
      <c r="CK43" s="96"/>
      <c r="CL43" s="97"/>
      <c r="CM43" s="95">
        <f t="shared" si="6"/>
      </c>
      <c r="CN43" s="96"/>
      <c r="CO43" s="97"/>
      <c r="CP43" s="95">
        <f t="shared" si="7"/>
      </c>
      <c r="CQ43" s="96"/>
      <c r="CR43" s="97"/>
      <c r="CS43" s="95">
        <f t="shared" si="8"/>
      </c>
      <c r="CT43" s="96"/>
      <c r="CU43" s="97"/>
      <c r="CV43" s="95">
        <f t="shared" si="9"/>
        <v>70.7</v>
      </c>
      <c r="CW43" s="96"/>
      <c r="CX43" s="96"/>
      <c r="CY43" s="97"/>
      <c r="CZ43" s="102">
        <f t="shared" si="10"/>
        <v>4</v>
      </c>
      <c r="DA43" s="103"/>
      <c r="DB43" s="104"/>
      <c r="DC43" s="93">
        <f t="shared" si="11"/>
        <v>4.5</v>
      </c>
      <c r="DD43" s="91"/>
      <c r="DE43" s="91"/>
      <c r="DF43" s="93">
        <f t="shared" si="12"/>
        <v>4.2</v>
      </c>
      <c r="DG43" s="91"/>
      <c r="DH43" s="91"/>
      <c r="DI43" s="93">
        <f t="shared" si="13"/>
        <v>4.1</v>
      </c>
      <c r="DJ43" s="91"/>
      <c r="DK43" s="91"/>
      <c r="DL43" s="93">
        <f t="shared" si="14"/>
        <v>4</v>
      </c>
      <c r="DM43" s="91"/>
      <c r="DN43" s="91"/>
      <c r="DO43" s="94">
        <f t="shared" si="43"/>
        <v>0.5999999999999996</v>
      </c>
      <c r="DP43" s="94"/>
      <c r="DQ43" s="94"/>
      <c r="DR43" s="94">
        <f t="shared" si="44"/>
        <v>0.1999999999999993</v>
      </c>
      <c r="DS43" s="94"/>
      <c r="DT43" s="94"/>
      <c r="DU43" s="91">
        <f t="shared" si="45"/>
        <v>4.5</v>
      </c>
      <c r="DV43" s="91"/>
      <c r="DW43" s="91"/>
      <c r="DX43" s="100">
        <f t="shared" si="46"/>
        <v>0.5999999999999996</v>
      </c>
      <c r="DY43" s="101"/>
      <c r="DZ43" s="101"/>
      <c r="EA43" s="86" t="s">
        <v>174</v>
      </c>
      <c r="EB43" s="98">
        <f t="shared" si="15"/>
        <v>0.765</v>
      </c>
      <c r="EC43" s="98"/>
      <c r="ED43" s="99"/>
      <c r="EE43" s="95">
        <f aca="true" t="shared" si="48" ref="EE43:EE53">ROUNDDOWN(((($F43-20)*$AZ$20^(1/3)+(120-$F43)*J$26^(1/3))/100)^3,1)</f>
        <v>4.2</v>
      </c>
      <c r="EF43" s="96"/>
      <c r="EG43" s="97"/>
      <c r="EH43" s="95">
        <f aca="true" t="shared" si="49" ref="EH43:EH53">ROUNDDOWN(((($F43-20)*$AZ$20^(1/3)+(120-$F43)*M$26^(1/3))/100)^3,1)</f>
        <v>4.1</v>
      </c>
      <c r="EI43" s="96"/>
      <c r="EJ43" s="97"/>
      <c r="EK43" s="95">
        <f aca="true" t="shared" si="50" ref="EK43:EK53">ROUNDDOWN(((($F43-20)*$AZ$20^(1/3)+(120-$F43)*P$26^(1/3))/100)^3,1)</f>
        <v>4.5</v>
      </c>
      <c r="EL43" s="96"/>
      <c r="EM43" s="97"/>
      <c r="EN43" s="95">
        <f aca="true" t="shared" si="51" ref="EN43:EN53">ROUNDDOWN(((($F43-20)*$AZ$20^(1/3)+(120-$F43)*S$26^(1/3))/100)^3,1)</f>
        <v>4</v>
      </c>
      <c r="EO43" s="96"/>
      <c r="EP43" s="97"/>
      <c r="EQ43" s="95">
        <f aca="true" t="shared" si="52" ref="EQ43:EQ53">ROUNDDOWN(((($F43-20)*$AZ$20^(1/3)+(120-$F43)*V$26^(1/3))/100)^3,1)</f>
        <v>0.3</v>
      </c>
      <c r="ER43" s="96"/>
      <c r="ES43" s="97"/>
      <c r="ET43" s="95">
        <f aca="true" t="shared" si="53" ref="ET43:ET53">ROUNDDOWN(((($F43-20)*$AZ$20^(1/3)+(120-$F43)*Y$26^(1/3))/100)^3,1)</f>
        <v>0.3</v>
      </c>
      <c r="EU43" s="96"/>
      <c r="EV43" s="97"/>
      <c r="EW43" s="95">
        <f aca="true" t="shared" si="54" ref="EW43:EW53">ROUNDDOWN(((($F43-20)*$AZ$20^(1/3)+(120-$F43)*AB$26^(1/3))/100)^3,1)</f>
        <v>0.3</v>
      </c>
      <c r="EX43" s="96"/>
      <c r="EY43" s="97"/>
      <c r="EZ43" s="95">
        <f aca="true" t="shared" si="55" ref="EZ43:EZ53">ROUNDDOWN(((($F43-20)*$AZ$20^(1/3)+(120-$F43)*AE$26^(1/3))/100)^3,1)</f>
        <v>0.3</v>
      </c>
      <c r="FA43" s="96"/>
      <c r="FB43" s="97"/>
      <c r="FC43" s="95"/>
      <c r="FD43" s="96"/>
      <c r="FE43" s="97"/>
      <c r="FF43" s="95"/>
      <c r="FG43" s="96"/>
      <c r="FH43" s="97"/>
      <c r="FI43" s="95"/>
      <c r="FJ43" s="96"/>
      <c r="FK43" s="97"/>
      <c r="FL43" s="95"/>
      <c r="FM43" s="96"/>
      <c r="FN43" s="97"/>
      <c r="FO43" s="95"/>
      <c r="FP43" s="96"/>
      <c r="FQ43" s="97"/>
      <c r="FR43" s="95"/>
      <c r="FS43" s="96"/>
      <c r="FT43" s="97"/>
      <c r="FU43" s="95"/>
      <c r="FV43" s="96"/>
      <c r="FW43" s="97"/>
      <c r="FX43" s="95"/>
      <c r="FY43" s="96"/>
      <c r="FZ43" s="97"/>
    </row>
    <row r="44" spans="1:182" ht="13.5">
      <c r="A44" s="7"/>
      <c r="B44" s="118"/>
      <c r="C44" s="21"/>
      <c r="D44" s="8"/>
      <c r="E44" s="8"/>
      <c r="F44" s="114">
        <v>55</v>
      </c>
      <c r="G44" s="114"/>
      <c r="H44" s="19"/>
      <c r="I44" s="20"/>
      <c r="J44" s="115">
        <f aca="true" t="shared" si="56" ref="J44:J53">IF(J$26=0,"",IF(J$27="○",EE44,J$26))</f>
        <v>4.6</v>
      </c>
      <c r="K44" s="116"/>
      <c r="L44" s="117"/>
      <c r="M44" s="115">
        <f aca="true" t="shared" si="57" ref="M44:M53">IF(M$26=0,"",IF(M$27="○",EH44,M$26))</f>
        <v>4.5</v>
      </c>
      <c r="N44" s="116"/>
      <c r="O44" s="117"/>
      <c r="P44" s="115">
        <f aca="true" t="shared" si="58" ref="P44:P53">IF(P$26=0,"",IF(P$27="○",EK44,P$26))</f>
        <v>4.9</v>
      </c>
      <c r="Q44" s="116"/>
      <c r="R44" s="117"/>
      <c r="S44" s="115">
        <f aca="true" t="shared" si="59" ref="S44:S53">IF(S$26=0,"",IF(S$27="○",EN44,S$26))</f>
        <v>4.4</v>
      </c>
      <c r="T44" s="116"/>
      <c r="U44" s="117"/>
      <c r="V44" s="115">
        <f aca="true" t="shared" si="60" ref="V44:V53">IF(V$26=0,"",IF(V$27="○",EQ44,V$26))</f>
      </c>
      <c r="W44" s="116"/>
      <c r="X44" s="117"/>
      <c r="Y44" s="115">
        <f aca="true" t="shared" si="61" ref="Y44:Y53">IF(Y$26=0,"",IF(Y$27="○",ET44,Y$26))</f>
      </c>
      <c r="Z44" s="116"/>
      <c r="AA44" s="117"/>
      <c r="AB44" s="115">
        <f aca="true" t="shared" si="62" ref="AB44:AB53">IF(AB$26=0,"",IF(AB$27="○",EW44,AB$26))</f>
      </c>
      <c r="AC44" s="116"/>
      <c r="AD44" s="117"/>
      <c r="AE44" s="115">
        <f aca="true" t="shared" si="63" ref="AE44:AE53">IF(AE$26=0,"",IF(AE$27="○",EZ44,AE$26))</f>
      </c>
      <c r="AF44" s="116"/>
      <c r="AG44" s="117"/>
      <c r="AH44" s="105">
        <f t="shared" si="47"/>
        <v>4.3</v>
      </c>
      <c r="AI44" s="105"/>
      <c r="AJ44" s="105"/>
      <c r="AK44" s="91" t="str">
        <f t="shared" si="1"/>
        <v>○</v>
      </c>
      <c r="AL44" s="91"/>
      <c r="AM44" s="91"/>
      <c r="AN44" s="106">
        <f t="shared" si="2"/>
        <v>4</v>
      </c>
      <c r="AO44" s="107"/>
      <c r="AP44" s="108"/>
      <c r="AQ44" s="109"/>
      <c r="AR44" s="110"/>
      <c r="AS44" s="111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9"/>
      <c r="BU44" s="113">
        <f t="shared" si="40"/>
        <v>4.6</v>
      </c>
      <c r="BV44" s="113"/>
      <c r="BW44" s="113"/>
      <c r="BX44" s="95">
        <f t="shared" si="41"/>
        <v>21.159999999999997</v>
      </c>
      <c r="BY44" s="96"/>
      <c r="BZ44" s="97"/>
      <c r="CA44" s="95">
        <f t="shared" si="3"/>
        <v>20.25</v>
      </c>
      <c r="CB44" s="96"/>
      <c r="CC44" s="97"/>
      <c r="CD44" s="95">
        <f t="shared" si="4"/>
        <v>24.010000000000005</v>
      </c>
      <c r="CE44" s="96"/>
      <c r="CF44" s="97"/>
      <c r="CG44" s="95">
        <f t="shared" si="5"/>
        <v>19.360000000000003</v>
      </c>
      <c r="CH44" s="96"/>
      <c r="CI44" s="97"/>
      <c r="CJ44" s="95">
        <f t="shared" si="42"/>
      </c>
      <c r="CK44" s="96"/>
      <c r="CL44" s="97"/>
      <c r="CM44" s="95">
        <f t="shared" si="6"/>
      </c>
      <c r="CN44" s="96"/>
      <c r="CO44" s="97"/>
      <c r="CP44" s="95">
        <f t="shared" si="7"/>
      </c>
      <c r="CQ44" s="96"/>
      <c r="CR44" s="97"/>
      <c r="CS44" s="95">
        <f t="shared" si="8"/>
      </c>
      <c r="CT44" s="96"/>
      <c r="CU44" s="97"/>
      <c r="CV44" s="95">
        <f t="shared" si="9"/>
        <v>84.78</v>
      </c>
      <c r="CW44" s="96"/>
      <c r="CX44" s="96"/>
      <c r="CY44" s="97"/>
      <c r="CZ44" s="102">
        <f t="shared" si="10"/>
        <v>4</v>
      </c>
      <c r="DA44" s="103"/>
      <c r="DB44" s="104"/>
      <c r="DC44" s="93">
        <f t="shared" si="11"/>
        <v>4.9</v>
      </c>
      <c r="DD44" s="91"/>
      <c r="DE44" s="91"/>
      <c r="DF44" s="93">
        <f t="shared" si="12"/>
        <v>4.6</v>
      </c>
      <c r="DG44" s="91"/>
      <c r="DH44" s="91"/>
      <c r="DI44" s="93">
        <f t="shared" si="13"/>
        <v>4.5</v>
      </c>
      <c r="DJ44" s="91"/>
      <c r="DK44" s="91"/>
      <c r="DL44" s="93">
        <f t="shared" si="14"/>
        <v>4.4</v>
      </c>
      <c r="DM44" s="91"/>
      <c r="DN44" s="91"/>
      <c r="DO44" s="94">
        <f t="shared" si="43"/>
        <v>0.6000000000000014</v>
      </c>
      <c r="DP44" s="94"/>
      <c r="DQ44" s="94"/>
      <c r="DR44" s="94">
        <f t="shared" si="44"/>
        <v>0.1999999999999993</v>
      </c>
      <c r="DS44" s="94"/>
      <c r="DT44" s="94"/>
      <c r="DU44" s="91">
        <f t="shared" si="45"/>
        <v>4.9</v>
      </c>
      <c r="DV44" s="91"/>
      <c r="DW44" s="91"/>
      <c r="DX44" s="100">
        <f t="shared" si="46"/>
        <v>0.6000000000000014</v>
      </c>
      <c r="DY44" s="101"/>
      <c r="DZ44" s="101"/>
      <c r="EA44" s="86" t="s">
        <v>174</v>
      </c>
      <c r="EB44" s="98">
        <f t="shared" si="15"/>
        <v>0.765</v>
      </c>
      <c r="EC44" s="98"/>
      <c r="ED44" s="99"/>
      <c r="EE44" s="95">
        <f t="shared" si="48"/>
        <v>4.6</v>
      </c>
      <c r="EF44" s="96"/>
      <c r="EG44" s="97"/>
      <c r="EH44" s="95">
        <f t="shared" si="49"/>
        <v>4.5</v>
      </c>
      <c r="EI44" s="96"/>
      <c r="EJ44" s="97"/>
      <c r="EK44" s="95">
        <f t="shared" si="50"/>
        <v>4.9</v>
      </c>
      <c r="EL44" s="96"/>
      <c r="EM44" s="97"/>
      <c r="EN44" s="95">
        <f t="shared" si="51"/>
        <v>4.4</v>
      </c>
      <c r="EO44" s="96"/>
      <c r="EP44" s="97"/>
      <c r="EQ44" s="95">
        <f t="shared" si="52"/>
        <v>0.5</v>
      </c>
      <c r="ER44" s="96"/>
      <c r="ES44" s="97"/>
      <c r="ET44" s="95">
        <f t="shared" si="53"/>
        <v>0.5</v>
      </c>
      <c r="EU44" s="96"/>
      <c r="EV44" s="97"/>
      <c r="EW44" s="95">
        <f t="shared" si="54"/>
        <v>0.5</v>
      </c>
      <c r="EX44" s="96"/>
      <c r="EY44" s="97"/>
      <c r="EZ44" s="95">
        <f t="shared" si="55"/>
        <v>0.5</v>
      </c>
      <c r="FA44" s="96"/>
      <c r="FB44" s="97"/>
      <c r="FC44" s="95"/>
      <c r="FD44" s="96"/>
      <c r="FE44" s="97"/>
      <c r="FF44" s="95"/>
      <c r="FG44" s="96"/>
      <c r="FH44" s="97"/>
      <c r="FI44" s="95"/>
      <c r="FJ44" s="96"/>
      <c r="FK44" s="97"/>
      <c r="FL44" s="95"/>
      <c r="FM44" s="96"/>
      <c r="FN44" s="97"/>
      <c r="FO44" s="95"/>
      <c r="FP44" s="96"/>
      <c r="FQ44" s="97"/>
      <c r="FR44" s="95"/>
      <c r="FS44" s="96"/>
      <c r="FT44" s="97"/>
      <c r="FU44" s="95"/>
      <c r="FV44" s="96"/>
      <c r="FW44" s="97"/>
      <c r="FX44" s="95"/>
      <c r="FY44" s="96"/>
      <c r="FZ44" s="97"/>
    </row>
    <row r="45" spans="1:182" ht="13.5">
      <c r="A45" s="7"/>
      <c r="B45" s="118"/>
      <c r="C45" s="21"/>
      <c r="D45" s="8"/>
      <c r="E45" s="8"/>
      <c r="F45" s="114">
        <v>60</v>
      </c>
      <c r="G45" s="114"/>
      <c r="H45" s="19"/>
      <c r="I45" s="20"/>
      <c r="J45" s="115">
        <f t="shared" si="56"/>
        <v>5</v>
      </c>
      <c r="K45" s="116"/>
      <c r="L45" s="117"/>
      <c r="M45" s="115">
        <f t="shared" si="57"/>
        <v>4.9</v>
      </c>
      <c r="N45" s="116"/>
      <c r="O45" s="117"/>
      <c r="P45" s="115">
        <f t="shared" si="58"/>
        <v>5.3</v>
      </c>
      <c r="Q45" s="116"/>
      <c r="R45" s="117"/>
      <c r="S45" s="115">
        <f t="shared" si="59"/>
        <v>4.8</v>
      </c>
      <c r="T45" s="116"/>
      <c r="U45" s="117"/>
      <c r="V45" s="115">
        <f t="shared" si="60"/>
      </c>
      <c r="W45" s="116"/>
      <c r="X45" s="117"/>
      <c r="Y45" s="115">
        <f t="shared" si="61"/>
      </c>
      <c r="Z45" s="116"/>
      <c r="AA45" s="117"/>
      <c r="AB45" s="115">
        <f t="shared" si="62"/>
      </c>
      <c r="AC45" s="116"/>
      <c r="AD45" s="117"/>
      <c r="AE45" s="115">
        <f t="shared" si="63"/>
      </c>
      <c r="AF45" s="116"/>
      <c r="AG45" s="117"/>
      <c r="AH45" s="105">
        <f t="shared" si="47"/>
        <v>4.7</v>
      </c>
      <c r="AI45" s="105"/>
      <c r="AJ45" s="105"/>
      <c r="AK45" s="91" t="str">
        <f t="shared" si="1"/>
        <v>○</v>
      </c>
      <c r="AL45" s="91"/>
      <c r="AM45" s="91"/>
      <c r="AN45" s="106">
        <f t="shared" si="2"/>
        <v>4</v>
      </c>
      <c r="AO45" s="107"/>
      <c r="AP45" s="108"/>
      <c r="AQ45" s="109"/>
      <c r="AR45" s="110"/>
      <c r="AS45" s="111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9"/>
      <c r="BU45" s="113">
        <f t="shared" si="40"/>
        <v>5</v>
      </c>
      <c r="BV45" s="113"/>
      <c r="BW45" s="113"/>
      <c r="BX45" s="95">
        <f t="shared" si="41"/>
        <v>25</v>
      </c>
      <c r="BY45" s="96"/>
      <c r="BZ45" s="97"/>
      <c r="CA45" s="95">
        <f t="shared" si="3"/>
        <v>24.010000000000005</v>
      </c>
      <c r="CB45" s="96"/>
      <c r="CC45" s="97"/>
      <c r="CD45" s="95">
        <f t="shared" si="4"/>
        <v>28.09</v>
      </c>
      <c r="CE45" s="96"/>
      <c r="CF45" s="97"/>
      <c r="CG45" s="95">
        <f t="shared" si="5"/>
        <v>23.04</v>
      </c>
      <c r="CH45" s="96"/>
      <c r="CI45" s="97"/>
      <c r="CJ45" s="95">
        <f t="shared" si="42"/>
      </c>
      <c r="CK45" s="96"/>
      <c r="CL45" s="97"/>
      <c r="CM45" s="95">
        <f t="shared" si="6"/>
      </c>
      <c r="CN45" s="96"/>
      <c r="CO45" s="97"/>
      <c r="CP45" s="95">
        <f t="shared" si="7"/>
      </c>
      <c r="CQ45" s="96"/>
      <c r="CR45" s="97"/>
      <c r="CS45" s="95">
        <f t="shared" si="8"/>
      </c>
      <c r="CT45" s="96"/>
      <c r="CU45" s="97"/>
      <c r="CV45" s="95">
        <f t="shared" si="9"/>
        <v>100.14000000000001</v>
      </c>
      <c r="CW45" s="96"/>
      <c r="CX45" s="96"/>
      <c r="CY45" s="97"/>
      <c r="CZ45" s="102">
        <f t="shared" si="10"/>
        <v>4</v>
      </c>
      <c r="DA45" s="103"/>
      <c r="DB45" s="104"/>
      <c r="DC45" s="93">
        <f t="shared" si="11"/>
        <v>5.3</v>
      </c>
      <c r="DD45" s="91"/>
      <c r="DE45" s="91"/>
      <c r="DF45" s="93">
        <f t="shared" si="12"/>
        <v>5</v>
      </c>
      <c r="DG45" s="91"/>
      <c r="DH45" s="91"/>
      <c r="DI45" s="93">
        <f t="shared" si="13"/>
        <v>4.9</v>
      </c>
      <c r="DJ45" s="91"/>
      <c r="DK45" s="91"/>
      <c r="DL45" s="93">
        <f t="shared" si="14"/>
        <v>4.8</v>
      </c>
      <c r="DM45" s="91"/>
      <c r="DN45" s="91"/>
      <c r="DO45" s="94">
        <f t="shared" si="43"/>
        <v>0.5999999999999996</v>
      </c>
      <c r="DP45" s="94"/>
      <c r="DQ45" s="94"/>
      <c r="DR45" s="94">
        <f t="shared" si="44"/>
        <v>0.20000000000000107</v>
      </c>
      <c r="DS45" s="94"/>
      <c r="DT45" s="94"/>
      <c r="DU45" s="91">
        <f t="shared" si="45"/>
        <v>5.3</v>
      </c>
      <c r="DV45" s="91"/>
      <c r="DW45" s="91"/>
      <c r="DX45" s="100">
        <f t="shared" si="46"/>
        <v>0.5999999999999996</v>
      </c>
      <c r="DY45" s="101"/>
      <c r="DZ45" s="101"/>
      <c r="EA45" s="86" t="s">
        <v>174</v>
      </c>
      <c r="EB45" s="98">
        <f t="shared" si="15"/>
        <v>0.765</v>
      </c>
      <c r="EC45" s="98"/>
      <c r="ED45" s="99"/>
      <c r="EE45" s="95">
        <f t="shared" si="48"/>
        <v>5</v>
      </c>
      <c r="EF45" s="96"/>
      <c r="EG45" s="97"/>
      <c r="EH45" s="95">
        <f t="shared" si="49"/>
        <v>4.9</v>
      </c>
      <c r="EI45" s="96"/>
      <c r="EJ45" s="97"/>
      <c r="EK45" s="95">
        <f t="shared" si="50"/>
        <v>5.3</v>
      </c>
      <c r="EL45" s="96"/>
      <c r="EM45" s="97"/>
      <c r="EN45" s="95">
        <f t="shared" si="51"/>
        <v>4.8</v>
      </c>
      <c r="EO45" s="96"/>
      <c r="EP45" s="97"/>
      <c r="EQ45" s="95">
        <f t="shared" si="52"/>
        <v>0.7</v>
      </c>
      <c r="ER45" s="96"/>
      <c r="ES45" s="97"/>
      <c r="ET45" s="95">
        <f t="shared" si="53"/>
        <v>0.7</v>
      </c>
      <c r="EU45" s="96"/>
      <c r="EV45" s="97"/>
      <c r="EW45" s="95">
        <f t="shared" si="54"/>
        <v>0.7</v>
      </c>
      <c r="EX45" s="96"/>
      <c r="EY45" s="97"/>
      <c r="EZ45" s="95">
        <f t="shared" si="55"/>
        <v>0.7</v>
      </c>
      <c r="FA45" s="96"/>
      <c r="FB45" s="97"/>
      <c r="FC45" s="95"/>
      <c r="FD45" s="96"/>
      <c r="FE45" s="97"/>
      <c r="FF45" s="95"/>
      <c r="FG45" s="96"/>
      <c r="FH45" s="97"/>
      <c r="FI45" s="95"/>
      <c r="FJ45" s="96"/>
      <c r="FK45" s="97"/>
      <c r="FL45" s="95"/>
      <c r="FM45" s="96"/>
      <c r="FN45" s="97"/>
      <c r="FO45" s="95"/>
      <c r="FP45" s="96"/>
      <c r="FQ45" s="97"/>
      <c r="FR45" s="95"/>
      <c r="FS45" s="96"/>
      <c r="FT45" s="97"/>
      <c r="FU45" s="95"/>
      <c r="FV45" s="96"/>
      <c r="FW45" s="97"/>
      <c r="FX45" s="95"/>
      <c r="FY45" s="96"/>
      <c r="FZ45" s="97"/>
    </row>
    <row r="46" spans="1:182" ht="13.5">
      <c r="A46" s="7"/>
      <c r="B46" s="118"/>
      <c r="C46" s="21"/>
      <c r="D46" s="8"/>
      <c r="E46" s="8"/>
      <c r="F46" s="114">
        <v>65</v>
      </c>
      <c r="G46" s="114"/>
      <c r="H46" s="19"/>
      <c r="I46" s="20"/>
      <c r="J46" s="115">
        <f t="shared" si="56"/>
        <v>5.5</v>
      </c>
      <c r="K46" s="116"/>
      <c r="L46" s="117"/>
      <c r="M46" s="115">
        <f t="shared" si="57"/>
        <v>5.4</v>
      </c>
      <c r="N46" s="116"/>
      <c r="O46" s="117"/>
      <c r="P46" s="115">
        <f t="shared" si="58"/>
        <v>5.7</v>
      </c>
      <c r="Q46" s="116"/>
      <c r="R46" s="117"/>
      <c r="S46" s="115">
        <f t="shared" si="59"/>
        <v>5.3</v>
      </c>
      <c r="T46" s="116"/>
      <c r="U46" s="117"/>
      <c r="V46" s="115">
        <f t="shared" si="60"/>
      </c>
      <c r="W46" s="116"/>
      <c r="X46" s="117"/>
      <c r="Y46" s="115">
        <f t="shared" si="61"/>
      </c>
      <c r="Z46" s="116"/>
      <c r="AA46" s="117"/>
      <c r="AB46" s="115">
        <f t="shared" si="62"/>
      </c>
      <c r="AC46" s="116"/>
      <c r="AD46" s="117"/>
      <c r="AE46" s="115">
        <f t="shared" si="63"/>
      </c>
      <c r="AF46" s="116"/>
      <c r="AG46" s="117"/>
      <c r="AH46" s="105">
        <f t="shared" si="47"/>
        <v>5.3</v>
      </c>
      <c r="AI46" s="105"/>
      <c r="AJ46" s="105"/>
      <c r="AK46" s="91" t="str">
        <f t="shared" si="1"/>
        <v>○</v>
      </c>
      <c r="AL46" s="91"/>
      <c r="AM46" s="91"/>
      <c r="AN46" s="106">
        <f t="shared" si="2"/>
        <v>4</v>
      </c>
      <c r="AO46" s="107"/>
      <c r="AP46" s="108"/>
      <c r="AQ46" s="109"/>
      <c r="AR46" s="110"/>
      <c r="AS46" s="111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9"/>
      <c r="BU46" s="113">
        <f t="shared" si="40"/>
        <v>5.4750000000000005</v>
      </c>
      <c r="BV46" s="113"/>
      <c r="BW46" s="113"/>
      <c r="BX46" s="95">
        <f t="shared" si="41"/>
        <v>30.25</v>
      </c>
      <c r="BY46" s="96"/>
      <c r="BZ46" s="97"/>
      <c r="CA46" s="95">
        <f t="shared" si="3"/>
        <v>29.160000000000004</v>
      </c>
      <c r="CB46" s="96"/>
      <c r="CC46" s="97"/>
      <c r="CD46" s="95">
        <f t="shared" si="4"/>
        <v>32.49</v>
      </c>
      <c r="CE46" s="96"/>
      <c r="CF46" s="97"/>
      <c r="CG46" s="95">
        <f t="shared" si="5"/>
        <v>28.09</v>
      </c>
      <c r="CH46" s="96"/>
      <c r="CI46" s="97"/>
      <c r="CJ46" s="95">
        <f t="shared" si="42"/>
      </c>
      <c r="CK46" s="96"/>
      <c r="CL46" s="97"/>
      <c r="CM46" s="95">
        <f t="shared" si="6"/>
      </c>
      <c r="CN46" s="96"/>
      <c r="CO46" s="97"/>
      <c r="CP46" s="95">
        <f t="shared" si="7"/>
      </c>
      <c r="CQ46" s="96"/>
      <c r="CR46" s="97"/>
      <c r="CS46" s="95">
        <f t="shared" si="8"/>
      </c>
      <c r="CT46" s="96"/>
      <c r="CU46" s="97"/>
      <c r="CV46" s="95">
        <f t="shared" si="9"/>
        <v>119.99000000000001</v>
      </c>
      <c r="CW46" s="96"/>
      <c r="CX46" s="96"/>
      <c r="CY46" s="97"/>
      <c r="CZ46" s="102">
        <f t="shared" si="10"/>
        <v>4</v>
      </c>
      <c r="DA46" s="103"/>
      <c r="DB46" s="104"/>
      <c r="DC46" s="93">
        <f t="shared" si="11"/>
        <v>5.7</v>
      </c>
      <c r="DD46" s="91"/>
      <c r="DE46" s="91"/>
      <c r="DF46" s="93">
        <f t="shared" si="12"/>
        <v>5.5</v>
      </c>
      <c r="DG46" s="91"/>
      <c r="DH46" s="91"/>
      <c r="DI46" s="93">
        <f t="shared" si="13"/>
        <v>5.4</v>
      </c>
      <c r="DJ46" s="91"/>
      <c r="DK46" s="91"/>
      <c r="DL46" s="93">
        <f t="shared" si="14"/>
        <v>5.3</v>
      </c>
      <c r="DM46" s="91"/>
      <c r="DN46" s="91"/>
      <c r="DO46" s="94">
        <f t="shared" si="43"/>
        <v>0.5</v>
      </c>
      <c r="DP46" s="94"/>
      <c r="DQ46" s="94"/>
      <c r="DR46" s="94">
        <f t="shared" si="44"/>
        <v>0.2500000000000011</v>
      </c>
      <c r="DS46" s="94"/>
      <c r="DT46" s="94"/>
      <c r="DU46" s="91">
        <f t="shared" si="45"/>
        <v>5.7</v>
      </c>
      <c r="DV46" s="91"/>
      <c r="DW46" s="91"/>
      <c r="DX46" s="100">
        <f t="shared" si="46"/>
        <v>0.5</v>
      </c>
      <c r="DY46" s="101"/>
      <c r="DZ46" s="101"/>
      <c r="EA46" s="86" t="s">
        <v>174</v>
      </c>
      <c r="EB46" s="98">
        <f t="shared" si="15"/>
        <v>0.765</v>
      </c>
      <c r="EC46" s="98"/>
      <c r="ED46" s="99"/>
      <c r="EE46" s="95">
        <f t="shared" si="48"/>
        <v>5.5</v>
      </c>
      <c r="EF46" s="96"/>
      <c r="EG46" s="97"/>
      <c r="EH46" s="95">
        <f t="shared" si="49"/>
        <v>5.4</v>
      </c>
      <c r="EI46" s="96"/>
      <c r="EJ46" s="97"/>
      <c r="EK46" s="95">
        <f t="shared" si="50"/>
        <v>5.7</v>
      </c>
      <c r="EL46" s="96"/>
      <c r="EM46" s="97"/>
      <c r="EN46" s="95">
        <f t="shared" si="51"/>
        <v>5.3</v>
      </c>
      <c r="EO46" s="96"/>
      <c r="EP46" s="97"/>
      <c r="EQ46" s="95">
        <f t="shared" si="52"/>
        <v>1</v>
      </c>
      <c r="ER46" s="96"/>
      <c r="ES46" s="97"/>
      <c r="ET46" s="95">
        <f t="shared" si="53"/>
        <v>1</v>
      </c>
      <c r="EU46" s="96"/>
      <c r="EV46" s="97"/>
      <c r="EW46" s="95">
        <f t="shared" si="54"/>
        <v>1</v>
      </c>
      <c r="EX46" s="96"/>
      <c r="EY46" s="97"/>
      <c r="EZ46" s="95">
        <f t="shared" si="55"/>
        <v>1</v>
      </c>
      <c r="FA46" s="96"/>
      <c r="FB46" s="97"/>
      <c r="FC46" s="95"/>
      <c r="FD46" s="96"/>
      <c r="FE46" s="97"/>
      <c r="FF46" s="95"/>
      <c r="FG46" s="96"/>
      <c r="FH46" s="97"/>
      <c r="FI46" s="95"/>
      <c r="FJ46" s="96"/>
      <c r="FK46" s="97"/>
      <c r="FL46" s="95"/>
      <c r="FM46" s="96"/>
      <c r="FN46" s="97"/>
      <c r="FO46" s="95"/>
      <c r="FP46" s="96"/>
      <c r="FQ46" s="97"/>
      <c r="FR46" s="95"/>
      <c r="FS46" s="96"/>
      <c r="FT46" s="97"/>
      <c r="FU46" s="95"/>
      <c r="FV46" s="96"/>
      <c r="FW46" s="97"/>
      <c r="FX46" s="95"/>
      <c r="FY46" s="96"/>
      <c r="FZ46" s="97"/>
    </row>
    <row r="47" spans="1:182" ht="13.5">
      <c r="A47" s="7"/>
      <c r="B47" s="118"/>
      <c r="C47" s="21"/>
      <c r="D47" s="8"/>
      <c r="E47" s="8"/>
      <c r="F47" s="114">
        <v>70</v>
      </c>
      <c r="G47" s="114"/>
      <c r="H47" s="19"/>
      <c r="I47" s="20"/>
      <c r="J47" s="115">
        <f t="shared" si="56"/>
        <v>5.9</v>
      </c>
      <c r="K47" s="116"/>
      <c r="L47" s="117"/>
      <c r="M47" s="115">
        <f t="shared" si="57"/>
        <v>5.8</v>
      </c>
      <c r="N47" s="116"/>
      <c r="O47" s="117"/>
      <c r="P47" s="115">
        <f t="shared" si="58"/>
        <v>6.2</v>
      </c>
      <c r="Q47" s="116"/>
      <c r="R47" s="117"/>
      <c r="S47" s="115">
        <f t="shared" si="59"/>
        <v>5.7</v>
      </c>
      <c r="T47" s="116"/>
      <c r="U47" s="117"/>
      <c r="V47" s="115">
        <f t="shared" si="60"/>
      </c>
      <c r="W47" s="116"/>
      <c r="X47" s="117"/>
      <c r="Y47" s="115">
        <f t="shared" si="61"/>
      </c>
      <c r="Z47" s="116"/>
      <c r="AA47" s="117"/>
      <c r="AB47" s="115">
        <f t="shared" si="62"/>
      </c>
      <c r="AC47" s="116"/>
      <c r="AD47" s="117"/>
      <c r="AE47" s="115">
        <f t="shared" si="63"/>
      </c>
      <c r="AF47" s="116"/>
      <c r="AG47" s="117"/>
      <c r="AH47" s="105">
        <f t="shared" si="47"/>
        <v>5.6</v>
      </c>
      <c r="AI47" s="105"/>
      <c r="AJ47" s="105"/>
      <c r="AK47" s="91" t="str">
        <f t="shared" si="1"/>
        <v>○</v>
      </c>
      <c r="AL47" s="91"/>
      <c r="AM47" s="91"/>
      <c r="AN47" s="106">
        <f t="shared" si="2"/>
        <v>4</v>
      </c>
      <c r="AO47" s="107"/>
      <c r="AP47" s="108"/>
      <c r="AQ47" s="109"/>
      <c r="AR47" s="110"/>
      <c r="AS47" s="111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9"/>
      <c r="BU47" s="113">
        <f t="shared" si="40"/>
        <v>5.8999999999999995</v>
      </c>
      <c r="BV47" s="113"/>
      <c r="BW47" s="113"/>
      <c r="BX47" s="95">
        <f t="shared" si="41"/>
        <v>34.81</v>
      </c>
      <c r="BY47" s="96"/>
      <c r="BZ47" s="97"/>
      <c r="CA47" s="95">
        <f t="shared" si="3"/>
        <v>33.64</v>
      </c>
      <c r="CB47" s="96"/>
      <c r="CC47" s="97"/>
      <c r="CD47" s="95">
        <f t="shared" si="4"/>
        <v>38.440000000000005</v>
      </c>
      <c r="CE47" s="96"/>
      <c r="CF47" s="97"/>
      <c r="CG47" s="95">
        <f t="shared" si="5"/>
        <v>32.49</v>
      </c>
      <c r="CH47" s="96"/>
      <c r="CI47" s="97"/>
      <c r="CJ47" s="95">
        <f t="shared" si="42"/>
      </c>
      <c r="CK47" s="96"/>
      <c r="CL47" s="97"/>
      <c r="CM47" s="95">
        <f t="shared" si="6"/>
      </c>
      <c r="CN47" s="96"/>
      <c r="CO47" s="97"/>
      <c r="CP47" s="95">
        <f t="shared" si="7"/>
      </c>
      <c r="CQ47" s="96"/>
      <c r="CR47" s="97"/>
      <c r="CS47" s="95">
        <f t="shared" si="8"/>
      </c>
      <c r="CT47" s="96"/>
      <c r="CU47" s="97"/>
      <c r="CV47" s="95">
        <f t="shared" si="9"/>
        <v>139.38000000000002</v>
      </c>
      <c r="CW47" s="96"/>
      <c r="CX47" s="96"/>
      <c r="CY47" s="97"/>
      <c r="CZ47" s="102">
        <f t="shared" si="10"/>
        <v>4</v>
      </c>
      <c r="DA47" s="103"/>
      <c r="DB47" s="104"/>
      <c r="DC47" s="93">
        <f t="shared" si="11"/>
        <v>6.2</v>
      </c>
      <c r="DD47" s="91"/>
      <c r="DE47" s="91"/>
      <c r="DF47" s="93">
        <f t="shared" si="12"/>
        <v>5.9</v>
      </c>
      <c r="DG47" s="91"/>
      <c r="DH47" s="91"/>
      <c r="DI47" s="93">
        <f t="shared" si="13"/>
        <v>5.8</v>
      </c>
      <c r="DJ47" s="91"/>
      <c r="DK47" s="91"/>
      <c r="DL47" s="93">
        <f t="shared" si="14"/>
        <v>5.7</v>
      </c>
      <c r="DM47" s="91"/>
      <c r="DN47" s="91"/>
      <c r="DO47" s="94">
        <f t="shared" si="43"/>
        <v>0.5999999999999996</v>
      </c>
      <c r="DP47" s="94"/>
      <c r="DQ47" s="94"/>
      <c r="DR47" s="94">
        <f t="shared" si="44"/>
        <v>0.1999999999999993</v>
      </c>
      <c r="DS47" s="94"/>
      <c r="DT47" s="94"/>
      <c r="DU47" s="91">
        <f t="shared" si="45"/>
        <v>6.2</v>
      </c>
      <c r="DV47" s="91"/>
      <c r="DW47" s="91"/>
      <c r="DX47" s="100">
        <f t="shared" si="46"/>
        <v>0.5999999999999996</v>
      </c>
      <c r="DY47" s="101"/>
      <c r="DZ47" s="101"/>
      <c r="EA47" s="86" t="s">
        <v>174</v>
      </c>
      <c r="EB47" s="98">
        <f t="shared" si="15"/>
        <v>0.765</v>
      </c>
      <c r="EC47" s="98"/>
      <c r="ED47" s="99"/>
      <c r="EE47" s="95">
        <f t="shared" si="48"/>
        <v>5.9</v>
      </c>
      <c r="EF47" s="96"/>
      <c r="EG47" s="97"/>
      <c r="EH47" s="95">
        <f t="shared" si="49"/>
        <v>5.8</v>
      </c>
      <c r="EI47" s="96"/>
      <c r="EJ47" s="97"/>
      <c r="EK47" s="95">
        <f t="shared" si="50"/>
        <v>6.2</v>
      </c>
      <c r="EL47" s="96"/>
      <c r="EM47" s="97"/>
      <c r="EN47" s="95">
        <f t="shared" si="51"/>
        <v>5.7</v>
      </c>
      <c r="EO47" s="96"/>
      <c r="EP47" s="97"/>
      <c r="EQ47" s="95">
        <f t="shared" si="52"/>
        <v>1.5</v>
      </c>
      <c r="ER47" s="96"/>
      <c r="ES47" s="97"/>
      <c r="ET47" s="95">
        <f t="shared" si="53"/>
        <v>1.5</v>
      </c>
      <c r="EU47" s="96"/>
      <c r="EV47" s="97"/>
      <c r="EW47" s="95">
        <f t="shared" si="54"/>
        <v>1.5</v>
      </c>
      <c r="EX47" s="96"/>
      <c r="EY47" s="97"/>
      <c r="EZ47" s="95">
        <f t="shared" si="55"/>
        <v>1.5</v>
      </c>
      <c r="FA47" s="96"/>
      <c r="FB47" s="97"/>
      <c r="FC47" s="95"/>
      <c r="FD47" s="96"/>
      <c r="FE47" s="97"/>
      <c r="FF47" s="95"/>
      <c r="FG47" s="96"/>
      <c r="FH47" s="97"/>
      <c r="FI47" s="95"/>
      <c r="FJ47" s="96"/>
      <c r="FK47" s="97"/>
      <c r="FL47" s="95"/>
      <c r="FM47" s="96"/>
      <c r="FN47" s="97"/>
      <c r="FO47" s="95"/>
      <c r="FP47" s="96"/>
      <c r="FQ47" s="97"/>
      <c r="FR47" s="95"/>
      <c r="FS47" s="96"/>
      <c r="FT47" s="97"/>
      <c r="FU47" s="95"/>
      <c r="FV47" s="96"/>
      <c r="FW47" s="97"/>
      <c r="FX47" s="95"/>
      <c r="FY47" s="96"/>
      <c r="FZ47" s="97"/>
    </row>
    <row r="48" spans="1:182" ht="13.5">
      <c r="A48" s="7"/>
      <c r="B48" s="118"/>
      <c r="C48" s="21"/>
      <c r="D48" s="8"/>
      <c r="E48" s="8"/>
      <c r="F48" s="114">
        <v>75</v>
      </c>
      <c r="G48" s="114"/>
      <c r="H48" s="19"/>
      <c r="I48" s="20"/>
      <c r="J48" s="115">
        <f t="shared" si="56"/>
        <v>6.4</v>
      </c>
      <c r="K48" s="116"/>
      <c r="L48" s="117"/>
      <c r="M48" s="115">
        <f t="shared" si="57"/>
        <v>6.3</v>
      </c>
      <c r="N48" s="116"/>
      <c r="O48" s="117"/>
      <c r="P48" s="115">
        <f t="shared" si="58"/>
        <v>6.7</v>
      </c>
      <c r="Q48" s="116"/>
      <c r="R48" s="117"/>
      <c r="S48" s="115">
        <f t="shared" si="59"/>
        <v>6.2</v>
      </c>
      <c r="T48" s="116"/>
      <c r="U48" s="117"/>
      <c r="V48" s="115">
        <f t="shared" si="60"/>
      </c>
      <c r="W48" s="116"/>
      <c r="X48" s="117"/>
      <c r="Y48" s="115">
        <f t="shared" si="61"/>
      </c>
      <c r="Z48" s="116"/>
      <c r="AA48" s="117"/>
      <c r="AB48" s="115">
        <f t="shared" si="62"/>
      </c>
      <c r="AC48" s="116"/>
      <c r="AD48" s="117"/>
      <c r="AE48" s="115">
        <f t="shared" si="63"/>
      </c>
      <c r="AF48" s="116"/>
      <c r="AG48" s="117"/>
      <c r="AH48" s="105">
        <f t="shared" si="47"/>
        <v>6.1</v>
      </c>
      <c r="AI48" s="105"/>
      <c r="AJ48" s="105"/>
      <c r="AK48" s="91" t="str">
        <f t="shared" si="1"/>
        <v>○</v>
      </c>
      <c r="AL48" s="91"/>
      <c r="AM48" s="91"/>
      <c r="AN48" s="106">
        <f t="shared" si="2"/>
        <v>6</v>
      </c>
      <c r="AO48" s="107"/>
      <c r="AP48" s="108"/>
      <c r="AQ48" s="109"/>
      <c r="AR48" s="110"/>
      <c r="AS48" s="111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9"/>
      <c r="BU48" s="113">
        <f t="shared" si="40"/>
        <v>6.3999999999999995</v>
      </c>
      <c r="BV48" s="113"/>
      <c r="BW48" s="113"/>
      <c r="BX48" s="95">
        <f t="shared" si="41"/>
        <v>40.96000000000001</v>
      </c>
      <c r="BY48" s="96"/>
      <c r="BZ48" s="97"/>
      <c r="CA48" s="95">
        <f t="shared" si="3"/>
        <v>39.69</v>
      </c>
      <c r="CB48" s="96"/>
      <c r="CC48" s="97"/>
      <c r="CD48" s="95">
        <f t="shared" si="4"/>
        <v>44.89</v>
      </c>
      <c r="CE48" s="96"/>
      <c r="CF48" s="97"/>
      <c r="CG48" s="95">
        <f t="shared" si="5"/>
        <v>38.440000000000005</v>
      </c>
      <c r="CH48" s="96"/>
      <c r="CI48" s="97"/>
      <c r="CJ48" s="95">
        <f t="shared" si="42"/>
      </c>
      <c r="CK48" s="96"/>
      <c r="CL48" s="97"/>
      <c r="CM48" s="95">
        <f t="shared" si="6"/>
      </c>
      <c r="CN48" s="96"/>
      <c r="CO48" s="97"/>
      <c r="CP48" s="95">
        <f t="shared" si="7"/>
      </c>
      <c r="CQ48" s="96"/>
      <c r="CR48" s="97"/>
      <c r="CS48" s="95">
        <f t="shared" si="8"/>
      </c>
      <c r="CT48" s="96"/>
      <c r="CU48" s="97"/>
      <c r="CV48" s="95">
        <f t="shared" si="9"/>
        <v>163.98000000000002</v>
      </c>
      <c r="CW48" s="96"/>
      <c r="CX48" s="96"/>
      <c r="CY48" s="97"/>
      <c r="CZ48" s="102">
        <f t="shared" si="10"/>
        <v>4</v>
      </c>
      <c r="DA48" s="103"/>
      <c r="DB48" s="104"/>
      <c r="DC48" s="93">
        <f t="shared" si="11"/>
        <v>6.7</v>
      </c>
      <c r="DD48" s="91"/>
      <c r="DE48" s="91"/>
      <c r="DF48" s="93">
        <f t="shared" si="12"/>
        <v>6.4</v>
      </c>
      <c r="DG48" s="91"/>
      <c r="DH48" s="91"/>
      <c r="DI48" s="93">
        <f t="shared" si="13"/>
        <v>6.3</v>
      </c>
      <c r="DJ48" s="91"/>
      <c r="DK48" s="91"/>
      <c r="DL48" s="93">
        <f t="shared" si="14"/>
        <v>6.2</v>
      </c>
      <c r="DM48" s="91"/>
      <c r="DN48" s="91"/>
      <c r="DO48" s="94">
        <f t="shared" si="43"/>
        <v>0.5999999999999996</v>
      </c>
      <c r="DP48" s="94"/>
      <c r="DQ48" s="94"/>
      <c r="DR48" s="94">
        <f t="shared" si="44"/>
        <v>0.1999999999999993</v>
      </c>
      <c r="DS48" s="94"/>
      <c r="DT48" s="94"/>
      <c r="DU48" s="91">
        <f t="shared" si="45"/>
        <v>6.7</v>
      </c>
      <c r="DV48" s="91"/>
      <c r="DW48" s="91"/>
      <c r="DX48" s="100">
        <f t="shared" si="46"/>
        <v>0.5999999999999996</v>
      </c>
      <c r="DY48" s="101"/>
      <c r="DZ48" s="101"/>
      <c r="EA48" s="86" t="s">
        <v>174</v>
      </c>
      <c r="EB48" s="98">
        <f t="shared" si="15"/>
        <v>0.765</v>
      </c>
      <c r="EC48" s="98"/>
      <c r="ED48" s="99"/>
      <c r="EE48" s="95">
        <f t="shared" si="48"/>
        <v>6.4</v>
      </c>
      <c r="EF48" s="96"/>
      <c r="EG48" s="97"/>
      <c r="EH48" s="95">
        <f t="shared" si="49"/>
        <v>6.3</v>
      </c>
      <c r="EI48" s="96"/>
      <c r="EJ48" s="97"/>
      <c r="EK48" s="95">
        <f t="shared" si="50"/>
        <v>6.7</v>
      </c>
      <c r="EL48" s="96"/>
      <c r="EM48" s="97"/>
      <c r="EN48" s="95">
        <f t="shared" si="51"/>
        <v>6.2</v>
      </c>
      <c r="EO48" s="96"/>
      <c r="EP48" s="97"/>
      <c r="EQ48" s="95">
        <f t="shared" si="52"/>
        <v>1.9</v>
      </c>
      <c r="ER48" s="96"/>
      <c r="ES48" s="97"/>
      <c r="ET48" s="95">
        <f t="shared" si="53"/>
        <v>1.9</v>
      </c>
      <c r="EU48" s="96"/>
      <c r="EV48" s="97"/>
      <c r="EW48" s="95">
        <f t="shared" si="54"/>
        <v>1.9</v>
      </c>
      <c r="EX48" s="96"/>
      <c r="EY48" s="97"/>
      <c r="EZ48" s="95">
        <f t="shared" si="55"/>
        <v>1.9</v>
      </c>
      <c r="FA48" s="96"/>
      <c r="FB48" s="97"/>
      <c r="FC48" s="95"/>
      <c r="FD48" s="96"/>
      <c r="FE48" s="97"/>
      <c r="FF48" s="95"/>
      <c r="FG48" s="96"/>
      <c r="FH48" s="97"/>
      <c r="FI48" s="95"/>
      <c r="FJ48" s="96"/>
      <c r="FK48" s="97"/>
      <c r="FL48" s="95"/>
      <c r="FM48" s="96"/>
      <c r="FN48" s="97"/>
      <c r="FO48" s="95"/>
      <c r="FP48" s="96"/>
      <c r="FQ48" s="97"/>
      <c r="FR48" s="95"/>
      <c r="FS48" s="96"/>
      <c r="FT48" s="97"/>
      <c r="FU48" s="95"/>
      <c r="FV48" s="96"/>
      <c r="FW48" s="97"/>
      <c r="FX48" s="95"/>
      <c r="FY48" s="96"/>
      <c r="FZ48" s="97"/>
    </row>
    <row r="49" spans="1:182" ht="13.5">
      <c r="A49" s="7"/>
      <c r="B49" s="118"/>
      <c r="C49" s="21"/>
      <c r="D49" s="8"/>
      <c r="E49" s="8"/>
      <c r="F49" s="114">
        <v>80</v>
      </c>
      <c r="G49" s="114"/>
      <c r="H49" s="19"/>
      <c r="I49" s="20"/>
      <c r="J49" s="115">
        <f t="shared" si="56"/>
        <v>6.9</v>
      </c>
      <c r="K49" s="116"/>
      <c r="L49" s="117"/>
      <c r="M49" s="115">
        <f t="shared" si="57"/>
        <v>6.8</v>
      </c>
      <c r="N49" s="116"/>
      <c r="O49" s="117"/>
      <c r="P49" s="115">
        <f t="shared" si="58"/>
        <v>7.1</v>
      </c>
      <c r="Q49" s="116"/>
      <c r="R49" s="117"/>
      <c r="S49" s="115">
        <f t="shared" si="59"/>
        <v>6.7</v>
      </c>
      <c r="T49" s="116"/>
      <c r="U49" s="117"/>
      <c r="V49" s="115">
        <f t="shared" si="60"/>
      </c>
      <c r="W49" s="116"/>
      <c r="X49" s="117"/>
      <c r="Y49" s="115">
        <f t="shared" si="61"/>
      </c>
      <c r="Z49" s="116"/>
      <c r="AA49" s="117"/>
      <c r="AB49" s="115">
        <f t="shared" si="62"/>
      </c>
      <c r="AC49" s="116"/>
      <c r="AD49" s="117"/>
      <c r="AE49" s="115">
        <f t="shared" si="63"/>
      </c>
      <c r="AF49" s="116"/>
      <c r="AG49" s="117"/>
      <c r="AH49" s="105">
        <f t="shared" si="47"/>
        <v>6.7</v>
      </c>
      <c r="AI49" s="105"/>
      <c r="AJ49" s="105"/>
      <c r="AK49" s="91" t="str">
        <f t="shared" si="1"/>
        <v>○</v>
      </c>
      <c r="AL49" s="91"/>
      <c r="AM49" s="91"/>
      <c r="AN49" s="106">
        <f t="shared" si="2"/>
        <v>6</v>
      </c>
      <c r="AO49" s="107"/>
      <c r="AP49" s="108"/>
      <c r="AQ49" s="109"/>
      <c r="AR49" s="110"/>
      <c r="AS49" s="111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9"/>
      <c r="BU49" s="113">
        <f t="shared" si="40"/>
        <v>6.874999999999999</v>
      </c>
      <c r="BV49" s="113"/>
      <c r="BW49" s="113"/>
      <c r="BX49" s="95">
        <f t="shared" si="41"/>
        <v>47.61000000000001</v>
      </c>
      <c r="BY49" s="96"/>
      <c r="BZ49" s="97"/>
      <c r="CA49" s="95">
        <f t="shared" si="3"/>
        <v>46.239999999999995</v>
      </c>
      <c r="CB49" s="96"/>
      <c r="CC49" s="97"/>
      <c r="CD49" s="95">
        <f t="shared" si="4"/>
        <v>50.41</v>
      </c>
      <c r="CE49" s="96"/>
      <c r="CF49" s="97"/>
      <c r="CG49" s="95">
        <f t="shared" si="5"/>
        <v>44.89</v>
      </c>
      <c r="CH49" s="96"/>
      <c r="CI49" s="97"/>
      <c r="CJ49" s="95">
        <f t="shared" si="42"/>
      </c>
      <c r="CK49" s="96"/>
      <c r="CL49" s="97"/>
      <c r="CM49" s="95">
        <f t="shared" si="6"/>
      </c>
      <c r="CN49" s="96"/>
      <c r="CO49" s="97"/>
      <c r="CP49" s="95">
        <f t="shared" si="7"/>
      </c>
      <c r="CQ49" s="96"/>
      <c r="CR49" s="97"/>
      <c r="CS49" s="95">
        <f t="shared" si="8"/>
      </c>
      <c r="CT49" s="96"/>
      <c r="CU49" s="97"/>
      <c r="CV49" s="95">
        <f t="shared" si="9"/>
        <v>189.14999999999998</v>
      </c>
      <c r="CW49" s="96"/>
      <c r="CX49" s="96"/>
      <c r="CY49" s="97"/>
      <c r="CZ49" s="102">
        <f t="shared" si="10"/>
        <v>4</v>
      </c>
      <c r="DA49" s="103"/>
      <c r="DB49" s="104"/>
      <c r="DC49" s="93">
        <f t="shared" si="11"/>
        <v>7.1</v>
      </c>
      <c r="DD49" s="91"/>
      <c r="DE49" s="91"/>
      <c r="DF49" s="93">
        <f t="shared" si="12"/>
        <v>6.9</v>
      </c>
      <c r="DG49" s="91"/>
      <c r="DH49" s="91"/>
      <c r="DI49" s="93">
        <f t="shared" si="13"/>
        <v>6.8</v>
      </c>
      <c r="DJ49" s="91"/>
      <c r="DK49" s="91"/>
      <c r="DL49" s="93">
        <f t="shared" si="14"/>
        <v>6.7</v>
      </c>
      <c r="DM49" s="91"/>
      <c r="DN49" s="91"/>
      <c r="DO49" s="94">
        <f t="shared" si="43"/>
        <v>0.4999999999999989</v>
      </c>
      <c r="DP49" s="94"/>
      <c r="DQ49" s="94"/>
      <c r="DR49" s="94">
        <f t="shared" si="44"/>
        <v>0.24999999999999944</v>
      </c>
      <c r="DS49" s="94"/>
      <c r="DT49" s="94"/>
      <c r="DU49" s="91">
        <f t="shared" si="45"/>
        <v>7.1</v>
      </c>
      <c r="DV49" s="91"/>
      <c r="DW49" s="91"/>
      <c r="DX49" s="100">
        <f t="shared" si="46"/>
        <v>0.4999999999999989</v>
      </c>
      <c r="DY49" s="101"/>
      <c r="DZ49" s="101"/>
      <c r="EA49" s="86" t="s">
        <v>174</v>
      </c>
      <c r="EB49" s="98">
        <f t="shared" si="15"/>
        <v>0.765</v>
      </c>
      <c r="EC49" s="98"/>
      <c r="ED49" s="99"/>
      <c r="EE49" s="95">
        <f t="shared" si="48"/>
        <v>6.9</v>
      </c>
      <c r="EF49" s="96"/>
      <c r="EG49" s="97"/>
      <c r="EH49" s="95">
        <f t="shared" si="49"/>
        <v>6.8</v>
      </c>
      <c r="EI49" s="96"/>
      <c r="EJ49" s="97"/>
      <c r="EK49" s="95">
        <f t="shared" si="50"/>
        <v>7.1</v>
      </c>
      <c r="EL49" s="96"/>
      <c r="EM49" s="97"/>
      <c r="EN49" s="95">
        <f t="shared" si="51"/>
        <v>6.7</v>
      </c>
      <c r="EO49" s="96"/>
      <c r="EP49" s="97"/>
      <c r="EQ49" s="95">
        <f t="shared" si="52"/>
        <v>2.5</v>
      </c>
      <c r="ER49" s="96"/>
      <c r="ES49" s="97"/>
      <c r="ET49" s="95">
        <f t="shared" si="53"/>
        <v>2.5</v>
      </c>
      <c r="EU49" s="96"/>
      <c r="EV49" s="97"/>
      <c r="EW49" s="95">
        <f t="shared" si="54"/>
        <v>2.5</v>
      </c>
      <c r="EX49" s="96"/>
      <c r="EY49" s="97"/>
      <c r="EZ49" s="95">
        <f t="shared" si="55"/>
        <v>2.5</v>
      </c>
      <c r="FA49" s="96"/>
      <c r="FB49" s="97"/>
      <c r="FC49" s="95"/>
      <c r="FD49" s="96"/>
      <c r="FE49" s="97"/>
      <c r="FF49" s="95"/>
      <c r="FG49" s="96"/>
      <c r="FH49" s="97"/>
      <c r="FI49" s="95"/>
      <c r="FJ49" s="96"/>
      <c r="FK49" s="97"/>
      <c r="FL49" s="95"/>
      <c r="FM49" s="96"/>
      <c r="FN49" s="97"/>
      <c r="FO49" s="95"/>
      <c r="FP49" s="96"/>
      <c r="FQ49" s="97"/>
      <c r="FR49" s="95"/>
      <c r="FS49" s="96"/>
      <c r="FT49" s="97"/>
      <c r="FU49" s="95"/>
      <c r="FV49" s="96"/>
      <c r="FW49" s="97"/>
      <c r="FX49" s="95"/>
      <c r="FY49" s="96"/>
      <c r="FZ49" s="97"/>
    </row>
    <row r="50" spans="1:182" ht="13.5">
      <c r="A50" s="7"/>
      <c r="B50" s="118"/>
      <c r="C50" s="21"/>
      <c r="D50" s="8"/>
      <c r="E50" s="8"/>
      <c r="F50" s="114">
        <v>85</v>
      </c>
      <c r="G50" s="114"/>
      <c r="H50" s="19"/>
      <c r="I50" s="20"/>
      <c r="J50" s="115">
        <f t="shared" si="56"/>
        <v>7.4</v>
      </c>
      <c r="K50" s="116"/>
      <c r="L50" s="117"/>
      <c r="M50" s="115">
        <f t="shared" si="57"/>
        <v>7.4</v>
      </c>
      <c r="N50" s="116"/>
      <c r="O50" s="117"/>
      <c r="P50" s="115">
        <f t="shared" si="58"/>
        <v>7.7</v>
      </c>
      <c r="Q50" s="116"/>
      <c r="R50" s="117"/>
      <c r="S50" s="115">
        <f t="shared" si="59"/>
        <v>7.3</v>
      </c>
      <c r="T50" s="116"/>
      <c r="U50" s="117"/>
      <c r="V50" s="115">
        <f t="shared" si="60"/>
      </c>
      <c r="W50" s="116"/>
      <c r="X50" s="117"/>
      <c r="Y50" s="115">
        <f t="shared" si="61"/>
      </c>
      <c r="Z50" s="116"/>
      <c r="AA50" s="117"/>
      <c r="AB50" s="115">
        <f t="shared" si="62"/>
      </c>
      <c r="AC50" s="116"/>
      <c r="AD50" s="117"/>
      <c r="AE50" s="115">
        <f t="shared" si="63"/>
      </c>
      <c r="AF50" s="116"/>
      <c r="AG50" s="117"/>
      <c r="AH50" s="105">
        <f t="shared" si="47"/>
        <v>7.2</v>
      </c>
      <c r="AI50" s="105"/>
      <c r="AJ50" s="105"/>
      <c r="AK50" s="91" t="str">
        <f t="shared" si="1"/>
        <v>○</v>
      </c>
      <c r="AL50" s="91"/>
      <c r="AM50" s="91"/>
      <c r="AN50" s="106">
        <f t="shared" si="2"/>
        <v>6</v>
      </c>
      <c r="AO50" s="107"/>
      <c r="AP50" s="108"/>
      <c r="AQ50" s="109"/>
      <c r="AR50" s="110"/>
      <c r="AS50" s="111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9"/>
      <c r="BU50" s="113">
        <f t="shared" si="40"/>
        <v>7.45</v>
      </c>
      <c r="BV50" s="113"/>
      <c r="BW50" s="113"/>
      <c r="BX50" s="95">
        <f t="shared" si="41"/>
        <v>54.760000000000005</v>
      </c>
      <c r="BY50" s="96"/>
      <c r="BZ50" s="97"/>
      <c r="CA50" s="95">
        <f t="shared" si="3"/>
        <v>54.760000000000005</v>
      </c>
      <c r="CB50" s="96"/>
      <c r="CC50" s="97"/>
      <c r="CD50" s="95">
        <f t="shared" si="4"/>
        <v>59.290000000000006</v>
      </c>
      <c r="CE50" s="96"/>
      <c r="CF50" s="97"/>
      <c r="CG50" s="95">
        <f t="shared" si="5"/>
        <v>53.29</v>
      </c>
      <c r="CH50" s="96"/>
      <c r="CI50" s="97"/>
      <c r="CJ50" s="95">
        <f t="shared" si="42"/>
      </c>
      <c r="CK50" s="96"/>
      <c r="CL50" s="97"/>
      <c r="CM50" s="95">
        <f t="shared" si="6"/>
      </c>
      <c r="CN50" s="96"/>
      <c r="CO50" s="97"/>
      <c r="CP50" s="95">
        <f t="shared" si="7"/>
      </c>
      <c r="CQ50" s="96"/>
      <c r="CR50" s="97"/>
      <c r="CS50" s="95">
        <f t="shared" si="8"/>
      </c>
      <c r="CT50" s="96"/>
      <c r="CU50" s="97"/>
      <c r="CV50" s="95">
        <f t="shared" si="9"/>
        <v>222.1</v>
      </c>
      <c r="CW50" s="96"/>
      <c r="CX50" s="96"/>
      <c r="CY50" s="97"/>
      <c r="CZ50" s="102">
        <f t="shared" si="10"/>
        <v>4</v>
      </c>
      <c r="DA50" s="103"/>
      <c r="DB50" s="104"/>
      <c r="DC50" s="93">
        <f t="shared" si="11"/>
        <v>7.7</v>
      </c>
      <c r="DD50" s="91"/>
      <c r="DE50" s="91"/>
      <c r="DF50" s="93">
        <f t="shared" si="12"/>
        <v>7.4</v>
      </c>
      <c r="DG50" s="91"/>
      <c r="DH50" s="91"/>
      <c r="DI50" s="93">
        <f t="shared" si="13"/>
        <v>7.4</v>
      </c>
      <c r="DJ50" s="91"/>
      <c r="DK50" s="91"/>
      <c r="DL50" s="93">
        <f t="shared" si="14"/>
        <v>7.3</v>
      </c>
      <c r="DM50" s="91"/>
      <c r="DN50" s="91"/>
      <c r="DO50" s="94">
        <f t="shared" si="43"/>
        <v>0.7499999999999989</v>
      </c>
      <c r="DP50" s="94"/>
      <c r="DQ50" s="94"/>
      <c r="DR50" s="94">
        <f t="shared" si="44"/>
        <v>0.2500000000000011</v>
      </c>
      <c r="DS50" s="94"/>
      <c r="DT50" s="94"/>
      <c r="DU50" s="91">
        <f t="shared" si="45"/>
        <v>7.7</v>
      </c>
      <c r="DV50" s="91"/>
      <c r="DW50" s="91"/>
      <c r="DX50" s="100">
        <f t="shared" si="46"/>
        <v>0.7499999999999989</v>
      </c>
      <c r="DY50" s="101"/>
      <c r="DZ50" s="101"/>
      <c r="EA50" s="86" t="s">
        <v>174</v>
      </c>
      <c r="EB50" s="98">
        <f t="shared" si="15"/>
        <v>0.765</v>
      </c>
      <c r="EC50" s="98"/>
      <c r="ED50" s="99"/>
      <c r="EE50" s="95">
        <f t="shared" si="48"/>
        <v>7.4</v>
      </c>
      <c r="EF50" s="96"/>
      <c r="EG50" s="97"/>
      <c r="EH50" s="95">
        <f t="shared" si="49"/>
        <v>7.4</v>
      </c>
      <c r="EI50" s="96"/>
      <c r="EJ50" s="97"/>
      <c r="EK50" s="95">
        <f t="shared" si="50"/>
        <v>7.7</v>
      </c>
      <c r="EL50" s="96"/>
      <c r="EM50" s="97"/>
      <c r="EN50" s="95">
        <f t="shared" si="51"/>
        <v>7.3</v>
      </c>
      <c r="EO50" s="96"/>
      <c r="EP50" s="97"/>
      <c r="EQ50" s="95">
        <f t="shared" si="52"/>
        <v>3.2</v>
      </c>
      <c r="ER50" s="96"/>
      <c r="ES50" s="97"/>
      <c r="ET50" s="95">
        <f t="shared" si="53"/>
        <v>3.2</v>
      </c>
      <c r="EU50" s="96"/>
      <c r="EV50" s="97"/>
      <c r="EW50" s="95">
        <f t="shared" si="54"/>
        <v>3.2</v>
      </c>
      <c r="EX50" s="96"/>
      <c r="EY50" s="97"/>
      <c r="EZ50" s="95">
        <f t="shared" si="55"/>
        <v>3.2</v>
      </c>
      <c r="FA50" s="96"/>
      <c r="FB50" s="97"/>
      <c r="FC50" s="95"/>
      <c r="FD50" s="96"/>
      <c r="FE50" s="97"/>
      <c r="FF50" s="95"/>
      <c r="FG50" s="96"/>
      <c r="FH50" s="97"/>
      <c r="FI50" s="95"/>
      <c r="FJ50" s="96"/>
      <c r="FK50" s="97"/>
      <c r="FL50" s="95"/>
      <c r="FM50" s="96"/>
      <c r="FN50" s="97"/>
      <c r="FO50" s="95"/>
      <c r="FP50" s="96"/>
      <c r="FQ50" s="97"/>
      <c r="FR50" s="95"/>
      <c r="FS50" s="96"/>
      <c r="FT50" s="97"/>
      <c r="FU50" s="95"/>
      <c r="FV50" s="96"/>
      <c r="FW50" s="97"/>
      <c r="FX50" s="95"/>
      <c r="FY50" s="96"/>
      <c r="FZ50" s="97"/>
    </row>
    <row r="51" spans="1:182" ht="13.5">
      <c r="A51" s="7"/>
      <c r="B51" s="118"/>
      <c r="C51" s="21"/>
      <c r="D51" s="8"/>
      <c r="E51" s="8"/>
      <c r="F51" s="114">
        <v>90</v>
      </c>
      <c r="G51" s="114"/>
      <c r="H51" s="19"/>
      <c r="I51" s="20"/>
      <c r="J51" s="115">
        <f t="shared" si="56"/>
        <v>8</v>
      </c>
      <c r="K51" s="116"/>
      <c r="L51" s="117"/>
      <c r="M51" s="115">
        <f t="shared" si="57"/>
        <v>7.9</v>
      </c>
      <c r="N51" s="116"/>
      <c r="O51" s="117"/>
      <c r="P51" s="115">
        <f t="shared" si="58"/>
        <v>8.2</v>
      </c>
      <c r="Q51" s="116"/>
      <c r="R51" s="117"/>
      <c r="S51" s="115">
        <f t="shared" si="59"/>
        <v>7.9</v>
      </c>
      <c r="T51" s="116"/>
      <c r="U51" s="117"/>
      <c r="V51" s="115">
        <f t="shared" si="60"/>
      </c>
      <c r="W51" s="116"/>
      <c r="X51" s="117"/>
      <c r="Y51" s="115">
        <f t="shared" si="61"/>
      </c>
      <c r="Z51" s="116"/>
      <c r="AA51" s="117"/>
      <c r="AB51" s="115">
        <f t="shared" si="62"/>
      </c>
      <c r="AC51" s="116"/>
      <c r="AD51" s="117"/>
      <c r="AE51" s="115">
        <f t="shared" si="63"/>
      </c>
      <c r="AF51" s="116"/>
      <c r="AG51" s="117"/>
      <c r="AH51" s="105">
        <f t="shared" si="47"/>
        <v>7.8</v>
      </c>
      <c r="AI51" s="105"/>
      <c r="AJ51" s="105"/>
      <c r="AK51" s="91" t="str">
        <f t="shared" si="1"/>
        <v>○</v>
      </c>
      <c r="AL51" s="91"/>
      <c r="AM51" s="91"/>
      <c r="AN51" s="106">
        <f t="shared" si="2"/>
        <v>6</v>
      </c>
      <c r="AO51" s="107"/>
      <c r="AP51" s="108"/>
      <c r="AQ51" s="109"/>
      <c r="AR51" s="110"/>
      <c r="AS51" s="111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9"/>
      <c r="BU51" s="113">
        <f t="shared" si="40"/>
        <v>8</v>
      </c>
      <c r="BV51" s="113"/>
      <c r="BW51" s="113"/>
      <c r="BX51" s="95">
        <f t="shared" si="41"/>
        <v>64</v>
      </c>
      <c r="BY51" s="96"/>
      <c r="BZ51" s="97"/>
      <c r="CA51" s="95">
        <f t="shared" si="3"/>
        <v>62.410000000000004</v>
      </c>
      <c r="CB51" s="96"/>
      <c r="CC51" s="97"/>
      <c r="CD51" s="95">
        <f t="shared" si="4"/>
        <v>67.24</v>
      </c>
      <c r="CE51" s="96"/>
      <c r="CF51" s="97"/>
      <c r="CG51" s="95">
        <f t="shared" si="5"/>
        <v>62.410000000000004</v>
      </c>
      <c r="CH51" s="96"/>
      <c r="CI51" s="97"/>
      <c r="CJ51" s="95">
        <f t="shared" si="42"/>
      </c>
      <c r="CK51" s="96"/>
      <c r="CL51" s="97"/>
      <c r="CM51" s="95">
        <f t="shared" si="6"/>
      </c>
      <c r="CN51" s="96"/>
      <c r="CO51" s="97"/>
      <c r="CP51" s="95">
        <f t="shared" si="7"/>
      </c>
      <c r="CQ51" s="96"/>
      <c r="CR51" s="97"/>
      <c r="CS51" s="95">
        <f t="shared" si="8"/>
      </c>
      <c r="CT51" s="96"/>
      <c r="CU51" s="97"/>
      <c r="CV51" s="95">
        <f t="shared" si="9"/>
        <v>256.06</v>
      </c>
      <c r="CW51" s="96"/>
      <c r="CX51" s="96"/>
      <c r="CY51" s="97"/>
      <c r="CZ51" s="102">
        <f t="shared" si="10"/>
        <v>4</v>
      </c>
      <c r="DA51" s="103"/>
      <c r="DB51" s="104"/>
      <c r="DC51" s="93">
        <f t="shared" si="11"/>
        <v>8.2</v>
      </c>
      <c r="DD51" s="91"/>
      <c r="DE51" s="91"/>
      <c r="DF51" s="93">
        <f t="shared" si="12"/>
        <v>8</v>
      </c>
      <c r="DG51" s="91"/>
      <c r="DH51" s="91"/>
      <c r="DI51" s="93">
        <f t="shared" si="13"/>
        <v>7.9</v>
      </c>
      <c r="DJ51" s="91"/>
      <c r="DK51" s="91"/>
      <c r="DL51" s="93">
        <f t="shared" si="14"/>
        <v>7.9</v>
      </c>
      <c r="DM51" s="91"/>
      <c r="DN51" s="91"/>
      <c r="DO51" s="94">
        <f t="shared" si="43"/>
        <v>0.6666666666666666</v>
      </c>
      <c r="DP51" s="94"/>
      <c r="DQ51" s="94"/>
      <c r="DR51" s="94">
        <f t="shared" si="44"/>
        <v>0</v>
      </c>
      <c r="DS51" s="94"/>
      <c r="DT51" s="94"/>
      <c r="DU51" s="91">
        <f t="shared" si="45"/>
        <v>8.2</v>
      </c>
      <c r="DV51" s="91"/>
      <c r="DW51" s="91"/>
      <c r="DX51" s="100">
        <f t="shared" si="46"/>
        <v>0.6666666666666666</v>
      </c>
      <c r="DY51" s="101"/>
      <c r="DZ51" s="101"/>
      <c r="EA51" s="86" t="s">
        <v>174</v>
      </c>
      <c r="EB51" s="98">
        <f t="shared" si="15"/>
        <v>0.765</v>
      </c>
      <c r="EC51" s="98"/>
      <c r="ED51" s="99"/>
      <c r="EE51" s="95">
        <f t="shared" si="48"/>
        <v>8</v>
      </c>
      <c r="EF51" s="96"/>
      <c r="EG51" s="97"/>
      <c r="EH51" s="95">
        <f t="shared" si="49"/>
        <v>7.9</v>
      </c>
      <c r="EI51" s="96"/>
      <c r="EJ51" s="97"/>
      <c r="EK51" s="95">
        <f t="shared" si="50"/>
        <v>8.2</v>
      </c>
      <c r="EL51" s="96"/>
      <c r="EM51" s="97"/>
      <c r="EN51" s="95">
        <f t="shared" si="51"/>
        <v>7.9</v>
      </c>
      <c r="EO51" s="96"/>
      <c r="EP51" s="97"/>
      <c r="EQ51" s="95">
        <f t="shared" si="52"/>
        <v>4.1</v>
      </c>
      <c r="ER51" s="96"/>
      <c r="ES51" s="97"/>
      <c r="ET51" s="95">
        <f t="shared" si="53"/>
        <v>4.1</v>
      </c>
      <c r="EU51" s="96"/>
      <c r="EV51" s="97"/>
      <c r="EW51" s="95">
        <f t="shared" si="54"/>
        <v>4.1</v>
      </c>
      <c r="EX51" s="96"/>
      <c r="EY51" s="97"/>
      <c r="EZ51" s="95">
        <f t="shared" si="55"/>
        <v>4.1</v>
      </c>
      <c r="FA51" s="96"/>
      <c r="FB51" s="97"/>
      <c r="FC51" s="95"/>
      <c r="FD51" s="96"/>
      <c r="FE51" s="97"/>
      <c r="FF51" s="95"/>
      <c r="FG51" s="96"/>
      <c r="FH51" s="97"/>
      <c r="FI51" s="95"/>
      <c r="FJ51" s="96"/>
      <c r="FK51" s="97"/>
      <c r="FL51" s="95"/>
      <c r="FM51" s="96"/>
      <c r="FN51" s="97"/>
      <c r="FO51" s="95"/>
      <c r="FP51" s="96"/>
      <c r="FQ51" s="97"/>
      <c r="FR51" s="95"/>
      <c r="FS51" s="96"/>
      <c r="FT51" s="97"/>
      <c r="FU51" s="95"/>
      <c r="FV51" s="96"/>
      <c r="FW51" s="97"/>
      <c r="FX51" s="95"/>
      <c r="FY51" s="96"/>
      <c r="FZ51" s="97"/>
    </row>
    <row r="52" spans="1:182" ht="13.5">
      <c r="A52" s="7"/>
      <c r="B52" s="118"/>
      <c r="C52" s="21"/>
      <c r="D52" s="8"/>
      <c r="E52" s="8"/>
      <c r="F52" s="114">
        <v>95</v>
      </c>
      <c r="G52" s="114"/>
      <c r="H52" s="19"/>
      <c r="I52" s="20"/>
      <c r="J52" s="115">
        <f t="shared" si="56"/>
        <v>8.6</v>
      </c>
      <c r="K52" s="116"/>
      <c r="L52" s="117"/>
      <c r="M52" s="115">
        <f t="shared" si="57"/>
        <v>8.5</v>
      </c>
      <c r="N52" s="116"/>
      <c r="O52" s="117"/>
      <c r="P52" s="115">
        <f t="shared" si="58"/>
        <v>8.8</v>
      </c>
      <c r="Q52" s="116"/>
      <c r="R52" s="117"/>
      <c r="S52" s="115">
        <f t="shared" si="59"/>
        <v>8.5</v>
      </c>
      <c r="T52" s="116"/>
      <c r="U52" s="117"/>
      <c r="V52" s="115">
        <f t="shared" si="60"/>
      </c>
      <c r="W52" s="116"/>
      <c r="X52" s="117"/>
      <c r="Y52" s="115">
        <f t="shared" si="61"/>
      </c>
      <c r="Z52" s="116"/>
      <c r="AA52" s="117"/>
      <c r="AB52" s="115">
        <f t="shared" si="62"/>
      </c>
      <c r="AC52" s="116"/>
      <c r="AD52" s="117"/>
      <c r="AE52" s="115">
        <f t="shared" si="63"/>
      </c>
      <c r="AF52" s="116"/>
      <c r="AG52" s="117"/>
      <c r="AH52" s="105">
        <f t="shared" si="47"/>
        <v>8.4</v>
      </c>
      <c r="AI52" s="105"/>
      <c r="AJ52" s="105"/>
      <c r="AK52" s="91" t="str">
        <f t="shared" si="1"/>
        <v>○</v>
      </c>
      <c r="AL52" s="91"/>
      <c r="AM52" s="91"/>
      <c r="AN52" s="106">
        <f t="shared" si="2"/>
        <v>8</v>
      </c>
      <c r="AO52" s="107"/>
      <c r="AP52" s="108"/>
      <c r="AQ52" s="109"/>
      <c r="AR52" s="110"/>
      <c r="AS52" s="111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9"/>
      <c r="BU52" s="113">
        <f t="shared" si="40"/>
        <v>8.600000000000001</v>
      </c>
      <c r="BV52" s="113"/>
      <c r="BW52" s="113"/>
      <c r="BX52" s="95">
        <f t="shared" si="41"/>
        <v>73.96</v>
      </c>
      <c r="BY52" s="96"/>
      <c r="BZ52" s="97"/>
      <c r="CA52" s="95">
        <f t="shared" si="3"/>
        <v>72.25</v>
      </c>
      <c r="CB52" s="96"/>
      <c r="CC52" s="97"/>
      <c r="CD52" s="95">
        <f t="shared" si="4"/>
        <v>77.44000000000001</v>
      </c>
      <c r="CE52" s="96"/>
      <c r="CF52" s="97"/>
      <c r="CG52" s="95">
        <f t="shared" si="5"/>
        <v>72.25</v>
      </c>
      <c r="CH52" s="96"/>
      <c r="CI52" s="97"/>
      <c r="CJ52" s="95">
        <f t="shared" si="42"/>
      </c>
      <c r="CK52" s="96"/>
      <c r="CL52" s="97"/>
      <c r="CM52" s="95">
        <f t="shared" si="6"/>
      </c>
      <c r="CN52" s="96"/>
      <c r="CO52" s="97"/>
      <c r="CP52" s="95">
        <f t="shared" si="7"/>
      </c>
      <c r="CQ52" s="96"/>
      <c r="CR52" s="97"/>
      <c r="CS52" s="95">
        <f t="shared" si="8"/>
      </c>
      <c r="CT52" s="96"/>
      <c r="CU52" s="97"/>
      <c r="CV52" s="95">
        <f t="shared" si="9"/>
        <v>295.9</v>
      </c>
      <c r="CW52" s="96"/>
      <c r="CX52" s="96"/>
      <c r="CY52" s="97"/>
      <c r="CZ52" s="102">
        <f t="shared" si="10"/>
        <v>4</v>
      </c>
      <c r="DA52" s="103"/>
      <c r="DB52" s="104"/>
      <c r="DC52" s="93">
        <f t="shared" si="11"/>
        <v>8.8</v>
      </c>
      <c r="DD52" s="91"/>
      <c r="DE52" s="91"/>
      <c r="DF52" s="93">
        <f t="shared" si="12"/>
        <v>8.6</v>
      </c>
      <c r="DG52" s="91"/>
      <c r="DH52" s="91"/>
      <c r="DI52" s="93">
        <f t="shared" si="13"/>
        <v>8.5</v>
      </c>
      <c r="DJ52" s="91"/>
      <c r="DK52" s="91"/>
      <c r="DL52" s="93">
        <f t="shared" si="14"/>
        <v>8.5</v>
      </c>
      <c r="DM52" s="91"/>
      <c r="DN52" s="91"/>
      <c r="DO52" s="94">
        <f t="shared" si="43"/>
        <v>0.6666666666666686</v>
      </c>
      <c r="DP52" s="94"/>
      <c r="DQ52" s="94"/>
      <c r="DR52" s="94">
        <f t="shared" si="44"/>
        <v>0</v>
      </c>
      <c r="DS52" s="94"/>
      <c r="DT52" s="94"/>
      <c r="DU52" s="91">
        <f t="shared" si="45"/>
        <v>8.8</v>
      </c>
      <c r="DV52" s="91"/>
      <c r="DW52" s="91"/>
      <c r="DX52" s="100">
        <f t="shared" si="46"/>
        <v>0.6666666666666686</v>
      </c>
      <c r="DY52" s="101"/>
      <c r="DZ52" s="101"/>
      <c r="EA52" s="86" t="s">
        <v>174</v>
      </c>
      <c r="EB52" s="98">
        <f t="shared" si="15"/>
        <v>0.765</v>
      </c>
      <c r="EC52" s="98"/>
      <c r="ED52" s="99"/>
      <c r="EE52" s="95">
        <f t="shared" si="48"/>
        <v>8.6</v>
      </c>
      <c r="EF52" s="96"/>
      <c r="EG52" s="97"/>
      <c r="EH52" s="95">
        <f t="shared" si="49"/>
        <v>8.5</v>
      </c>
      <c r="EI52" s="96"/>
      <c r="EJ52" s="97"/>
      <c r="EK52" s="95">
        <f t="shared" si="50"/>
        <v>8.8</v>
      </c>
      <c r="EL52" s="96"/>
      <c r="EM52" s="97"/>
      <c r="EN52" s="95">
        <f t="shared" si="51"/>
        <v>8.5</v>
      </c>
      <c r="EO52" s="96"/>
      <c r="EP52" s="97"/>
      <c r="EQ52" s="95">
        <f t="shared" si="52"/>
        <v>5</v>
      </c>
      <c r="ER52" s="96"/>
      <c r="ES52" s="97"/>
      <c r="ET52" s="95">
        <f t="shared" si="53"/>
        <v>5</v>
      </c>
      <c r="EU52" s="96"/>
      <c r="EV52" s="97"/>
      <c r="EW52" s="95">
        <f t="shared" si="54"/>
        <v>5</v>
      </c>
      <c r="EX52" s="96"/>
      <c r="EY52" s="97"/>
      <c r="EZ52" s="95">
        <f t="shared" si="55"/>
        <v>5</v>
      </c>
      <c r="FA52" s="96"/>
      <c r="FB52" s="97"/>
      <c r="FC52" s="95"/>
      <c r="FD52" s="96"/>
      <c r="FE52" s="97"/>
      <c r="FF52" s="95"/>
      <c r="FG52" s="96"/>
      <c r="FH52" s="97"/>
      <c r="FI52" s="95"/>
      <c r="FJ52" s="96"/>
      <c r="FK52" s="97"/>
      <c r="FL52" s="95"/>
      <c r="FM52" s="96"/>
      <c r="FN52" s="97"/>
      <c r="FO52" s="95"/>
      <c r="FP52" s="96"/>
      <c r="FQ52" s="97"/>
      <c r="FR52" s="95"/>
      <c r="FS52" s="96"/>
      <c r="FT52" s="97"/>
      <c r="FU52" s="95"/>
      <c r="FV52" s="96"/>
      <c r="FW52" s="97"/>
      <c r="FX52" s="95"/>
      <c r="FY52" s="96"/>
      <c r="FZ52" s="97"/>
    </row>
    <row r="53" spans="1:182" ht="13.5">
      <c r="A53" s="7"/>
      <c r="B53" s="119"/>
      <c r="C53" s="22"/>
      <c r="D53" s="23"/>
      <c r="E53" s="23"/>
      <c r="F53" s="114">
        <v>100</v>
      </c>
      <c r="G53" s="114"/>
      <c r="H53" s="19"/>
      <c r="I53" s="20"/>
      <c r="J53" s="115">
        <f t="shared" si="56"/>
        <v>9.2</v>
      </c>
      <c r="K53" s="116"/>
      <c r="L53" s="117"/>
      <c r="M53" s="115">
        <f t="shared" si="57"/>
        <v>9.2</v>
      </c>
      <c r="N53" s="116"/>
      <c r="O53" s="117"/>
      <c r="P53" s="115">
        <f t="shared" si="58"/>
        <v>9.3</v>
      </c>
      <c r="Q53" s="116"/>
      <c r="R53" s="117"/>
      <c r="S53" s="115">
        <f t="shared" si="59"/>
        <v>9.1</v>
      </c>
      <c r="T53" s="116"/>
      <c r="U53" s="117"/>
      <c r="V53" s="115">
        <f t="shared" si="60"/>
      </c>
      <c r="W53" s="116"/>
      <c r="X53" s="117"/>
      <c r="Y53" s="115">
        <f t="shared" si="61"/>
      </c>
      <c r="Z53" s="116"/>
      <c r="AA53" s="117"/>
      <c r="AB53" s="115">
        <f t="shared" si="62"/>
      </c>
      <c r="AC53" s="116"/>
      <c r="AD53" s="117"/>
      <c r="AE53" s="115">
        <f t="shared" si="63"/>
      </c>
      <c r="AF53" s="116"/>
      <c r="AG53" s="117"/>
      <c r="AH53" s="105">
        <f>IF(U76-Z76&gt;0,"ERR",ROUNDDOWN(BU53-((CV53-CZ53*BU53^2)/(CZ53-1))^(1/2),1))</f>
        <v>9.1</v>
      </c>
      <c r="AI53" s="105"/>
      <c r="AJ53" s="105"/>
      <c r="AK53" s="91" t="str">
        <f t="shared" si="1"/>
        <v>○</v>
      </c>
      <c r="AL53" s="91"/>
      <c r="AM53" s="91"/>
      <c r="AN53" s="106">
        <f t="shared" si="2"/>
        <v>8</v>
      </c>
      <c r="AO53" s="107"/>
      <c r="AP53" s="108"/>
      <c r="AQ53" s="109"/>
      <c r="AR53" s="110"/>
      <c r="AS53" s="111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9"/>
      <c r="BU53" s="113">
        <f t="shared" si="40"/>
        <v>9.2</v>
      </c>
      <c r="BV53" s="113"/>
      <c r="BW53" s="113"/>
      <c r="BX53" s="95">
        <f t="shared" si="41"/>
        <v>84.63999999999999</v>
      </c>
      <c r="BY53" s="96"/>
      <c r="BZ53" s="97"/>
      <c r="CA53" s="95">
        <f t="shared" si="3"/>
        <v>84.63999999999999</v>
      </c>
      <c r="CB53" s="96"/>
      <c r="CC53" s="97"/>
      <c r="CD53" s="95">
        <f t="shared" si="4"/>
        <v>86.49000000000001</v>
      </c>
      <c r="CE53" s="96"/>
      <c r="CF53" s="97"/>
      <c r="CG53" s="95">
        <f t="shared" si="5"/>
        <v>82.80999999999999</v>
      </c>
      <c r="CH53" s="96"/>
      <c r="CI53" s="97"/>
      <c r="CJ53" s="95">
        <f t="shared" si="42"/>
      </c>
      <c r="CK53" s="96"/>
      <c r="CL53" s="97"/>
      <c r="CM53" s="95">
        <f t="shared" si="6"/>
      </c>
      <c r="CN53" s="96"/>
      <c r="CO53" s="97"/>
      <c r="CP53" s="95">
        <f t="shared" si="7"/>
      </c>
      <c r="CQ53" s="96"/>
      <c r="CR53" s="97"/>
      <c r="CS53" s="95">
        <f t="shared" si="8"/>
      </c>
      <c r="CT53" s="96"/>
      <c r="CU53" s="97"/>
      <c r="CV53" s="95">
        <f t="shared" si="9"/>
        <v>338.58</v>
      </c>
      <c r="CW53" s="96"/>
      <c r="CX53" s="96"/>
      <c r="CY53" s="97"/>
      <c r="CZ53" s="102">
        <f t="shared" si="10"/>
        <v>4</v>
      </c>
      <c r="DA53" s="103"/>
      <c r="DB53" s="104"/>
      <c r="DC53" s="93">
        <f t="shared" si="11"/>
        <v>9.3</v>
      </c>
      <c r="DD53" s="91"/>
      <c r="DE53" s="91"/>
      <c r="DF53" s="93">
        <f t="shared" si="12"/>
        <v>9.2</v>
      </c>
      <c r="DG53" s="91"/>
      <c r="DH53" s="91"/>
      <c r="DI53" s="93">
        <f t="shared" si="13"/>
        <v>9.2</v>
      </c>
      <c r="DJ53" s="91"/>
      <c r="DK53" s="91"/>
      <c r="DL53" s="93">
        <f t="shared" si="14"/>
        <v>9.1</v>
      </c>
      <c r="DM53" s="91"/>
      <c r="DN53" s="91"/>
      <c r="DO53" s="94">
        <f t="shared" si="43"/>
        <v>0.5000000000000044</v>
      </c>
      <c r="DP53" s="94"/>
      <c r="DQ53" s="94"/>
      <c r="DR53" s="94">
        <f t="shared" si="44"/>
        <v>0.49999999999999556</v>
      </c>
      <c r="DS53" s="94"/>
      <c r="DT53" s="94"/>
      <c r="DU53" s="91">
        <f t="shared" si="45"/>
        <v>9.3</v>
      </c>
      <c r="DV53" s="91"/>
      <c r="DW53" s="91"/>
      <c r="DX53" s="100">
        <f t="shared" si="46"/>
        <v>0.5000000000000044</v>
      </c>
      <c r="DY53" s="101"/>
      <c r="DZ53" s="101"/>
      <c r="EA53" s="86" t="s">
        <v>174</v>
      </c>
      <c r="EB53" s="98">
        <f t="shared" si="15"/>
        <v>0.765</v>
      </c>
      <c r="EC53" s="98"/>
      <c r="ED53" s="99"/>
      <c r="EE53" s="95">
        <f t="shared" si="48"/>
        <v>9.2</v>
      </c>
      <c r="EF53" s="96"/>
      <c r="EG53" s="97"/>
      <c r="EH53" s="95">
        <f t="shared" si="49"/>
        <v>9.2</v>
      </c>
      <c r="EI53" s="96"/>
      <c r="EJ53" s="97"/>
      <c r="EK53" s="95">
        <f t="shared" si="50"/>
        <v>9.3</v>
      </c>
      <c r="EL53" s="96"/>
      <c r="EM53" s="97"/>
      <c r="EN53" s="95">
        <f t="shared" si="51"/>
        <v>9.1</v>
      </c>
      <c r="EO53" s="96"/>
      <c r="EP53" s="97"/>
      <c r="EQ53" s="95">
        <f t="shared" si="52"/>
        <v>6.1</v>
      </c>
      <c r="ER53" s="96"/>
      <c r="ES53" s="97"/>
      <c r="ET53" s="95">
        <f t="shared" si="53"/>
        <v>6.1</v>
      </c>
      <c r="EU53" s="96"/>
      <c r="EV53" s="97"/>
      <c r="EW53" s="95">
        <f t="shared" si="54"/>
        <v>6.1</v>
      </c>
      <c r="EX53" s="96"/>
      <c r="EY53" s="97"/>
      <c r="EZ53" s="95">
        <f t="shared" si="55"/>
        <v>6.1</v>
      </c>
      <c r="FA53" s="96"/>
      <c r="FB53" s="97"/>
      <c r="FC53" s="95"/>
      <c r="FD53" s="96"/>
      <c r="FE53" s="97"/>
      <c r="FF53" s="95"/>
      <c r="FG53" s="96"/>
      <c r="FH53" s="97"/>
      <c r="FI53" s="95"/>
      <c r="FJ53" s="96"/>
      <c r="FK53" s="97"/>
      <c r="FL53" s="95"/>
      <c r="FM53" s="96"/>
      <c r="FN53" s="97"/>
      <c r="FO53" s="95"/>
      <c r="FP53" s="96"/>
      <c r="FQ53" s="97"/>
      <c r="FR53" s="95"/>
      <c r="FS53" s="96"/>
      <c r="FT53" s="97"/>
      <c r="FU53" s="95"/>
      <c r="FV53" s="96"/>
      <c r="FW53" s="97"/>
      <c r="FX53" s="95"/>
      <c r="FY53" s="96"/>
      <c r="FZ53" s="97"/>
    </row>
    <row r="54" spans="1:158" ht="13.5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9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</row>
    <row r="55" spans="1:60" ht="13.5">
      <c r="A55" s="7"/>
      <c r="B55" s="8" t="s">
        <v>100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9"/>
    </row>
    <row r="56" spans="1:60" ht="13.5">
      <c r="A56" s="7"/>
      <c r="B56" s="8" t="s">
        <v>99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9"/>
    </row>
    <row r="57" spans="1:60" ht="13.5">
      <c r="A57" s="24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5"/>
    </row>
    <row r="65" spans="31:34" ht="13.5">
      <c r="AE65" s="89"/>
      <c r="AF65" s="89"/>
      <c r="AG65" s="89"/>
      <c r="AH65" s="89"/>
    </row>
    <row r="66" spans="31:34" ht="13.5">
      <c r="AE66" s="89"/>
      <c r="AF66" s="89"/>
      <c r="AG66" s="89"/>
      <c r="AH66" s="89"/>
    </row>
    <row r="67" spans="31:34" ht="13.5">
      <c r="AE67" s="89"/>
      <c r="AF67" s="89"/>
      <c r="AG67" s="89"/>
      <c r="AH67" s="89"/>
    </row>
    <row r="68" spans="31:34" ht="13.5">
      <c r="AE68" s="90"/>
      <c r="AF68" s="90"/>
      <c r="AG68" s="90"/>
      <c r="AH68" s="90"/>
    </row>
    <row r="69" spans="31:34" ht="13.5">
      <c r="AE69" s="89"/>
      <c r="AF69" s="89"/>
      <c r="AG69" s="89"/>
      <c r="AH69" s="89"/>
    </row>
    <row r="70" spans="31:34" ht="13.5">
      <c r="AE70" s="89"/>
      <c r="AF70" s="89"/>
      <c r="AG70" s="89"/>
      <c r="AH70" s="89"/>
    </row>
  </sheetData>
  <sheetProtection password="A774" sheet="1" objects="1"/>
  <mergeCells count="1462">
    <mergeCell ref="DU14:DW14"/>
    <mergeCell ref="DX14:EB14"/>
    <mergeCell ref="BU15:BW15"/>
    <mergeCell ref="DU15:DW15"/>
    <mergeCell ref="DX15:EB15"/>
    <mergeCell ref="BU16:BW16"/>
    <mergeCell ref="DU16:DW16"/>
    <mergeCell ref="DX16:EB16"/>
    <mergeCell ref="BU17:BW17"/>
    <mergeCell ref="DU17:DW17"/>
    <mergeCell ref="DX17:EB17"/>
    <mergeCell ref="A18:E18"/>
    <mergeCell ref="F18:AL18"/>
    <mergeCell ref="DU18:DW18"/>
    <mergeCell ref="DX18:EB18"/>
    <mergeCell ref="A19:E19"/>
    <mergeCell ref="F19:AL19"/>
    <mergeCell ref="AR19:AY19"/>
    <mergeCell ref="AZ19:BB19"/>
    <mergeCell ref="DU19:DW19"/>
    <mergeCell ref="DX19:EB19"/>
    <mergeCell ref="A20:E20"/>
    <mergeCell ref="F20:AL20"/>
    <mergeCell ref="AR20:AY20"/>
    <mergeCell ref="AZ20:BB20"/>
    <mergeCell ref="AR21:BG21"/>
    <mergeCell ref="BU22:BW23"/>
    <mergeCell ref="Y23:AA23"/>
    <mergeCell ref="AB23:AD23"/>
    <mergeCell ref="AE23:AG23"/>
    <mergeCell ref="AH23:AJ25"/>
    <mergeCell ref="B23:I23"/>
    <mergeCell ref="J23:L23"/>
    <mergeCell ref="M23:O23"/>
    <mergeCell ref="P23:R23"/>
    <mergeCell ref="S23:U23"/>
    <mergeCell ref="V23:X23"/>
    <mergeCell ref="BX22:CY22"/>
    <mergeCell ref="DC22:ED22"/>
    <mergeCell ref="EE22:FB22"/>
    <mergeCell ref="FC22:FZ22"/>
    <mergeCell ref="CD23:CF23"/>
    <mergeCell ref="CG23:CI23"/>
    <mergeCell ref="CJ23:CL23"/>
    <mergeCell ref="CM23:CO23"/>
    <mergeCell ref="CP23:CR23"/>
    <mergeCell ref="CS23:CU23"/>
    <mergeCell ref="CV23:CY23"/>
    <mergeCell ref="CZ23:DB23"/>
    <mergeCell ref="DC23:DE23"/>
    <mergeCell ref="DF23:DH23"/>
    <mergeCell ref="DI23:DK23"/>
    <mergeCell ref="DL23:DN23"/>
    <mergeCell ref="DO23:DQ23"/>
    <mergeCell ref="DR23:DT23"/>
    <mergeCell ref="EE23:EG23"/>
    <mergeCell ref="EH23:EJ23"/>
    <mergeCell ref="EK23:EM23"/>
    <mergeCell ref="EN23:EP23"/>
    <mergeCell ref="EQ23:ES23"/>
    <mergeCell ref="ET23:EV23"/>
    <mergeCell ref="EW23:EY23"/>
    <mergeCell ref="EZ23:FB23"/>
    <mergeCell ref="FC23:FE23"/>
    <mergeCell ref="FF23:FH23"/>
    <mergeCell ref="FI23:FK23"/>
    <mergeCell ref="FL23:FN23"/>
    <mergeCell ref="FO23:FQ23"/>
    <mergeCell ref="FR23:FT23"/>
    <mergeCell ref="FU23:FW23"/>
    <mergeCell ref="FX23:FZ23"/>
    <mergeCell ref="B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B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B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BU26:BW26"/>
    <mergeCell ref="BX26:BZ26"/>
    <mergeCell ref="CA26:CC26"/>
    <mergeCell ref="CD26:CF26"/>
    <mergeCell ref="AK23:AM27"/>
    <mergeCell ref="AN23:AP27"/>
    <mergeCell ref="AQ23:AS27"/>
    <mergeCell ref="AT23:BG27"/>
    <mergeCell ref="BX23:BZ23"/>
    <mergeCell ref="CA23:CC23"/>
    <mergeCell ref="CG26:CI26"/>
    <mergeCell ref="CJ26:CL26"/>
    <mergeCell ref="CM26:CO26"/>
    <mergeCell ref="CP26:CR26"/>
    <mergeCell ref="CS26:CU26"/>
    <mergeCell ref="CV26:CY26"/>
    <mergeCell ref="CZ26:DB26"/>
    <mergeCell ref="EE26:EG26"/>
    <mergeCell ref="EH26:EJ26"/>
    <mergeCell ref="EK26:EM26"/>
    <mergeCell ref="EN26:EP26"/>
    <mergeCell ref="EQ26:ES26"/>
    <mergeCell ref="ET26:EV26"/>
    <mergeCell ref="EW26:EY26"/>
    <mergeCell ref="EZ26:FB26"/>
    <mergeCell ref="FC26:FE26"/>
    <mergeCell ref="FF26:FH26"/>
    <mergeCell ref="FI26:FK26"/>
    <mergeCell ref="FL26:FN26"/>
    <mergeCell ref="FO26:FQ26"/>
    <mergeCell ref="FR26:FT26"/>
    <mergeCell ref="FU26:FW26"/>
    <mergeCell ref="FX26:FZ26"/>
    <mergeCell ref="B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B28:B42"/>
    <mergeCell ref="F28:G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BG28"/>
    <mergeCell ref="BU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Y28"/>
    <mergeCell ref="CZ28:DB28"/>
    <mergeCell ref="DC28:DE28"/>
    <mergeCell ref="DF28:DH28"/>
    <mergeCell ref="DI28:DK28"/>
    <mergeCell ref="DL28:DN28"/>
    <mergeCell ref="DO28:DQ28"/>
    <mergeCell ref="DR28:DT28"/>
    <mergeCell ref="DU28:DW28"/>
    <mergeCell ref="DX28:DZ28"/>
    <mergeCell ref="EB28:ED28"/>
    <mergeCell ref="EE28:EG28"/>
    <mergeCell ref="EH28:EJ28"/>
    <mergeCell ref="EK28:EM28"/>
    <mergeCell ref="EN28:EP28"/>
    <mergeCell ref="EQ28:ES28"/>
    <mergeCell ref="ET28:EV28"/>
    <mergeCell ref="EW28:EY28"/>
    <mergeCell ref="EZ28:FB28"/>
    <mergeCell ref="FC28:FE28"/>
    <mergeCell ref="FF28:FH28"/>
    <mergeCell ref="FI28:FK28"/>
    <mergeCell ref="FL28:FN28"/>
    <mergeCell ref="FO28:FQ28"/>
    <mergeCell ref="FR28:FT28"/>
    <mergeCell ref="FU28:FW28"/>
    <mergeCell ref="FX28:FZ28"/>
    <mergeCell ref="F29:G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AT29:BG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CS29:CU29"/>
    <mergeCell ref="CV29:CY29"/>
    <mergeCell ref="CZ29:DB29"/>
    <mergeCell ref="DC29:DE29"/>
    <mergeCell ref="DF29:DH29"/>
    <mergeCell ref="DI29:DK29"/>
    <mergeCell ref="DL29:DN29"/>
    <mergeCell ref="DO29:DQ29"/>
    <mergeCell ref="DR29:DT29"/>
    <mergeCell ref="DU29:DW29"/>
    <mergeCell ref="DX29:DZ29"/>
    <mergeCell ref="EB29:ED29"/>
    <mergeCell ref="EE29:EG29"/>
    <mergeCell ref="EH29:EJ29"/>
    <mergeCell ref="EK29:EM29"/>
    <mergeCell ref="EN29:EP29"/>
    <mergeCell ref="EQ29:ES29"/>
    <mergeCell ref="ET29:EV29"/>
    <mergeCell ref="EW29:EY29"/>
    <mergeCell ref="EZ29:FB29"/>
    <mergeCell ref="FC29:FE29"/>
    <mergeCell ref="FF29:FH29"/>
    <mergeCell ref="FI29:FK29"/>
    <mergeCell ref="FL29:FN29"/>
    <mergeCell ref="FO29:FQ29"/>
    <mergeCell ref="FR29:FT29"/>
    <mergeCell ref="FU29:FW29"/>
    <mergeCell ref="FX29:FZ29"/>
    <mergeCell ref="F30:G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N30:AP30"/>
    <mergeCell ref="AQ30:AS30"/>
    <mergeCell ref="AT30:BG30"/>
    <mergeCell ref="BU30:BW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CV30:CY30"/>
    <mergeCell ref="CZ30:DB30"/>
    <mergeCell ref="DC30:DE30"/>
    <mergeCell ref="DF30:DH30"/>
    <mergeCell ref="DI30:DK30"/>
    <mergeCell ref="DL30:DN30"/>
    <mergeCell ref="DO30:DQ30"/>
    <mergeCell ref="DR30:DT30"/>
    <mergeCell ref="DU30:DW30"/>
    <mergeCell ref="DX30:DZ30"/>
    <mergeCell ref="EB30:ED30"/>
    <mergeCell ref="EE30:EG30"/>
    <mergeCell ref="EH30:EJ30"/>
    <mergeCell ref="EK30:EM30"/>
    <mergeCell ref="EN30:EP30"/>
    <mergeCell ref="EQ30:ES30"/>
    <mergeCell ref="ET30:EV30"/>
    <mergeCell ref="EW30:EY30"/>
    <mergeCell ref="EZ30:FB30"/>
    <mergeCell ref="FC30:FE30"/>
    <mergeCell ref="FF30:FH30"/>
    <mergeCell ref="FI30:FK30"/>
    <mergeCell ref="FL30:FN30"/>
    <mergeCell ref="FO30:FQ30"/>
    <mergeCell ref="FR30:FT30"/>
    <mergeCell ref="FU30:FW30"/>
    <mergeCell ref="FX30:FZ30"/>
    <mergeCell ref="F31:G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N31:AP31"/>
    <mergeCell ref="AQ31:AS31"/>
    <mergeCell ref="AT31:BG31"/>
    <mergeCell ref="BU31:BW31"/>
    <mergeCell ref="BX31:BZ31"/>
    <mergeCell ref="CA31:CC31"/>
    <mergeCell ref="CD31:CF31"/>
    <mergeCell ref="CG31:CI31"/>
    <mergeCell ref="CJ31:CL31"/>
    <mergeCell ref="CM31:CO31"/>
    <mergeCell ref="CP31:CR31"/>
    <mergeCell ref="CS31:CU31"/>
    <mergeCell ref="CV31:CY31"/>
    <mergeCell ref="CZ31:DB31"/>
    <mergeCell ref="DC31:DE31"/>
    <mergeCell ref="DF31:DH31"/>
    <mergeCell ref="DI31:DK31"/>
    <mergeCell ref="DL31:DN31"/>
    <mergeCell ref="DO31:DQ31"/>
    <mergeCell ref="DR31:DT31"/>
    <mergeCell ref="DU31:DW31"/>
    <mergeCell ref="DX31:DZ31"/>
    <mergeCell ref="EB31:ED31"/>
    <mergeCell ref="EE31:EG31"/>
    <mergeCell ref="EH31:EJ31"/>
    <mergeCell ref="EK31:EM31"/>
    <mergeCell ref="EN31:EP31"/>
    <mergeCell ref="EQ31:ES31"/>
    <mergeCell ref="ET31:EV31"/>
    <mergeCell ref="EW31:EY31"/>
    <mergeCell ref="EZ31:FB31"/>
    <mergeCell ref="FC31:FE31"/>
    <mergeCell ref="FF31:FH31"/>
    <mergeCell ref="FI31:FK31"/>
    <mergeCell ref="FL31:FN31"/>
    <mergeCell ref="FO31:FQ31"/>
    <mergeCell ref="FR31:FT31"/>
    <mergeCell ref="FU31:FW31"/>
    <mergeCell ref="FX31:FZ31"/>
    <mergeCell ref="F32:G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N32:AP32"/>
    <mergeCell ref="AQ32:AS32"/>
    <mergeCell ref="AT32:BG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Y32"/>
    <mergeCell ref="CZ32:DB32"/>
    <mergeCell ref="DC32:DE32"/>
    <mergeCell ref="DF32:DH32"/>
    <mergeCell ref="DI32:DK32"/>
    <mergeCell ref="DL32:DN32"/>
    <mergeCell ref="DO32:DQ32"/>
    <mergeCell ref="DR32:DT32"/>
    <mergeCell ref="DU32:DW32"/>
    <mergeCell ref="DX32:DZ32"/>
    <mergeCell ref="EB32:ED32"/>
    <mergeCell ref="EE32:EG32"/>
    <mergeCell ref="EH32:EJ32"/>
    <mergeCell ref="EK32:EM32"/>
    <mergeCell ref="EN32:EP32"/>
    <mergeCell ref="EQ32:ES32"/>
    <mergeCell ref="ET32:EV32"/>
    <mergeCell ref="EW32:EY32"/>
    <mergeCell ref="EZ32:FB32"/>
    <mergeCell ref="FC32:FE32"/>
    <mergeCell ref="FF32:FH32"/>
    <mergeCell ref="FI32:FK32"/>
    <mergeCell ref="FL32:FN32"/>
    <mergeCell ref="FO32:FQ32"/>
    <mergeCell ref="FR32:FT32"/>
    <mergeCell ref="FU32:FW32"/>
    <mergeCell ref="FX32:FZ32"/>
    <mergeCell ref="F33:G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N33:AP33"/>
    <mergeCell ref="AQ33:AS33"/>
    <mergeCell ref="AT33:BG33"/>
    <mergeCell ref="BU33:BW33"/>
    <mergeCell ref="BX33:BZ33"/>
    <mergeCell ref="CA33:CC33"/>
    <mergeCell ref="CD33:CF33"/>
    <mergeCell ref="CG33:CI33"/>
    <mergeCell ref="CJ33:CL33"/>
    <mergeCell ref="CM33:CO33"/>
    <mergeCell ref="CP33:CR33"/>
    <mergeCell ref="CS33:CU33"/>
    <mergeCell ref="CV33:CY33"/>
    <mergeCell ref="CZ33:DB33"/>
    <mergeCell ref="DC33:DE33"/>
    <mergeCell ref="DF33:DH33"/>
    <mergeCell ref="DI33:DK33"/>
    <mergeCell ref="DL33:DN33"/>
    <mergeCell ref="DO33:DQ33"/>
    <mergeCell ref="DR33:DT33"/>
    <mergeCell ref="DU33:DW33"/>
    <mergeCell ref="DX33:DZ33"/>
    <mergeCell ref="EB33:ED33"/>
    <mergeCell ref="EE33:EG33"/>
    <mergeCell ref="EH33:EJ33"/>
    <mergeCell ref="EK33:EM33"/>
    <mergeCell ref="EN33:EP33"/>
    <mergeCell ref="EQ33:ES33"/>
    <mergeCell ref="ET33:EV33"/>
    <mergeCell ref="EW33:EY33"/>
    <mergeCell ref="EZ33:FB33"/>
    <mergeCell ref="FC33:FE33"/>
    <mergeCell ref="FF33:FH33"/>
    <mergeCell ref="FI33:FK33"/>
    <mergeCell ref="FL33:FN33"/>
    <mergeCell ref="FO33:FQ33"/>
    <mergeCell ref="FR33:FT33"/>
    <mergeCell ref="FU33:FW33"/>
    <mergeCell ref="FX33:FZ33"/>
    <mergeCell ref="F34:G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N34:AP34"/>
    <mergeCell ref="AQ34:AS34"/>
    <mergeCell ref="AT34:BG34"/>
    <mergeCell ref="BJ34:BO34"/>
    <mergeCell ref="BP34:BS34"/>
    <mergeCell ref="BU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Y34"/>
    <mergeCell ref="CZ34:DB34"/>
    <mergeCell ref="DC34:DE34"/>
    <mergeCell ref="DF34:DH34"/>
    <mergeCell ref="DI34:DK34"/>
    <mergeCell ref="DL34:DN34"/>
    <mergeCell ref="DO34:DQ34"/>
    <mergeCell ref="DR34:DT34"/>
    <mergeCell ref="DU34:DW34"/>
    <mergeCell ref="DX34:DZ34"/>
    <mergeCell ref="EB34:ED34"/>
    <mergeCell ref="EE34:EG34"/>
    <mergeCell ref="EH34:EJ34"/>
    <mergeCell ref="EK34:EM34"/>
    <mergeCell ref="EN34:EP34"/>
    <mergeCell ref="EQ34:ES34"/>
    <mergeCell ref="ET34:EV34"/>
    <mergeCell ref="EW34:EY34"/>
    <mergeCell ref="EZ34:FB34"/>
    <mergeCell ref="FC34:FE34"/>
    <mergeCell ref="FF34:FH34"/>
    <mergeCell ref="FI34:FK34"/>
    <mergeCell ref="FL34:FN34"/>
    <mergeCell ref="FO34:FQ34"/>
    <mergeCell ref="FR34:FT34"/>
    <mergeCell ref="FU34:FW34"/>
    <mergeCell ref="FX34:FZ34"/>
    <mergeCell ref="F35:G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N35:AP35"/>
    <mergeCell ref="AQ35:AS35"/>
    <mergeCell ref="AT35:BG35"/>
    <mergeCell ref="BJ35:BO35"/>
    <mergeCell ref="BP35:BS35"/>
    <mergeCell ref="BU35:BW35"/>
    <mergeCell ref="BX35:BZ35"/>
    <mergeCell ref="CA35:CC35"/>
    <mergeCell ref="CD35:CF35"/>
    <mergeCell ref="CG35:CI35"/>
    <mergeCell ref="CJ35:CL35"/>
    <mergeCell ref="CM35:CO35"/>
    <mergeCell ref="CP35:CR35"/>
    <mergeCell ref="CS35:CU35"/>
    <mergeCell ref="CV35:CY35"/>
    <mergeCell ref="CZ35:DB35"/>
    <mergeCell ref="DC35:DE35"/>
    <mergeCell ref="DF35:DH35"/>
    <mergeCell ref="DI35:DK35"/>
    <mergeCell ref="DL35:DN35"/>
    <mergeCell ref="DO35:DQ35"/>
    <mergeCell ref="DR35:DT35"/>
    <mergeCell ref="DU35:DW35"/>
    <mergeCell ref="DX35:DZ35"/>
    <mergeCell ref="EB35:ED35"/>
    <mergeCell ref="EE35:EG35"/>
    <mergeCell ref="EH35:EJ35"/>
    <mergeCell ref="EK35:EM35"/>
    <mergeCell ref="EN35:EP35"/>
    <mergeCell ref="EQ35:ES35"/>
    <mergeCell ref="ET35:EV35"/>
    <mergeCell ref="EW35:EY35"/>
    <mergeCell ref="EZ35:FB35"/>
    <mergeCell ref="FC35:FE35"/>
    <mergeCell ref="FF35:FH35"/>
    <mergeCell ref="FI35:FK35"/>
    <mergeCell ref="FL35:FN35"/>
    <mergeCell ref="FO35:FQ35"/>
    <mergeCell ref="FR35:FT35"/>
    <mergeCell ref="FU35:FW35"/>
    <mergeCell ref="FX35:FZ35"/>
    <mergeCell ref="F36:G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  <mergeCell ref="AN36:AP36"/>
    <mergeCell ref="AQ36:AS36"/>
    <mergeCell ref="AT36:BG36"/>
    <mergeCell ref="BJ36:BO36"/>
    <mergeCell ref="BP36:BS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Y36"/>
    <mergeCell ref="CZ36:DB36"/>
    <mergeCell ref="DC36:DE36"/>
    <mergeCell ref="DF36:DH36"/>
    <mergeCell ref="DI36:DK36"/>
    <mergeCell ref="DL36:DN36"/>
    <mergeCell ref="DO36:DQ36"/>
    <mergeCell ref="DR36:DT36"/>
    <mergeCell ref="DU36:DW36"/>
    <mergeCell ref="DX36:DZ36"/>
    <mergeCell ref="EB36:ED36"/>
    <mergeCell ref="EE36:EG36"/>
    <mergeCell ref="EH36:EJ36"/>
    <mergeCell ref="EK36:EM36"/>
    <mergeCell ref="EN36:EP36"/>
    <mergeCell ref="EQ36:ES36"/>
    <mergeCell ref="ET36:EV36"/>
    <mergeCell ref="EW36:EY36"/>
    <mergeCell ref="EZ36:FB36"/>
    <mergeCell ref="FC36:FE36"/>
    <mergeCell ref="FF36:FH36"/>
    <mergeCell ref="FI36:FK36"/>
    <mergeCell ref="FL36:FN36"/>
    <mergeCell ref="FO36:FQ36"/>
    <mergeCell ref="FR36:FT36"/>
    <mergeCell ref="FU36:FW36"/>
    <mergeCell ref="FX36:FZ36"/>
    <mergeCell ref="F37:G37"/>
    <mergeCell ref="J37:L37"/>
    <mergeCell ref="M37:O37"/>
    <mergeCell ref="P37:R37"/>
    <mergeCell ref="S37:U37"/>
    <mergeCell ref="V37:X37"/>
    <mergeCell ref="Y37:AA37"/>
    <mergeCell ref="AB37:AD37"/>
    <mergeCell ref="AE37:AG37"/>
    <mergeCell ref="AH37:AJ37"/>
    <mergeCell ref="AK37:AM37"/>
    <mergeCell ref="AN37:AP37"/>
    <mergeCell ref="AQ37:AS37"/>
    <mergeCell ref="AT37:BG37"/>
    <mergeCell ref="BJ37:BO37"/>
    <mergeCell ref="BP37:BS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Y37"/>
    <mergeCell ref="CZ37:DB37"/>
    <mergeCell ref="DC37:DE37"/>
    <mergeCell ref="DF37:DH37"/>
    <mergeCell ref="DI37:DK37"/>
    <mergeCell ref="DL37:DN37"/>
    <mergeCell ref="DO37:DQ37"/>
    <mergeCell ref="DR37:DT37"/>
    <mergeCell ref="DU37:DW37"/>
    <mergeCell ref="DX37:DZ37"/>
    <mergeCell ref="EB37:ED37"/>
    <mergeCell ref="EE37:EG37"/>
    <mergeCell ref="EH37:EJ37"/>
    <mergeCell ref="EK37:EM37"/>
    <mergeCell ref="EN37:EP37"/>
    <mergeCell ref="EQ37:ES37"/>
    <mergeCell ref="ET37:EV37"/>
    <mergeCell ref="EW37:EY37"/>
    <mergeCell ref="EZ37:FB37"/>
    <mergeCell ref="FC37:FE37"/>
    <mergeCell ref="FF37:FH37"/>
    <mergeCell ref="FI37:FK37"/>
    <mergeCell ref="FL37:FN37"/>
    <mergeCell ref="FO37:FQ37"/>
    <mergeCell ref="FR37:FT37"/>
    <mergeCell ref="FU37:FW37"/>
    <mergeCell ref="FX37:FZ37"/>
    <mergeCell ref="F38:G38"/>
    <mergeCell ref="J38:L38"/>
    <mergeCell ref="M38:O38"/>
    <mergeCell ref="P38:R38"/>
    <mergeCell ref="S38:U38"/>
    <mergeCell ref="V38:X38"/>
    <mergeCell ref="Y38:AA38"/>
    <mergeCell ref="AB38:AD38"/>
    <mergeCell ref="AE38:AG38"/>
    <mergeCell ref="AH38:AJ38"/>
    <mergeCell ref="AK38:AM38"/>
    <mergeCell ref="AN38:AP38"/>
    <mergeCell ref="AQ38:AS38"/>
    <mergeCell ref="AT38:BG38"/>
    <mergeCell ref="BJ38:BO38"/>
    <mergeCell ref="BP38:BS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Y38"/>
    <mergeCell ref="CZ38:DB38"/>
    <mergeCell ref="DC38:DE38"/>
    <mergeCell ref="DF38:DH38"/>
    <mergeCell ref="DI38:DK38"/>
    <mergeCell ref="DL38:DN38"/>
    <mergeCell ref="DO38:DQ38"/>
    <mergeCell ref="DR38:DT38"/>
    <mergeCell ref="DU38:DW38"/>
    <mergeCell ref="DX38:DZ38"/>
    <mergeCell ref="EB38:ED38"/>
    <mergeCell ref="EE38:EG38"/>
    <mergeCell ref="EH38:EJ38"/>
    <mergeCell ref="EK38:EM38"/>
    <mergeCell ref="EN38:EP38"/>
    <mergeCell ref="EQ38:ES38"/>
    <mergeCell ref="ET38:EV38"/>
    <mergeCell ref="EW38:EY38"/>
    <mergeCell ref="EZ38:FB38"/>
    <mergeCell ref="FC38:FE38"/>
    <mergeCell ref="FF38:FH38"/>
    <mergeCell ref="FI38:FK38"/>
    <mergeCell ref="FL38:FN38"/>
    <mergeCell ref="FO38:FQ38"/>
    <mergeCell ref="FR38:FT38"/>
    <mergeCell ref="FU38:FW38"/>
    <mergeCell ref="FX38:FZ38"/>
    <mergeCell ref="F39:G39"/>
    <mergeCell ref="J39:L39"/>
    <mergeCell ref="M39:O39"/>
    <mergeCell ref="P39:R39"/>
    <mergeCell ref="S39:U39"/>
    <mergeCell ref="V39:X39"/>
    <mergeCell ref="Y39:AA39"/>
    <mergeCell ref="AB39:AD39"/>
    <mergeCell ref="AE39:AG39"/>
    <mergeCell ref="AH39:AJ39"/>
    <mergeCell ref="AK39:AM39"/>
    <mergeCell ref="AN39:AP39"/>
    <mergeCell ref="AQ39:AS39"/>
    <mergeCell ref="AT39:BG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Y39"/>
    <mergeCell ref="CZ39:DB39"/>
    <mergeCell ref="DC39:DE39"/>
    <mergeCell ref="DF39:DH39"/>
    <mergeCell ref="DI39:DK39"/>
    <mergeCell ref="DL39:DN39"/>
    <mergeCell ref="DO39:DQ39"/>
    <mergeCell ref="DR39:DT39"/>
    <mergeCell ref="DU39:DW39"/>
    <mergeCell ref="DX39:DZ39"/>
    <mergeCell ref="EB39:ED39"/>
    <mergeCell ref="EE39:EG39"/>
    <mergeCell ref="EH39:EJ39"/>
    <mergeCell ref="EK39:EM39"/>
    <mergeCell ref="EN39:EP39"/>
    <mergeCell ref="EQ39:ES39"/>
    <mergeCell ref="ET39:EV39"/>
    <mergeCell ref="EW39:EY39"/>
    <mergeCell ref="EZ39:FB39"/>
    <mergeCell ref="FC39:FE39"/>
    <mergeCell ref="FF39:FH39"/>
    <mergeCell ref="FI39:FK39"/>
    <mergeCell ref="FL39:FN39"/>
    <mergeCell ref="FO39:FQ39"/>
    <mergeCell ref="FR39:FT39"/>
    <mergeCell ref="FU39:FW39"/>
    <mergeCell ref="FX39:FZ39"/>
    <mergeCell ref="F40:G40"/>
    <mergeCell ref="J40:L40"/>
    <mergeCell ref="M40:O40"/>
    <mergeCell ref="P40:R40"/>
    <mergeCell ref="S40:U40"/>
    <mergeCell ref="V40:X40"/>
    <mergeCell ref="Y40:AA40"/>
    <mergeCell ref="AB40:AD40"/>
    <mergeCell ref="AE40:AG40"/>
    <mergeCell ref="AH40:AJ40"/>
    <mergeCell ref="AK40:AM40"/>
    <mergeCell ref="AN40:AP40"/>
    <mergeCell ref="AQ40:AS40"/>
    <mergeCell ref="AT40:BG40"/>
    <mergeCell ref="BU40:BW40"/>
    <mergeCell ref="BX40:BZ40"/>
    <mergeCell ref="CA40:CC40"/>
    <mergeCell ref="CD40:CF40"/>
    <mergeCell ref="CG40:CI40"/>
    <mergeCell ref="CJ40:CL40"/>
    <mergeCell ref="CM40:CO40"/>
    <mergeCell ref="CP40:CR40"/>
    <mergeCell ref="CS40:CU40"/>
    <mergeCell ref="CV40:CY40"/>
    <mergeCell ref="CZ40:DB40"/>
    <mergeCell ref="DC40:DE40"/>
    <mergeCell ref="DF40:DH40"/>
    <mergeCell ref="DI40:DK40"/>
    <mergeCell ref="DL40:DN40"/>
    <mergeCell ref="DO40:DQ40"/>
    <mergeCell ref="DR40:DT40"/>
    <mergeCell ref="DU40:DW40"/>
    <mergeCell ref="DX40:DZ40"/>
    <mergeCell ref="EB40:ED40"/>
    <mergeCell ref="EE40:EG40"/>
    <mergeCell ref="EH40:EJ40"/>
    <mergeCell ref="EK40:EM40"/>
    <mergeCell ref="EN40:EP40"/>
    <mergeCell ref="EQ40:ES40"/>
    <mergeCell ref="ET40:EV40"/>
    <mergeCell ref="EW40:EY40"/>
    <mergeCell ref="EZ40:FB40"/>
    <mergeCell ref="FC40:FE40"/>
    <mergeCell ref="FF40:FH40"/>
    <mergeCell ref="FI40:FK40"/>
    <mergeCell ref="FL40:FN40"/>
    <mergeCell ref="FO40:FQ40"/>
    <mergeCell ref="FR40:FT40"/>
    <mergeCell ref="FU40:FW40"/>
    <mergeCell ref="FX40:FZ40"/>
    <mergeCell ref="F41:G41"/>
    <mergeCell ref="J41:L41"/>
    <mergeCell ref="M41:O41"/>
    <mergeCell ref="P41:R41"/>
    <mergeCell ref="S41:U41"/>
    <mergeCell ref="V41:X41"/>
    <mergeCell ref="Y41:AA41"/>
    <mergeCell ref="AB41:AD41"/>
    <mergeCell ref="AE41:AG41"/>
    <mergeCell ref="AH41:AJ41"/>
    <mergeCell ref="AK41:AM41"/>
    <mergeCell ref="AN41:AP41"/>
    <mergeCell ref="AQ41:AS41"/>
    <mergeCell ref="AT41:BG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Y41"/>
    <mergeCell ref="CZ41:DB41"/>
    <mergeCell ref="DC41:DE41"/>
    <mergeCell ref="DF41:DH41"/>
    <mergeCell ref="DI41:DK41"/>
    <mergeCell ref="DL41:DN41"/>
    <mergeCell ref="DO41:DQ41"/>
    <mergeCell ref="DR41:DT41"/>
    <mergeCell ref="DU41:DW41"/>
    <mergeCell ref="DX41:DZ41"/>
    <mergeCell ref="EB41:ED41"/>
    <mergeCell ref="EE41:EG41"/>
    <mergeCell ref="EH41:EJ41"/>
    <mergeCell ref="EK41:EM41"/>
    <mergeCell ref="EN41:EP41"/>
    <mergeCell ref="EQ41:ES41"/>
    <mergeCell ref="ET41:EV41"/>
    <mergeCell ref="EW41:EY41"/>
    <mergeCell ref="EZ41:FB41"/>
    <mergeCell ref="FC41:FE41"/>
    <mergeCell ref="FF41:FH41"/>
    <mergeCell ref="FI41:FK41"/>
    <mergeCell ref="FL41:FN41"/>
    <mergeCell ref="FO41:FQ41"/>
    <mergeCell ref="FR41:FT41"/>
    <mergeCell ref="FU41:FW41"/>
    <mergeCell ref="FX41:FZ41"/>
    <mergeCell ref="F42:G42"/>
    <mergeCell ref="J42:L42"/>
    <mergeCell ref="M42:O42"/>
    <mergeCell ref="P42:R42"/>
    <mergeCell ref="S42:U42"/>
    <mergeCell ref="V42:X42"/>
    <mergeCell ref="Y42:AA42"/>
    <mergeCell ref="AB42:AD42"/>
    <mergeCell ref="AE42:AG42"/>
    <mergeCell ref="AH42:AJ42"/>
    <mergeCell ref="AK42:AM42"/>
    <mergeCell ref="AN42:AP42"/>
    <mergeCell ref="AQ42:AS42"/>
    <mergeCell ref="AT42:BG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Y42"/>
    <mergeCell ref="CZ42:DB42"/>
    <mergeCell ref="DC42:DE42"/>
    <mergeCell ref="DF42:DH42"/>
    <mergeCell ref="DI42:DK42"/>
    <mergeCell ref="DL42:DN42"/>
    <mergeCell ref="DO42:DQ42"/>
    <mergeCell ref="DR42:DT42"/>
    <mergeCell ref="DU42:DW42"/>
    <mergeCell ref="DX42:DZ42"/>
    <mergeCell ref="EB42:ED42"/>
    <mergeCell ref="EE42:EG42"/>
    <mergeCell ref="EH42:EJ42"/>
    <mergeCell ref="EK42:EM42"/>
    <mergeCell ref="EN42:EP42"/>
    <mergeCell ref="EQ42:ES42"/>
    <mergeCell ref="ET42:EV42"/>
    <mergeCell ref="EW42:EY42"/>
    <mergeCell ref="EZ42:FB42"/>
    <mergeCell ref="FC42:FE42"/>
    <mergeCell ref="FF42:FH42"/>
    <mergeCell ref="FI42:FK42"/>
    <mergeCell ref="FL42:FN42"/>
    <mergeCell ref="FO42:FQ42"/>
    <mergeCell ref="FR42:FT42"/>
    <mergeCell ref="FU42:FW42"/>
    <mergeCell ref="FX42:FZ42"/>
    <mergeCell ref="B43:B53"/>
    <mergeCell ref="F43:G43"/>
    <mergeCell ref="J43:L43"/>
    <mergeCell ref="M43:O43"/>
    <mergeCell ref="P43:R43"/>
    <mergeCell ref="S43:U43"/>
    <mergeCell ref="V43:X43"/>
    <mergeCell ref="Y43:AA43"/>
    <mergeCell ref="AB43:AD43"/>
    <mergeCell ref="AE43:AG43"/>
    <mergeCell ref="AH43:AJ43"/>
    <mergeCell ref="AK43:AM43"/>
    <mergeCell ref="AN43:AP43"/>
    <mergeCell ref="AQ43:AS43"/>
    <mergeCell ref="AT43:BG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Y43"/>
    <mergeCell ref="CZ43:DB43"/>
    <mergeCell ref="DC43:DE43"/>
    <mergeCell ref="DF43:DH43"/>
    <mergeCell ref="DI43:DK43"/>
    <mergeCell ref="DL43:DN43"/>
    <mergeCell ref="DO43:DQ43"/>
    <mergeCell ref="DR43:DT43"/>
    <mergeCell ref="DU43:DW43"/>
    <mergeCell ref="DX43:DZ43"/>
    <mergeCell ref="EB43:ED43"/>
    <mergeCell ref="EE43:EG43"/>
    <mergeCell ref="EH43:EJ43"/>
    <mergeCell ref="EK43:EM43"/>
    <mergeCell ref="EN43:EP43"/>
    <mergeCell ref="EQ43:ES43"/>
    <mergeCell ref="ET43:EV43"/>
    <mergeCell ref="EW43:EY43"/>
    <mergeCell ref="EZ43:FB43"/>
    <mergeCell ref="FC43:FE43"/>
    <mergeCell ref="FF43:FH43"/>
    <mergeCell ref="FI43:FK43"/>
    <mergeCell ref="FL43:FN43"/>
    <mergeCell ref="FO43:FQ43"/>
    <mergeCell ref="FR43:FT43"/>
    <mergeCell ref="FU43:FW43"/>
    <mergeCell ref="FX43:FZ43"/>
    <mergeCell ref="F44:G44"/>
    <mergeCell ref="J44:L44"/>
    <mergeCell ref="M44:O44"/>
    <mergeCell ref="P44:R44"/>
    <mergeCell ref="S44:U44"/>
    <mergeCell ref="V44:X44"/>
    <mergeCell ref="Y44:AA44"/>
    <mergeCell ref="AB44:AD44"/>
    <mergeCell ref="AE44:AG44"/>
    <mergeCell ref="AH44:AJ44"/>
    <mergeCell ref="AK44:AM44"/>
    <mergeCell ref="AN44:AP44"/>
    <mergeCell ref="AQ44:AS44"/>
    <mergeCell ref="AT44:BG44"/>
    <mergeCell ref="BU44:BW44"/>
    <mergeCell ref="BX44:BZ44"/>
    <mergeCell ref="CA44:CC44"/>
    <mergeCell ref="CD44:CF44"/>
    <mergeCell ref="CG44:CI44"/>
    <mergeCell ref="CJ44:CL44"/>
    <mergeCell ref="CM44:CO44"/>
    <mergeCell ref="CP44:CR44"/>
    <mergeCell ref="CS44:CU44"/>
    <mergeCell ref="CV44:CY44"/>
    <mergeCell ref="CZ44:DB44"/>
    <mergeCell ref="DC44:DE44"/>
    <mergeCell ref="DF44:DH44"/>
    <mergeCell ref="DI44:DK44"/>
    <mergeCell ref="DL44:DN44"/>
    <mergeCell ref="DO44:DQ44"/>
    <mergeCell ref="DR44:DT44"/>
    <mergeCell ref="DU44:DW44"/>
    <mergeCell ref="DX44:DZ44"/>
    <mergeCell ref="EB44:ED44"/>
    <mergeCell ref="EE44:EG44"/>
    <mergeCell ref="EH44:EJ44"/>
    <mergeCell ref="EK44:EM44"/>
    <mergeCell ref="EN44:EP44"/>
    <mergeCell ref="EQ44:ES44"/>
    <mergeCell ref="ET44:EV44"/>
    <mergeCell ref="EW44:EY44"/>
    <mergeCell ref="EZ44:FB44"/>
    <mergeCell ref="FC44:FE44"/>
    <mergeCell ref="FF44:FH44"/>
    <mergeCell ref="FI44:FK44"/>
    <mergeCell ref="FL44:FN44"/>
    <mergeCell ref="FO44:FQ44"/>
    <mergeCell ref="FR44:FT44"/>
    <mergeCell ref="FU44:FW44"/>
    <mergeCell ref="FX44:FZ44"/>
    <mergeCell ref="F45:G45"/>
    <mergeCell ref="J45:L45"/>
    <mergeCell ref="M45:O45"/>
    <mergeCell ref="P45:R45"/>
    <mergeCell ref="S45:U45"/>
    <mergeCell ref="V45:X45"/>
    <mergeCell ref="Y45:AA45"/>
    <mergeCell ref="AB45:AD45"/>
    <mergeCell ref="AE45:AG45"/>
    <mergeCell ref="AH45:AJ45"/>
    <mergeCell ref="AK45:AM45"/>
    <mergeCell ref="AN45:AP45"/>
    <mergeCell ref="AQ45:AS45"/>
    <mergeCell ref="AT45:BG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Y45"/>
    <mergeCell ref="CZ45:DB45"/>
    <mergeCell ref="DC45:DE45"/>
    <mergeCell ref="DF45:DH45"/>
    <mergeCell ref="DI45:DK45"/>
    <mergeCell ref="DL45:DN45"/>
    <mergeCell ref="DO45:DQ45"/>
    <mergeCell ref="DR45:DT45"/>
    <mergeCell ref="DU45:DW45"/>
    <mergeCell ref="DX45:DZ45"/>
    <mergeCell ref="EB45:ED45"/>
    <mergeCell ref="EE45:EG45"/>
    <mergeCell ref="EH45:EJ45"/>
    <mergeCell ref="EK45:EM45"/>
    <mergeCell ref="EN45:EP45"/>
    <mergeCell ref="EQ45:ES45"/>
    <mergeCell ref="ET45:EV45"/>
    <mergeCell ref="EW45:EY45"/>
    <mergeCell ref="EZ45:FB45"/>
    <mergeCell ref="FC45:FE45"/>
    <mergeCell ref="FF45:FH45"/>
    <mergeCell ref="FI45:FK45"/>
    <mergeCell ref="FL45:FN45"/>
    <mergeCell ref="FO45:FQ45"/>
    <mergeCell ref="FR45:FT45"/>
    <mergeCell ref="FU45:FW45"/>
    <mergeCell ref="FX45:FZ45"/>
    <mergeCell ref="F46:G46"/>
    <mergeCell ref="J46:L46"/>
    <mergeCell ref="M46:O46"/>
    <mergeCell ref="P46:R46"/>
    <mergeCell ref="S46:U46"/>
    <mergeCell ref="V46:X46"/>
    <mergeCell ref="Y46:AA46"/>
    <mergeCell ref="AB46:AD46"/>
    <mergeCell ref="AE46:AG46"/>
    <mergeCell ref="AH46:AJ46"/>
    <mergeCell ref="AK46:AM46"/>
    <mergeCell ref="AN46:AP46"/>
    <mergeCell ref="AQ46:AS46"/>
    <mergeCell ref="AT46:BG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Y46"/>
    <mergeCell ref="CZ46:DB46"/>
    <mergeCell ref="DC46:DE46"/>
    <mergeCell ref="DF46:DH46"/>
    <mergeCell ref="DI46:DK46"/>
    <mergeCell ref="DL46:DN46"/>
    <mergeCell ref="DO46:DQ46"/>
    <mergeCell ref="DR46:DT46"/>
    <mergeCell ref="DU46:DW46"/>
    <mergeCell ref="DX46:DZ46"/>
    <mergeCell ref="EB46:ED46"/>
    <mergeCell ref="EE46:EG46"/>
    <mergeCell ref="EH46:EJ46"/>
    <mergeCell ref="EK46:EM46"/>
    <mergeCell ref="EN46:EP46"/>
    <mergeCell ref="EQ46:ES46"/>
    <mergeCell ref="ET46:EV46"/>
    <mergeCell ref="EW46:EY46"/>
    <mergeCell ref="EZ46:FB46"/>
    <mergeCell ref="FC46:FE46"/>
    <mergeCell ref="FF46:FH46"/>
    <mergeCell ref="FI46:FK46"/>
    <mergeCell ref="FL46:FN46"/>
    <mergeCell ref="FO46:FQ46"/>
    <mergeCell ref="FR46:FT46"/>
    <mergeCell ref="FU46:FW46"/>
    <mergeCell ref="FX46:FZ46"/>
    <mergeCell ref="F47:G47"/>
    <mergeCell ref="J47:L47"/>
    <mergeCell ref="M47:O47"/>
    <mergeCell ref="P47:R47"/>
    <mergeCell ref="S47:U47"/>
    <mergeCell ref="V47:X47"/>
    <mergeCell ref="Y47:AA47"/>
    <mergeCell ref="AB47:AD47"/>
    <mergeCell ref="AE47:AG47"/>
    <mergeCell ref="AH47:AJ47"/>
    <mergeCell ref="AK47:AM47"/>
    <mergeCell ref="AN47:AP47"/>
    <mergeCell ref="AQ47:AS47"/>
    <mergeCell ref="AT47:BG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Y47"/>
    <mergeCell ref="CZ47:DB47"/>
    <mergeCell ref="DC47:DE47"/>
    <mergeCell ref="DF47:DH47"/>
    <mergeCell ref="DI47:DK47"/>
    <mergeCell ref="DL47:DN47"/>
    <mergeCell ref="DO47:DQ47"/>
    <mergeCell ref="DR47:DT47"/>
    <mergeCell ref="DU47:DW47"/>
    <mergeCell ref="DX47:DZ47"/>
    <mergeCell ref="EB47:ED47"/>
    <mergeCell ref="EE47:EG47"/>
    <mergeCell ref="EH47:EJ47"/>
    <mergeCell ref="EK47:EM47"/>
    <mergeCell ref="EN47:EP47"/>
    <mergeCell ref="EQ47:ES47"/>
    <mergeCell ref="ET47:EV47"/>
    <mergeCell ref="EW47:EY47"/>
    <mergeCell ref="EZ47:FB47"/>
    <mergeCell ref="FC47:FE47"/>
    <mergeCell ref="FF47:FH47"/>
    <mergeCell ref="FI47:FK47"/>
    <mergeCell ref="FL47:FN47"/>
    <mergeCell ref="FO47:FQ47"/>
    <mergeCell ref="FR47:FT47"/>
    <mergeCell ref="FU47:FW47"/>
    <mergeCell ref="FX47:FZ47"/>
    <mergeCell ref="F48:G48"/>
    <mergeCell ref="J48:L48"/>
    <mergeCell ref="M48:O48"/>
    <mergeCell ref="P48:R48"/>
    <mergeCell ref="S48:U48"/>
    <mergeCell ref="V48:X48"/>
    <mergeCell ref="Y48:AA48"/>
    <mergeCell ref="AB48:AD48"/>
    <mergeCell ref="AE48:AG48"/>
    <mergeCell ref="AH48:AJ48"/>
    <mergeCell ref="AK48:AM48"/>
    <mergeCell ref="AN48:AP48"/>
    <mergeCell ref="AQ48:AS48"/>
    <mergeCell ref="AT48:BG48"/>
    <mergeCell ref="BU48:BW48"/>
    <mergeCell ref="BX48:BZ48"/>
    <mergeCell ref="CA48:CC48"/>
    <mergeCell ref="CD48:CF48"/>
    <mergeCell ref="CG48:CI48"/>
    <mergeCell ref="CJ48:CL48"/>
    <mergeCell ref="CM48:CO48"/>
    <mergeCell ref="CP48:CR48"/>
    <mergeCell ref="CS48:CU48"/>
    <mergeCell ref="CV48:CY48"/>
    <mergeCell ref="CZ48:DB48"/>
    <mergeCell ref="DC48:DE48"/>
    <mergeCell ref="DF48:DH48"/>
    <mergeCell ref="DI48:DK48"/>
    <mergeCell ref="DL48:DN48"/>
    <mergeCell ref="DO48:DQ48"/>
    <mergeCell ref="DR48:DT48"/>
    <mergeCell ref="DU48:DW48"/>
    <mergeCell ref="DX48:DZ48"/>
    <mergeCell ref="EB48:ED48"/>
    <mergeCell ref="EE48:EG48"/>
    <mergeCell ref="EH48:EJ48"/>
    <mergeCell ref="EK48:EM48"/>
    <mergeCell ref="EN48:EP48"/>
    <mergeCell ref="EQ48:ES48"/>
    <mergeCell ref="ET48:EV48"/>
    <mergeCell ref="EW48:EY48"/>
    <mergeCell ref="EZ48:FB48"/>
    <mergeCell ref="FC48:FE48"/>
    <mergeCell ref="FF48:FH48"/>
    <mergeCell ref="FI48:FK48"/>
    <mergeCell ref="FL48:FN48"/>
    <mergeCell ref="FO48:FQ48"/>
    <mergeCell ref="FR48:FT48"/>
    <mergeCell ref="FU48:FW48"/>
    <mergeCell ref="FX48:FZ48"/>
    <mergeCell ref="F49:G49"/>
    <mergeCell ref="J49:L49"/>
    <mergeCell ref="M49:O49"/>
    <mergeCell ref="P49:R49"/>
    <mergeCell ref="S49:U49"/>
    <mergeCell ref="V49:X49"/>
    <mergeCell ref="Y49:AA49"/>
    <mergeCell ref="AB49:AD49"/>
    <mergeCell ref="AE49:AG49"/>
    <mergeCell ref="AH49:AJ49"/>
    <mergeCell ref="AK49:AM49"/>
    <mergeCell ref="AN49:AP49"/>
    <mergeCell ref="AQ49:AS49"/>
    <mergeCell ref="AT49:BG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Y49"/>
    <mergeCell ref="CZ49:DB49"/>
    <mergeCell ref="DC49:DE49"/>
    <mergeCell ref="DF49:DH49"/>
    <mergeCell ref="DI49:DK49"/>
    <mergeCell ref="DL49:DN49"/>
    <mergeCell ref="DO49:DQ49"/>
    <mergeCell ref="DR49:DT49"/>
    <mergeCell ref="DU49:DW49"/>
    <mergeCell ref="DX49:DZ49"/>
    <mergeCell ref="EB49:ED49"/>
    <mergeCell ref="EE49:EG49"/>
    <mergeCell ref="EH49:EJ49"/>
    <mergeCell ref="EK49:EM49"/>
    <mergeCell ref="EN49:EP49"/>
    <mergeCell ref="EQ49:ES49"/>
    <mergeCell ref="ET49:EV49"/>
    <mergeCell ref="EW49:EY49"/>
    <mergeCell ref="EZ49:FB49"/>
    <mergeCell ref="FC49:FE49"/>
    <mergeCell ref="FF49:FH49"/>
    <mergeCell ref="FI49:FK49"/>
    <mergeCell ref="FL49:FN49"/>
    <mergeCell ref="FO49:FQ49"/>
    <mergeCell ref="FR49:FT49"/>
    <mergeCell ref="FU49:FW49"/>
    <mergeCell ref="FX49:FZ49"/>
    <mergeCell ref="F50:G50"/>
    <mergeCell ref="J50:L50"/>
    <mergeCell ref="M50:O50"/>
    <mergeCell ref="P50:R50"/>
    <mergeCell ref="S50:U50"/>
    <mergeCell ref="V50:X50"/>
    <mergeCell ref="Y50:AA50"/>
    <mergeCell ref="AB50:AD50"/>
    <mergeCell ref="AE50:AG50"/>
    <mergeCell ref="AH50:AJ50"/>
    <mergeCell ref="AK50:AM50"/>
    <mergeCell ref="AN50:AP50"/>
    <mergeCell ref="AQ50:AS50"/>
    <mergeCell ref="AT50:BG50"/>
    <mergeCell ref="BU50:BW50"/>
    <mergeCell ref="BX50:BZ50"/>
    <mergeCell ref="CA50:CC50"/>
    <mergeCell ref="CD50:CF50"/>
    <mergeCell ref="CG50:CI50"/>
    <mergeCell ref="CJ50:CL50"/>
    <mergeCell ref="CM50:CO50"/>
    <mergeCell ref="CP50:CR50"/>
    <mergeCell ref="CS50:CU50"/>
    <mergeCell ref="CV50:CY50"/>
    <mergeCell ref="CZ50:DB50"/>
    <mergeCell ref="DC50:DE50"/>
    <mergeCell ref="DF50:DH50"/>
    <mergeCell ref="DI50:DK50"/>
    <mergeCell ref="DL50:DN50"/>
    <mergeCell ref="DO50:DQ50"/>
    <mergeCell ref="DR50:DT50"/>
    <mergeCell ref="DU50:DW50"/>
    <mergeCell ref="DX50:DZ50"/>
    <mergeCell ref="EB50:ED50"/>
    <mergeCell ref="EE50:EG50"/>
    <mergeCell ref="EH50:EJ50"/>
    <mergeCell ref="EK50:EM50"/>
    <mergeCell ref="EN50:EP50"/>
    <mergeCell ref="EQ50:ES50"/>
    <mergeCell ref="ET50:EV50"/>
    <mergeCell ref="EW50:EY50"/>
    <mergeCell ref="EZ50:FB50"/>
    <mergeCell ref="FC50:FE50"/>
    <mergeCell ref="FF50:FH50"/>
    <mergeCell ref="FI50:FK50"/>
    <mergeCell ref="FL50:FN50"/>
    <mergeCell ref="FO50:FQ50"/>
    <mergeCell ref="FR50:FT50"/>
    <mergeCell ref="FU50:FW50"/>
    <mergeCell ref="FX50:FZ50"/>
    <mergeCell ref="F51:G51"/>
    <mergeCell ref="J51:L51"/>
    <mergeCell ref="M51:O51"/>
    <mergeCell ref="P51:R51"/>
    <mergeCell ref="S51:U51"/>
    <mergeCell ref="V51:X51"/>
    <mergeCell ref="Y51:AA51"/>
    <mergeCell ref="AB51:AD51"/>
    <mergeCell ref="AE51:AG51"/>
    <mergeCell ref="AH51:AJ51"/>
    <mergeCell ref="AK51:AM51"/>
    <mergeCell ref="AN51:AP51"/>
    <mergeCell ref="AQ51:AS51"/>
    <mergeCell ref="AT51:BG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Y51"/>
    <mergeCell ref="CZ51:DB51"/>
    <mergeCell ref="DC51:DE51"/>
    <mergeCell ref="DF51:DH51"/>
    <mergeCell ref="DI51:DK51"/>
    <mergeCell ref="DL51:DN51"/>
    <mergeCell ref="DO51:DQ51"/>
    <mergeCell ref="DR51:DT51"/>
    <mergeCell ref="DU51:DW51"/>
    <mergeCell ref="DX51:DZ51"/>
    <mergeCell ref="EB51:ED51"/>
    <mergeCell ref="EE51:EG51"/>
    <mergeCell ref="EH51:EJ51"/>
    <mergeCell ref="EK51:EM51"/>
    <mergeCell ref="EN51:EP51"/>
    <mergeCell ref="EQ51:ES51"/>
    <mergeCell ref="ET51:EV51"/>
    <mergeCell ref="EW51:EY51"/>
    <mergeCell ref="EZ51:FB51"/>
    <mergeCell ref="FC51:FE51"/>
    <mergeCell ref="FF51:FH51"/>
    <mergeCell ref="FI51:FK51"/>
    <mergeCell ref="FL51:FN51"/>
    <mergeCell ref="FO51:FQ51"/>
    <mergeCell ref="FR51:FT51"/>
    <mergeCell ref="FU51:FW51"/>
    <mergeCell ref="FX51:FZ51"/>
    <mergeCell ref="F52:G52"/>
    <mergeCell ref="J52:L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AQ52:AS52"/>
    <mergeCell ref="AT52:BG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Y52"/>
    <mergeCell ref="CZ52:DB52"/>
    <mergeCell ref="DC52:DE52"/>
    <mergeCell ref="DF52:DH52"/>
    <mergeCell ref="DI52:DK52"/>
    <mergeCell ref="DL52:DN52"/>
    <mergeCell ref="DO52:DQ52"/>
    <mergeCell ref="DR52:DT52"/>
    <mergeCell ref="DU52:DW52"/>
    <mergeCell ref="DX52:DZ52"/>
    <mergeCell ref="EB52:ED52"/>
    <mergeCell ref="EE52:EG52"/>
    <mergeCell ref="EH52:EJ52"/>
    <mergeCell ref="EK52:EM52"/>
    <mergeCell ref="EN52:EP52"/>
    <mergeCell ref="EQ52:ES52"/>
    <mergeCell ref="ET52:EV52"/>
    <mergeCell ref="EW52:EY52"/>
    <mergeCell ref="EZ52:FB52"/>
    <mergeCell ref="FC52:FE52"/>
    <mergeCell ref="FF52:FH52"/>
    <mergeCell ref="FI52:FK52"/>
    <mergeCell ref="FL52:FN52"/>
    <mergeCell ref="FO52:FQ52"/>
    <mergeCell ref="FR52:FT52"/>
    <mergeCell ref="FU52:FW52"/>
    <mergeCell ref="FX52:FZ52"/>
    <mergeCell ref="F53:G53"/>
    <mergeCell ref="J53:L53"/>
    <mergeCell ref="M53:O53"/>
    <mergeCell ref="P53:R53"/>
    <mergeCell ref="S53:U53"/>
    <mergeCell ref="V53:X53"/>
    <mergeCell ref="Y53:AA53"/>
    <mergeCell ref="AB53:AD53"/>
    <mergeCell ref="AE53:AG53"/>
    <mergeCell ref="AH53:AJ53"/>
    <mergeCell ref="AK53:AM53"/>
    <mergeCell ref="AN53:AP53"/>
    <mergeCell ref="AQ53:AS53"/>
    <mergeCell ref="AT53:BG53"/>
    <mergeCell ref="BU53:BW53"/>
    <mergeCell ref="BX53:BZ53"/>
    <mergeCell ref="CA53:CC53"/>
    <mergeCell ref="CD53:CF53"/>
    <mergeCell ref="CG53:CI53"/>
    <mergeCell ref="CJ53:CL53"/>
    <mergeCell ref="CM53:CO53"/>
    <mergeCell ref="DR53:DT53"/>
    <mergeCell ref="DU53:DW53"/>
    <mergeCell ref="DX53:DZ53"/>
    <mergeCell ref="CP53:CR53"/>
    <mergeCell ref="CS53:CU53"/>
    <mergeCell ref="CV53:CY53"/>
    <mergeCell ref="CZ53:DB53"/>
    <mergeCell ref="DC53:DE53"/>
    <mergeCell ref="DF53:DH53"/>
    <mergeCell ref="FF53:FH53"/>
    <mergeCell ref="FI53:FK53"/>
    <mergeCell ref="EB53:ED53"/>
    <mergeCell ref="EE53:EG53"/>
    <mergeCell ref="EH53:EJ53"/>
    <mergeCell ref="EK53:EM53"/>
    <mergeCell ref="EN53:EP53"/>
    <mergeCell ref="EQ53:ES53"/>
    <mergeCell ref="FL53:FN53"/>
    <mergeCell ref="FO53:FQ53"/>
    <mergeCell ref="FR53:FT53"/>
    <mergeCell ref="FU53:FW53"/>
    <mergeCell ref="FX53:FZ53"/>
    <mergeCell ref="AE65:AH65"/>
    <mergeCell ref="ET53:EV53"/>
    <mergeCell ref="EW53:EY53"/>
    <mergeCell ref="EZ53:FB53"/>
    <mergeCell ref="FC53:FE53"/>
    <mergeCell ref="DX13:EB13"/>
    <mergeCell ref="AE66:AH66"/>
    <mergeCell ref="AE67:AH67"/>
    <mergeCell ref="AE68:AH68"/>
    <mergeCell ref="AE69:AH69"/>
    <mergeCell ref="AE70:AH70"/>
    <mergeCell ref="DU13:DW13"/>
    <mergeCell ref="DI53:DK53"/>
    <mergeCell ref="DL53:DN53"/>
    <mergeCell ref="DO53:DQ53"/>
  </mergeCells>
  <conditionalFormatting sqref="AR21:BG21">
    <cfRule type="cellIs" priority="1" dxfId="0" operator="notEqual" stopIfTrue="1">
      <formula>""</formula>
    </cfRule>
  </conditionalFormatting>
  <dataValidations count="1">
    <dataValidation type="list" allowBlank="1" showInputMessage="1" showErrorMessage="1" sqref="J27:AG27 AQ28:AS53">
      <formula1>$BU$16:$BU$17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BQ74"/>
  <sheetViews>
    <sheetView showGridLines="0" view="pageBreakPreview" zoomScaleSheetLayoutView="100" zoomScalePageLayoutView="0" workbookViewId="0" topLeftCell="A37">
      <selection activeCell="AQ53" sqref="AQ53"/>
    </sheetView>
  </sheetViews>
  <sheetFormatPr defaultColWidth="2.25390625" defaultRowHeight="13.5"/>
  <cols>
    <col min="1" max="65" width="2.25390625" style="55" customWidth="1"/>
    <col min="66" max="70" width="2.25390625" style="55" hidden="1" customWidth="1"/>
    <col min="71" max="16384" width="2.25390625" style="55" customWidth="1"/>
  </cols>
  <sheetData>
    <row r="3" ht="13.5"/>
    <row r="4" ht="13.5"/>
    <row r="5" ht="13.5"/>
    <row r="6" ht="13.5"/>
    <row r="7" ht="13.5"/>
    <row r="8" ht="13.5"/>
    <row r="9" ht="13.5"/>
    <row r="10" ht="13.5"/>
    <row r="11" ht="13.5"/>
    <row r="16" spans="1:38" ht="13.5">
      <c r="A16" s="188" t="s">
        <v>3</v>
      </c>
      <c r="B16" s="188"/>
      <c r="C16" s="188"/>
      <c r="D16" s="188"/>
      <c r="E16" s="188"/>
      <c r="F16" s="201" t="s">
        <v>180</v>
      </c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</row>
    <row r="17" spans="1:38" ht="13.5">
      <c r="A17" s="188" t="s">
        <v>0</v>
      </c>
      <c r="B17" s="188"/>
      <c r="C17" s="188"/>
      <c r="D17" s="188"/>
      <c r="E17" s="188"/>
      <c r="F17" s="201" t="s">
        <v>181</v>
      </c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</row>
    <row r="18" spans="1:38" ht="13.5">
      <c r="A18" s="188" t="s">
        <v>1</v>
      </c>
      <c r="B18" s="188"/>
      <c r="C18" s="188"/>
      <c r="D18" s="188"/>
      <c r="E18" s="188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89"/>
      <c r="AG18" s="189"/>
      <c r="AH18" s="189"/>
      <c r="AI18" s="189"/>
      <c r="AJ18" s="189"/>
      <c r="AK18" s="189"/>
      <c r="AL18" s="189"/>
    </row>
    <row r="19" spans="1:38" s="6" customFormat="1" ht="13.5">
      <c r="A19" s="32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3"/>
    </row>
    <row r="20" spans="1:69" s="6" customFormat="1" ht="13.5">
      <c r="A20" s="32" t="s">
        <v>102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178">
        <f>IF(M21&gt;=5,"道路区分エラー",IF(Q21&gt;=5,"道路区分エラー",""))</f>
      </c>
      <c r="M20" s="178"/>
      <c r="N20" s="178"/>
      <c r="O20" s="178"/>
      <c r="P20" s="178"/>
      <c r="Q20" s="178"/>
      <c r="R20" s="178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3"/>
      <c r="BO20" s="158" t="s">
        <v>158</v>
      </c>
      <c r="BP20" s="159"/>
      <c r="BQ20" s="160"/>
    </row>
    <row r="21" spans="1:69" s="6" customFormat="1" ht="13.5">
      <c r="A21" s="32"/>
      <c r="B21" s="190" t="s">
        <v>103</v>
      </c>
      <c r="C21" s="191"/>
      <c r="D21" s="191"/>
      <c r="E21" s="191"/>
      <c r="F21" s="191"/>
      <c r="G21" s="191"/>
      <c r="H21" s="192"/>
      <c r="I21" s="109" t="s">
        <v>157</v>
      </c>
      <c r="J21" s="110"/>
      <c r="K21" s="111"/>
      <c r="L21" s="34" t="s">
        <v>106</v>
      </c>
      <c r="M21" s="183">
        <v>4</v>
      </c>
      <c r="N21" s="183"/>
      <c r="O21" s="35" t="s">
        <v>104</v>
      </c>
      <c r="P21" s="36" t="s">
        <v>106</v>
      </c>
      <c r="Q21" s="183">
        <v>1</v>
      </c>
      <c r="R21" s="183"/>
      <c r="S21" s="35" t="s">
        <v>105</v>
      </c>
      <c r="T21" s="35"/>
      <c r="U21" s="37"/>
      <c r="V21" s="3"/>
      <c r="W21" s="3" t="s">
        <v>164</v>
      </c>
      <c r="AF21" s="3"/>
      <c r="AG21" s="3"/>
      <c r="AH21" s="3"/>
      <c r="AI21" s="3"/>
      <c r="AJ21" s="3"/>
      <c r="AK21" s="3"/>
      <c r="AL21" s="33"/>
      <c r="BO21" s="158"/>
      <c r="BP21" s="159"/>
      <c r="BQ21" s="160"/>
    </row>
    <row r="22" spans="1:69" s="6" customFormat="1" ht="13.5">
      <c r="A22" s="32"/>
      <c r="B22" s="193"/>
      <c r="C22" s="194"/>
      <c r="D22" s="194"/>
      <c r="E22" s="194"/>
      <c r="F22" s="194"/>
      <c r="G22" s="194"/>
      <c r="H22" s="195"/>
      <c r="I22" s="109"/>
      <c r="J22" s="110"/>
      <c r="K22" s="111"/>
      <c r="L22" s="38" t="s">
        <v>111</v>
      </c>
      <c r="M22" s="35"/>
      <c r="N22" s="35"/>
      <c r="O22" s="35"/>
      <c r="P22" s="35"/>
      <c r="Q22" s="35"/>
      <c r="R22" s="35"/>
      <c r="S22" s="35"/>
      <c r="T22" s="35"/>
      <c r="U22" s="37"/>
      <c r="V22" s="3"/>
      <c r="W22" s="3"/>
      <c r="X22" s="109" t="s">
        <v>157</v>
      </c>
      <c r="Y22" s="110"/>
      <c r="Z22" s="111"/>
      <c r="AA22" s="296" t="s">
        <v>165</v>
      </c>
      <c r="AB22" s="297"/>
      <c r="AC22" s="297"/>
      <c r="AD22" s="297"/>
      <c r="AE22" s="297"/>
      <c r="AF22" s="297"/>
      <c r="AG22" s="297"/>
      <c r="AH22" s="297"/>
      <c r="AI22" s="297"/>
      <c r="AJ22" s="297"/>
      <c r="AK22" s="298"/>
      <c r="AL22" s="33"/>
      <c r="BO22" s="158" t="s">
        <v>14</v>
      </c>
      <c r="BP22" s="159"/>
      <c r="BQ22" s="160"/>
    </row>
    <row r="23" spans="1:38" s="6" customFormat="1" ht="13.5">
      <c r="A23" s="32"/>
      <c r="B23" s="193"/>
      <c r="C23" s="194"/>
      <c r="D23" s="194"/>
      <c r="E23" s="194"/>
      <c r="F23" s="194"/>
      <c r="G23" s="194"/>
      <c r="H23" s="195"/>
      <c r="I23" s="109"/>
      <c r="J23" s="110"/>
      <c r="K23" s="111"/>
      <c r="L23" s="38" t="s">
        <v>112</v>
      </c>
      <c r="M23" s="35"/>
      <c r="N23" s="35"/>
      <c r="O23" s="35"/>
      <c r="P23" s="35"/>
      <c r="Q23" s="35"/>
      <c r="R23" s="35"/>
      <c r="S23" s="35"/>
      <c r="T23" s="36"/>
      <c r="U23" s="39"/>
      <c r="X23" s="109"/>
      <c r="Y23" s="110"/>
      <c r="Z23" s="111"/>
      <c r="AA23" s="296" t="s">
        <v>166</v>
      </c>
      <c r="AB23" s="297"/>
      <c r="AC23" s="297"/>
      <c r="AD23" s="297"/>
      <c r="AE23" s="297"/>
      <c r="AF23" s="297"/>
      <c r="AG23" s="297"/>
      <c r="AH23" s="297"/>
      <c r="AI23" s="297"/>
      <c r="AJ23" s="297"/>
      <c r="AK23" s="298"/>
      <c r="AL23" s="33"/>
    </row>
    <row r="24" spans="1:38" s="6" customFormat="1" ht="13.5">
      <c r="A24" s="32"/>
      <c r="B24" s="196"/>
      <c r="C24" s="197"/>
      <c r="D24" s="197"/>
      <c r="E24" s="197"/>
      <c r="F24" s="197"/>
      <c r="G24" s="197"/>
      <c r="H24" s="198"/>
      <c r="I24" s="109"/>
      <c r="J24" s="110"/>
      <c r="K24" s="111"/>
      <c r="L24" s="38" t="s">
        <v>117</v>
      </c>
      <c r="M24" s="35"/>
      <c r="N24" s="35"/>
      <c r="O24" s="35"/>
      <c r="P24" s="35"/>
      <c r="Q24" s="35"/>
      <c r="R24" s="35"/>
      <c r="S24" s="35"/>
      <c r="T24" s="36"/>
      <c r="U24" s="39"/>
      <c r="X24" s="177">
        <f>IF(X22="○",IF(X23="○","１つだけ選択してください",""),"")</f>
      </c>
      <c r="Y24" s="177"/>
      <c r="Z24" s="177"/>
      <c r="AA24" s="177"/>
      <c r="AB24" s="177"/>
      <c r="AC24" s="177"/>
      <c r="AD24" s="177"/>
      <c r="AE24" s="177"/>
      <c r="AF24" s="177"/>
      <c r="AG24" s="3"/>
      <c r="AH24" s="3"/>
      <c r="AI24" s="3"/>
      <c r="AJ24" s="3"/>
      <c r="AK24" s="3"/>
      <c r="AL24" s="33"/>
    </row>
    <row r="25" spans="1:67" s="6" customFormat="1" ht="13.5">
      <c r="A25" s="32"/>
      <c r="B25" s="3"/>
      <c r="C25" s="3"/>
      <c r="D25" s="3"/>
      <c r="E25" s="3"/>
      <c r="F25" s="3"/>
      <c r="G25" s="3"/>
      <c r="H25" s="4"/>
      <c r="I25" s="184">
        <f>IF(BO25=1,"","道路の区分は１つだけ選んでください")</f>
      </c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4"/>
      <c r="W25" s="4"/>
      <c r="X25" s="295">
        <f>IF(X23="○",IF(I42="○","上下線の区分と設計荷重区分を確認して下さい",""),"")</f>
      </c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5"/>
      <c r="AK25" s="295"/>
      <c r="AL25" s="33"/>
      <c r="BO25" s="6">
        <f>COUNTIF(I21:K24,"○")</f>
        <v>1</v>
      </c>
    </row>
    <row r="26" spans="1:38" ht="13.5">
      <c r="A26" s="56" t="s">
        <v>101</v>
      </c>
      <c r="B26" s="57"/>
      <c r="C26" s="57"/>
      <c r="D26" s="57"/>
      <c r="E26" s="5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33"/>
    </row>
    <row r="27" spans="1:38" ht="13.5">
      <c r="A27" s="56" t="s">
        <v>118</v>
      </c>
      <c r="B27" s="57"/>
      <c r="C27" s="57"/>
      <c r="D27" s="57"/>
      <c r="E27" s="57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3"/>
    </row>
    <row r="28" spans="1:38" ht="13.5">
      <c r="A28" s="56"/>
      <c r="B28" s="179" t="s">
        <v>39</v>
      </c>
      <c r="C28" s="179"/>
      <c r="D28" s="179"/>
      <c r="E28" s="179"/>
      <c r="F28" s="179"/>
      <c r="G28" s="179"/>
      <c r="H28" s="179"/>
      <c r="I28" s="185">
        <f>I41</f>
        <v>10</v>
      </c>
      <c r="J28" s="186"/>
      <c r="K28" s="186"/>
      <c r="L28" s="187" t="s">
        <v>17</v>
      </c>
      <c r="M28" s="187"/>
      <c r="N28" s="58"/>
      <c r="O28" s="58"/>
      <c r="P28" s="58"/>
      <c r="Q28" s="58"/>
      <c r="R28" s="58"/>
      <c r="S28" s="58" t="s">
        <v>167</v>
      </c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9"/>
      <c r="AG28" s="60"/>
      <c r="AH28" s="61"/>
      <c r="AI28" s="61"/>
      <c r="AJ28" s="61"/>
      <c r="AK28" s="61"/>
      <c r="AL28" s="33"/>
    </row>
    <row r="29" spans="1:38" ht="13.5">
      <c r="A29" s="56"/>
      <c r="B29" s="179" t="s">
        <v>15</v>
      </c>
      <c r="C29" s="179"/>
      <c r="D29" s="179"/>
      <c r="E29" s="179"/>
      <c r="F29" s="179"/>
      <c r="G29" s="179"/>
      <c r="H29" s="179"/>
      <c r="I29" s="205">
        <f>AA48</f>
        <v>3000</v>
      </c>
      <c r="J29" s="206"/>
      <c r="K29" s="206"/>
      <c r="L29" s="45" t="s">
        <v>43</v>
      </c>
      <c r="M29" s="58"/>
      <c r="N29" s="58"/>
      <c r="O29" s="58"/>
      <c r="P29" s="35"/>
      <c r="Q29" s="35"/>
      <c r="R29" s="35"/>
      <c r="S29" s="35" t="s">
        <v>167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7"/>
      <c r="AG29" s="3"/>
      <c r="AH29" s="3"/>
      <c r="AI29" s="3"/>
      <c r="AJ29" s="3"/>
      <c r="AK29" s="3"/>
      <c r="AL29" s="33"/>
    </row>
    <row r="30" spans="1:38" ht="13.5">
      <c r="A30" s="56"/>
      <c r="B30" s="202" t="s">
        <v>119</v>
      </c>
      <c r="C30" s="203"/>
      <c r="D30" s="203"/>
      <c r="E30" s="203"/>
      <c r="F30" s="203"/>
      <c r="G30" s="203"/>
      <c r="H30" s="204"/>
      <c r="I30" s="46"/>
      <c r="J30" s="41"/>
      <c r="K30" s="41"/>
      <c r="L30" s="41"/>
      <c r="M30" s="41"/>
      <c r="N30" s="62"/>
      <c r="O30" s="62"/>
      <c r="P30" s="62"/>
      <c r="Q30" s="62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2"/>
      <c r="AG30" s="3"/>
      <c r="AH30" s="3"/>
      <c r="AI30" s="3"/>
      <c r="AJ30" s="3"/>
      <c r="AK30" s="3"/>
      <c r="AL30" s="33"/>
    </row>
    <row r="31" spans="1:38" ht="13.5">
      <c r="A31" s="56"/>
      <c r="B31" s="56"/>
      <c r="C31" s="180" t="s">
        <v>120</v>
      </c>
      <c r="D31" s="181"/>
      <c r="E31" s="181"/>
      <c r="F31" s="181"/>
      <c r="G31" s="181"/>
      <c r="H31" s="182"/>
      <c r="I31" s="205">
        <f>IF(I21="○",IF(M21+Q21&gt;5,500,IF(M21+Q21=0,500,IF(I29&lt;3000,1500,3000))),500)</f>
        <v>3000</v>
      </c>
      <c r="J31" s="206"/>
      <c r="K31" s="206"/>
      <c r="L31" s="35" t="s">
        <v>107</v>
      </c>
      <c r="M31" s="58"/>
      <c r="N31" s="58"/>
      <c r="O31" s="58"/>
      <c r="P31" s="35"/>
      <c r="Q31" s="35"/>
      <c r="R31" s="35"/>
      <c r="S31" s="35" t="str">
        <f>IF(I31&gt;500,"→改質アスファルト混合物を使用","")</f>
        <v>→改質アスファルト混合物を使用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7"/>
      <c r="AG31" s="3"/>
      <c r="AH31" s="3"/>
      <c r="AI31" s="3"/>
      <c r="AJ31" s="3"/>
      <c r="AK31" s="3"/>
      <c r="AL31" s="33"/>
    </row>
    <row r="32" spans="1:38" ht="13.5">
      <c r="A32" s="56"/>
      <c r="B32" s="56"/>
      <c r="C32" s="180" t="s">
        <v>121</v>
      </c>
      <c r="D32" s="181"/>
      <c r="E32" s="181"/>
      <c r="F32" s="181"/>
      <c r="G32" s="181"/>
      <c r="H32" s="182"/>
      <c r="I32" s="211">
        <v>2.4</v>
      </c>
      <c r="J32" s="183"/>
      <c r="K32" s="183"/>
      <c r="L32" s="35" t="s">
        <v>108</v>
      </c>
      <c r="M32" s="58"/>
      <c r="N32" s="58"/>
      <c r="O32" s="58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7"/>
      <c r="AG32" s="3"/>
      <c r="AH32" s="3"/>
      <c r="AI32" s="3"/>
      <c r="AJ32" s="3"/>
      <c r="AK32" s="3"/>
      <c r="AL32" s="33"/>
    </row>
    <row r="33" spans="1:64" ht="13.5">
      <c r="A33" s="56"/>
      <c r="B33" s="63"/>
      <c r="C33" s="180" t="s">
        <v>122</v>
      </c>
      <c r="D33" s="181"/>
      <c r="E33" s="181"/>
      <c r="F33" s="181"/>
      <c r="G33" s="181"/>
      <c r="H33" s="182"/>
      <c r="I33" s="281">
        <f>IF(M21+Q21&gt;5,300,IF(M21+Q21=0,300,1000))</f>
        <v>1000</v>
      </c>
      <c r="J33" s="282"/>
      <c r="K33" s="282"/>
      <c r="L33" s="43" t="s">
        <v>109</v>
      </c>
      <c r="M33" s="64"/>
      <c r="N33" s="64"/>
      <c r="O33" s="64"/>
      <c r="P33" s="43"/>
      <c r="Q33" s="43"/>
      <c r="R33" s="43"/>
      <c r="S33" s="43" t="s">
        <v>168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4"/>
      <c r="AG33" s="54" t="s">
        <v>163</v>
      </c>
      <c r="AH33" s="3"/>
      <c r="AI33" s="3"/>
      <c r="AJ33" s="3"/>
      <c r="AK33" s="3"/>
      <c r="AL33" s="33"/>
      <c r="AN33" s="268" t="s">
        <v>159</v>
      </c>
      <c r="AO33" s="269"/>
      <c r="AP33" s="269"/>
      <c r="AQ33" s="269"/>
      <c r="AR33" s="269"/>
      <c r="AS33" s="269"/>
      <c r="AT33" s="269"/>
      <c r="AU33" s="269"/>
      <c r="AV33" s="270"/>
      <c r="AW33" s="171" t="s">
        <v>156</v>
      </c>
      <c r="AX33" s="172"/>
      <c r="AY33" s="173"/>
      <c r="BA33" s="268" t="s">
        <v>169</v>
      </c>
      <c r="BB33" s="269"/>
      <c r="BC33" s="269"/>
      <c r="BD33" s="269"/>
      <c r="BE33" s="269"/>
      <c r="BF33" s="269"/>
      <c r="BG33" s="269"/>
      <c r="BH33" s="269"/>
      <c r="BI33" s="270"/>
      <c r="BJ33" s="171" t="s">
        <v>156</v>
      </c>
      <c r="BK33" s="172"/>
      <c r="BL33" s="173"/>
    </row>
    <row r="34" spans="1:64" ht="13.5">
      <c r="A34" s="56"/>
      <c r="B34" s="57"/>
      <c r="C34" s="66"/>
      <c r="D34" s="66"/>
      <c r="E34" s="66"/>
      <c r="F34" s="66"/>
      <c r="G34" s="66"/>
      <c r="H34" s="66"/>
      <c r="I34" s="40"/>
      <c r="J34" s="40"/>
      <c r="K34" s="40"/>
      <c r="L34" s="3"/>
      <c r="M34" s="61"/>
      <c r="N34" s="61"/>
      <c r="O34" s="61"/>
      <c r="P34" s="3"/>
      <c r="Q34" s="3"/>
      <c r="R34" s="3"/>
      <c r="S34" s="3"/>
      <c r="T34" s="61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54" t="s">
        <v>30</v>
      </c>
      <c r="AH34" s="3"/>
      <c r="AI34" s="3"/>
      <c r="AJ34" s="3"/>
      <c r="AK34" s="3"/>
      <c r="AL34" s="33"/>
      <c r="AN34" s="271"/>
      <c r="AO34" s="272"/>
      <c r="AP34" s="272"/>
      <c r="AQ34" s="272"/>
      <c r="AR34" s="272"/>
      <c r="AS34" s="272"/>
      <c r="AT34" s="272"/>
      <c r="AU34" s="272"/>
      <c r="AV34" s="273"/>
      <c r="AW34" s="174"/>
      <c r="AX34" s="175"/>
      <c r="AY34" s="176"/>
      <c r="AZ34" s="60"/>
      <c r="BA34" s="271"/>
      <c r="BB34" s="272"/>
      <c r="BC34" s="272"/>
      <c r="BD34" s="272"/>
      <c r="BE34" s="272"/>
      <c r="BF34" s="272"/>
      <c r="BG34" s="272"/>
      <c r="BH34" s="272"/>
      <c r="BI34" s="273"/>
      <c r="BJ34" s="174"/>
      <c r="BK34" s="175"/>
      <c r="BL34" s="176"/>
    </row>
    <row r="35" spans="1:64" ht="13.5">
      <c r="A35" s="56" t="s">
        <v>125</v>
      </c>
      <c r="B35" s="57"/>
      <c r="C35" s="57"/>
      <c r="D35" s="57"/>
      <c r="E35" s="57"/>
      <c r="F35" s="3"/>
      <c r="G35" s="3"/>
      <c r="H35" s="3"/>
      <c r="I35" s="3"/>
      <c r="J35" s="3"/>
      <c r="K35" s="3"/>
      <c r="L35" s="40"/>
      <c r="M35" s="40"/>
      <c r="N35" s="40"/>
      <c r="O35" s="3"/>
      <c r="P35" s="3"/>
      <c r="Q35" s="3"/>
      <c r="R35" s="3"/>
      <c r="S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 t="s">
        <v>161</v>
      </c>
      <c r="AJ35" s="3"/>
      <c r="AK35" s="3"/>
      <c r="AL35" s="33"/>
      <c r="AN35" s="179"/>
      <c r="AO35" s="179"/>
      <c r="AP35" s="179"/>
      <c r="AQ35" s="179"/>
      <c r="AR35" s="179"/>
      <c r="AS35" s="179"/>
      <c r="AT35" s="179"/>
      <c r="AU35" s="179"/>
      <c r="AV35" s="179"/>
      <c r="AW35" s="164"/>
      <c r="AX35" s="165"/>
      <c r="AY35" s="166"/>
      <c r="AZ35" s="60"/>
      <c r="BA35" s="179"/>
      <c r="BB35" s="179"/>
      <c r="BC35" s="179"/>
      <c r="BD35" s="179"/>
      <c r="BE35" s="179"/>
      <c r="BF35" s="179"/>
      <c r="BG35" s="179"/>
      <c r="BH35" s="179"/>
      <c r="BI35" s="179"/>
      <c r="BJ35" s="164"/>
      <c r="BK35" s="165"/>
      <c r="BL35" s="166"/>
    </row>
    <row r="36" spans="1:64" ht="13.5">
      <c r="A36" s="56"/>
      <c r="B36" s="180" t="s">
        <v>126</v>
      </c>
      <c r="C36" s="181"/>
      <c r="D36" s="181"/>
      <c r="E36" s="181"/>
      <c r="F36" s="181"/>
      <c r="G36" s="181"/>
      <c r="H36" s="182"/>
      <c r="I36" s="207" t="s">
        <v>130</v>
      </c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67" t="s">
        <v>136</v>
      </c>
      <c r="U36" s="209" t="s">
        <v>137</v>
      </c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36" t="s">
        <v>160</v>
      </c>
      <c r="AH36" s="231"/>
      <c r="AI36" s="231"/>
      <c r="AJ36" s="231"/>
      <c r="AK36" s="39" t="s">
        <v>135</v>
      </c>
      <c r="AL36" s="33"/>
      <c r="AN36" s="293" t="s">
        <v>127</v>
      </c>
      <c r="AO36" s="187"/>
      <c r="AP36" s="187"/>
      <c r="AQ36" s="187"/>
      <c r="AR36" s="187"/>
      <c r="AS36" s="187"/>
      <c r="AT36" s="187"/>
      <c r="AU36" s="187"/>
      <c r="AV36" s="294"/>
      <c r="AW36" s="164">
        <v>1</v>
      </c>
      <c r="AX36" s="165"/>
      <c r="AY36" s="166"/>
      <c r="AZ36" s="69"/>
      <c r="BA36" s="293" t="s">
        <v>133</v>
      </c>
      <c r="BB36" s="187"/>
      <c r="BC36" s="187"/>
      <c r="BD36" s="187"/>
      <c r="BE36" s="187"/>
      <c r="BF36" s="187"/>
      <c r="BG36" s="187"/>
      <c r="BH36" s="187"/>
      <c r="BI36" s="294"/>
      <c r="BJ36" s="164">
        <v>1</v>
      </c>
      <c r="BK36" s="165"/>
      <c r="BL36" s="166"/>
    </row>
    <row r="37" spans="1:64" ht="13.5">
      <c r="A37" s="56"/>
      <c r="B37" s="180" t="s">
        <v>132</v>
      </c>
      <c r="C37" s="181"/>
      <c r="D37" s="181"/>
      <c r="E37" s="181"/>
      <c r="F37" s="181"/>
      <c r="G37" s="181"/>
      <c r="H37" s="182"/>
      <c r="I37" s="207" t="s">
        <v>133</v>
      </c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67" t="s">
        <v>136</v>
      </c>
      <c r="U37" s="209" t="s">
        <v>137</v>
      </c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36" t="s">
        <v>160</v>
      </c>
      <c r="AH37" s="231"/>
      <c r="AI37" s="231"/>
      <c r="AJ37" s="231"/>
      <c r="AK37" s="39" t="s">
        <v>135</v>
      </c>
      <c r="AL37" s="33"/>
      <c r="AN37" s="200" t="s">
        <v>128</v>
      </c>
      <c r="AO37" s="200"/>
      <c r="AP37" s="200"/>
      <c r="AQ37" s="200"/>
      <c r="AR37" s="200"/>
      <c r="AS37" s="200"/>
      <c r="AT37" s="200"/>
      <c r="AU37" s="200"/>
      <c r="AV37" s="200"/>
      <c r="AW37" s="164">
        <v>1</v>
      </c>
      <c r="AX37" s="165"/>
      <c r="AY37" s="166"/>
      <c r="AZ37" s="60"/>
      <c r="BA37" s="200" t="s">
        <v>134</v>
      </c>
      <c r="BB37" s="200"/>
      <c r="BC37" s="200"/>
      <c r="BD37" s="200"/>
      <c r="BE37" s="200"/>
      <c r="BF37" s="200"/>
      <c r="BG37" s="200"/>
      <c r="BH37" s="200"/>
      <c r="BI37" s="200"/>
      <c r="BJ37" s="164">
        <v>1</v>
      </c>
      <c r="BK37" s="165"/>
      <c r="BL37" s="166"/>
    </row>
    <row r="38" spans="1:64" ht="13.5">
      <c r="A38" s="56"/>
      <c r="B38" s="57"/>
      <c r="C38" s="57"/>
      <c r="D38" s="57"/>
      <c r="E38" s="57"/>
      <c r="F38" s="3"/>
      <c r="G38" s="3"/>
      <c r="H38" s="3"/>
      <c r="I38" s="283">
        <f>IF(I31&gt;500,IF(I36="密粒度As（20）改質Ⅱ型","",IF(I36="ポーラスAs改質H型","",IF(I36="その他","","表層に改質アスファルト混合物を選択してください"))),"")</f>
      </c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10">
        <f>IF(I36="その他",IF(AH36=0,"等値換算係数を入力してください"),"")</f>
      </c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33"/>
      <c r="AN38" s="200" t="s">
        <v>129</v>
      </c>
      <c r="AO38" s="200"/>
      <c r="AP38" s="200"/>
      <c r="AQ38" s="200"/>
      <c r="AR38" s="200"/>
      <c r="AS38" s="200"/>
      <c r="AT38" s="200"/>
      <c r="AU38" s="200"/>
      <c r="AV38" s="200"/>
      <c r="AW38" s="164">
        <v>1</v>
      </c>
      <c r="AX38" s="165"/>
      <c r="AY38" s="166"/>
      <c r="AZ38" s="60"/>
      <c r="BA38" s="200" t="s">
        <v>117</v>
      </c>
      <c r="BB38" s="200"/>
      <c r="BC38" s="200"/>
      <c r="BD38" s="200"/>
      <c r="BE38" s="200"/>
      <c r="BF38" s="200"/>
      <c r="BG38" s="200"/>
      <c r="BH38" s="200"/>
      <c r="BI38" s="200"/>
      <c r="BJ38" s="164"/>
      <c r="BK38" s="165"/>
      <c r="BL38" s="166"/>
    </row>
    <row r="39" spans="1:54" ht="13.5">
      <c r="A39" s="56" t="s">
        <v>110</v>
      </c>
      <c r="B39" s="57"/>
      <c r="C39" s="57"/>
      <c r="D39" s="57"/>
      <c r="E39" s="57"/>
      <c r="F39" s="3"/>
      <c r="G39" s="3"/>
      <c r="H39" s="3"/>
      <c r="I39" s="199">
        <f>IF(I31&gt;500,IF(I37="粗粒度As（20）改質Ⅱ型","",IF(I37="その他","","基層に改質アスファルト混合物を選択してください")),"")</f>
      </c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>
        <f>IF(I37="その他",IF(AH37=0,"等値換算係数を入力してください"),"")</f>
      </c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33"/>
      <c r="AN39" s="200" t="s">
        <v>130</v>
      </c>
      <c r="AO39" s="200"/>
      <c r="AP39" s="200"/>
      <c r="AQ39" s="200"/>
      <c r="AR39" s="200"/>
      <c r="AS39" s="200"/>
      <c r="AT39" s="200"/>
      <c r="AU39" s="200"/>
      <c r="AV39" s="200"/>
      <c r="AW39" s="164">
        <v>1</v>
      </c>
      <c r="AX39" s="165"/>
      <c r="AY39" s="166"/>
      <c r="AZ39" s="60"/>
      <c r="BA39" s="61"/>
      <c r="BB39" s="61"/>
    </row>
    <row r="40" spans="1:54" ht="13.5">
      <c r="A40" s="60" t="s">
        <v>18</v>
      </c>
      <c r="B40" s="61"/>
      <c r="C40" s="61"/>
      <c r="D40" s="61"/>
      <c r="E40" s="61"/>
      <c r="F40" s="61"/>
      <c r="G40" s="61"/>
      <c r="H40" s="61"/>
      <c r="I40" s="175">
        <f>IF(BO42=1,"","設計荷重区分は１つだけ選んでください")</f>
      </c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70"/>
      <c r="AN40" s="200" t="s">
        <v>131</v>
      </c>
      <c r="AO40" s="200"/>
      <c r="AP40" s="200"/>
      <c r="AQ40" s="200"/>
      <c r="AR40" s="200"/>
      <c r="AS40" s="200"/>
      <c r="AT40" s="200"/>
      <c r="AU40" s="200"/>
      <c r="AV40" s="200"/>
      <c r="AW40" s="164">
        <v>1</v>
      </c>
      <c r="AX40" s="165"/>
      <c r="AY40" s="166"/>
      <c r="AZ40" s="60"/>
      <c r="BA40" s="61"/>
      <c r="BB40" s="61"/>
    </row>
    <row r="41" spans="1:54" ht="13.5">
      <c r="A41" s="60"/>
      <c r="B41" s="179" t="s">
        <v>39</v>
      </c>
      <c r="C41" s="179"/>
      <c r="D41" s="179"/>
      <c r="E41" s="179"/>
      <c r="F41" s="179"/>
      <c r="G41" s="179"/>
      <c r="H41" s="179"/>
      <c r="I41" s="233">
        <v>10</v>
      </c>
      <c r="J41" s="234"/>
      <c r="K41" s="234"/>
      <c r="L41" s="235" t="s">
        <v>17</v>
      </c>
      <c r="M41" s="235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71"/>
      <c r="AL41" s="70"/>
      <c r="AN41" s="200" t="s">
        <v>117</v>
      </c>
      <c r="AO41" s="200"/>
      <c r="AP41" s="200"/>
      <c r="AQ41" s="200"/>
      <c r="AR41" s="200"/>
      <c r="AS41" s="200"/>
      <c r="AT41" s="200"/>
      <c r="AU41" s="200"/>
      <c r="AV41" s="200"/>
      <c r="AW41" s="164"/>
      <c r="AX41" s="165"/>
      <c r="AY41" s="166"/>
      <c r="AZ41" s="60"/>
      <c r="BA41" s="61"/>
      <c r="BB41" s="61"/>
    </row>
    <row r="42" spans="1:67" ht="13.5">
      <c r="A42" s="60"/>
      <c r="B42" s="220" t="s">
        <v>19</v>
      </c>
      <c r="C42" s="217"/>
      <c r="D42" s="217"/>
      <c r="E42" s="217"/>
      <c r="F42" s="217"/>
      <c r="G42" s="217"/>
      <c r="H42" s="221"/>
      <c r="I42" s="109"/>
      <c r="J42" s="110"/>
      <c r="K42" s="111"/>
      <c r="L42" s="58" t="s">
        <v>22</v>
      </c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72" t="s">
        <v>77</v>
      </c>
      <c r="Y42" s="58"/>
      <c r="Z42" s="58"/>
      <c r="AA42" s="58"/>
      <c r="AB42" s="58"/>
      <c r="AC42" s="58"/>
      <c r="AD42" s="58"/>
      <c r="AE42" s="58"/>
      <c r="AF42" s="290"/>
      <c r="AG42" s="231"/>
      <c r="AH42" s="231"/>
      <c r="AI42" s="169" t="s">
        <v>70</v>
      </c>
      <c r="AJ42" s="169"/>
      <c r="AK42" s="170"/>
      <c r="AL42" s="70"/>
      <c r="AN42" s="292"/>
      <c r="AO42" s="292"/>
      <c r="AP42" s="292"/>
      <c r="AQ42" s="292"/>
      <c r="AR42" s="292"/>
      <c r="AS42" s="292"/>
      <c r="AT42" s="291"/>
      <c r="AU42" s="291"/>
      <c r="AV42" s="291"/>
      <c r="AW42" s="291"/>
      <c r="BO42" s="6">
        <f>COUNTIF(I42:K44,"○")</f>
        <v>1</v>
      </c>
    </row>
    <row r="43" spans="1:40" ht="13.5">
      <c r="A43" s="60"/>
      <c r="B43" s="222"/>
      <c r="C43" s="223"/>
      <c r="D43" s="223"/>
      <c r="E43" s="223"/>
      <c r="F43" s="223"/>
      <c r="G43" s="223"/>
      <c r="H43" s="224"/>
      <c r="I43" s="109" t="s">
        <v>157</v>
      </c>
      <c r="J43" s="110"/>
      <c r="K43" s="111"/>
      <c r="L43" s="68" t="s">
        <v>21</v>
      </c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7"/>
      <c r="AL43" s="70"/>
      <c r="AN43" s="55" t="s">
        <v>51</v>
      </c>
    </row>
    <row r="44" spans="1:40" ht="13.5">
      <c r="A44" s="60"/>
      <c r="B44" s="225"/>
      <c r="C44" s="218"/>
      <c r="D44" s="218"/>
      <c r="E44" s="218"/>
      <c r="F44" s="218"/>
      <c r="G44" s="218"/>
      <c r="H44" s="226"/>
      <c r="I44" s="109"/>
      <c r="J44" s="110"/>
      <c r="K44" s="111"/>
      <c r="L44" s="68" t="s">
        <v>20</v>
      </c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9"/>
      <c r="AL44" s="70"/>
      <c r="AN44" s="55" t="s">
        <v>52</v>
      </c>
    </row>
    <row r="45" spans="1:57" ht="13.5">
      <c r="A45" s="60"/>
      <c r="B45" s="227" t="str">
        <f>IF(I44="○","小型貨物自動車交通量","大型車交通量")</f>
        <v>大型車交通量</v>
      </c>
      <c r="C45" s="228"/>
      <c r="D45" s="228"/>
      <c r="E45" s="228"/>
      <c r="F45" s="228"/>
      <c r="G45" s="228"/>
      <c r="H45" s="229"/>
      <c r="I45" s="260">
        <v>6000</v>
      </c>
      <c r="J45" s="261"/>
      <c r="K45" s="261"/>
      <c r="L45" s="261"/>
      <c r="M45" s="261"/>
      <c r="N45" s="261"/>
      <c r="O45" s="172" t="s">
        <v>38</v>
      </c>
      <c r="P45" s="172"/>
      <c r="Q45" s="172"/>
      <c r="R45" s="173"/>
      <c r="S45" s="236" t="s">
        <v>37</v>
      </c>
      <c r="T45" s="109" t="s">
        <v>157</v>
      </c>
      <c r="U45" s="110"/>
      <c r="V45" s="111"/>
      <c r="W45" s="58" t="s">
        <v>34</v>
      </c>
      <c r="X45" s="58"/>
      <c r="Y45" s="58"/>
      <c r="Z45" s="58"/>
      <c r="AA45" s="58"/>
      <c r="AB45" s="58"/>
      <c r="AC45" s="58"/>
      <c r="AD45" s="58"/>
      <c r="AE45" s="58"/>
      <c r="AF45" s="75" t="s">
        <v>170</v>
      </c>
      <c r="AG45" s="231"/>
      <c r="AH45" s="231"/>
      <c r="AI45" s="231"/>
      <c r="AJ45" s="231"/>
      <c r="AK45" s="65" t="s">
        <v>71</v>
      </c>
      <c r="AL45" s="70"/>
      <c r="AN45" s="168" t="s">
        <v>44</v>
      </c>
      <c r="AO45" s="169"/>
      <c r="AP45" s="169"/>
      <c r="AQ45" s="170"/>
      <c r="AR45" s="179" t="s">
        <v>15</v>
      </c>
      <c r="AS45" s="179"/>
      <c r="AT45" s="179"/>
      <c r="AU45" s="179"/>
      <c r="AV45" s="179"/>
      <c r="AW45" s="179"/>
      <c r="AX45" s="179"/>
      <c r="AY45" s="179"/>
      <c r="AZ45" s="179" t="s">
        <v>16</v>
      </c>
      <c r="BA45" s="179"/>
      <c r="BB45" s="179"/>
      <c r="BC45" s="179"/>
      <c r="BD45" s="179"/>
      <c r="BE45" s="179"/>
    </row>
    <row r="46" spans="1:57" ht="13.5">
      <c r="A46" s="60"/>
      <c r="B46" s="232" t="s">
        <v>40</v>
      </c>
      <c r="C46" s="179"/>
      <c r="D46" s="179"/>
      <c r="E46" s="179"/>
      <c r="F46" s="179"/>
      <c r="G46" s="179"/>
      <c r="H46" s="179"/>
      <c r="I46" s="239">
        <v>1</v>
      </c>
      <c r="J46" s="240"/>
      <c r="K46" s="240"/>
      <c r="L46" s="240"/>
      <c r="M46" s="240"/>
      <c r="N46" s="240"/>
      <c r="O46" s="62"/>
      <c r="P46" s="62"/>
      <c r="Q46" s="62"/>
      <c r="R46" s="71"/>
      <c r="S46" s="237"/>
      <c r="T46" s="109"/>
      <c r="U46" s="110"/>
      <c r="V46" s="111"/>
      <c r="W46" s="58" t="s">
        <v>35</v>
      </c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9"/>
      <c r="AL46" s="70"/>
      <c r="AN46" s="168" t="s">
        <v>53</v>
      </c>
      <c r="AO46" s="169"/>
      <c r="AP46" s="169"/>
      <c r="AQ46" s="170"/>
      <c r="AR46" s="179" t="s">
        <v>64</v>
      </c>
      <c r="AS46" s="179"/>
      <c r="AT46" s="179"/>
      <c r="AU46" s="179"/>
      <c r="AV46" s="179"/>
      <c r="AW46" s="179"/>
      <c r="AX46" s="179"/>
      <c r="AY46" s="179"/>
      <c r="AZ46" s="212">
        <v>35000000</v>
      </c>
      <c r="BA46" s="213"/>
      <c r="BB46" s="213"/>
      <c r="BC46" s="213"/>
      <c r="BD46" s="213"/>
      <c r="BE46" s="214"/>
    </row>
    <row r="47" spans="1:57" ht="13.5" customHeight="1">
      <c r="A47" s="60"/>
      <c r="B47" s="179"/>
      <c r="C47" s="179"/>
      <c r="D47" s="179"/>
      <c r="E47" s="179"/>
      <c r="F47" s="179"/>
      <c r="G47" s="179"/>
      <c r="H47" s="179"/>
      <c r="I47" s="241"/>
      <c r="J47" s="242"/>
      <c r="K47" s="242"/>
      <c r="L47" s="242"/>
      <c r="M47" s="242"/>
      <c r="N47" s="242"/>
      <c r="O47" s="61"/>
      <c r="P47" s="61"/>
      <c r="Q47" s="61"/>
      <c r="R47" s="70"/>
      <c r="S47" s="238"/>
      <c r="T47" s="109"/>
      <c r="U47" s="110"/>
      <c r="V47" s="111"/>
      <c r="W47" s="275" t="s">
        <v>36</v>
      </c>
      <c r="X47" s="172"/>
      <c r="Y47" s="172"/>
      <c r="Z47" s="209" t="s">
        <v>162</v>
      </c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65" t="s">
        <v>71</v>
      </c>
      <c r="AL47" s="70"/>
      <c r="AN47" s="168" t="s">
        <v>54</v>
      </c>
      <c r="AO47" s="169"/>
      <c r="AP47" s="169"/>
      <c r="AQ47" s="170"/>
      <c r="AR47" s="179" t="s">
        <v>59</v>
      </c>
      <c r="AS47" s="179"/>
      <c r="AT47" s="179"/>
      <c r="AU47" s="179"/>
      <c r="AV47" s="179"/>
      <c r="AW47" s="179"/>
      <c r="AX47" s="179"/>
      <c r="AY47" s="179"/>
      <c r="AZ47" s="212">
        <v>7000000</v>
      </c>
      <c r="BA47" s="213"/>
      <c r="BB47" s="213"/>
      <c r="BC47" s="213"/>
      <c r="BD47" s="213"/>
      <c r="BE47" s="214"/>
    </row>
    <row r="48" spans="1:57" ht="13.5">
      <c r="A48" s="60"/>
      <c r="B48" s="230" t="s">
        <v>15</v>
      </c>
      <c r="C48" s="230"/>
      <c r="D48" s="230"/>
      <c r="E48" s="230"/>
      <c r="F48" s="230"/>
      <c r="G48" s="230"/>
      <c r="H48" s="230"/>
      <c r="I48" s="73"/>
      <c r="J48" s="262">
        <f>I45</f>
        <v>6000</v>
      </c>
      <c r="K48" s="262"/>
      <c r="L48" s="262"/>
      <c r="M48" s="262"/>
      <c r="N48" s="262"/>
      <c r="O48" s="217" t="s">
        <v>41</v>
      </c>
      <c r="P48" s="217">
        <f>IF(I43="○",1,IF(I42="○",AF42/100,IF(I44="○",1,"")))</f>
        <v>1</v>
      </c>
      <c r="Q48" s="217"/>
      <c r="R48" s="217"/>
      <c r="S48" s="217" t="s">
        <v>41</v>
      </c>
      <c r="T48" s="284">
        <v>1</v>
      </c>
      <c r="U48" s="284"/>
      <c r="V48" s="217" t="s">
        <v>41</v>
      </c>
      <c r="W48" s="215">
        <f>I46</f>
        <v>1</v>
      </c>
      <c r="X48" s="215"/>
      <c r="Y48" s="215"/>
      <c r="Z48" s="217" t="s">
        <v>42</v>
      </c>
      <c r="AA48" s="262">
        <f>J48*P48/T49*W48</f>
        <v>3000</v>
      </c>
      <c r="AB48" s="262"/>
      <c r="AC48" s="262"/>
      <c r="AD48" s="262"/>
      <c r="AE48" s="262"/>
      <c r="AF48" s="286" t="s">
        <v>43</v>
      </c>
      <c r="AG48" s="286"/>
      <c r="AH48" s="286"/>
      <c r="AI48" s="286"/>
      <c r="AJ48" s="286"/>
      <c r="AK48" s="287"/>
      <c r="AL48" s="70"/>
      <c r="AN48" s="168" t="s">
        <v>55</v>
      </c>
      <c r="AO48" s="169"/>
      <c r="AP48" s="169"/>
      <c r="AQ48" s="170"/>
      <c r="AR48" s="179" t="s">
        <v>60</v>
      </c>
      <c r="AS48" s="179"/>
      <c r="AT48" s="179"/>
      <c r="AU48" s="179"/>
      <c r="AV48" s="179"/>
      <c r="AW48" s="179"/>
      <c r="AX48" s="179"/>
      <c r="AY48" s="179"/>
      <c r="AZ48" s="212">
        <v>1000000</v>
      </c>
      <c r="BA48" s="213"/>
      <c r="BB48" s="213"/>
      <c r="BC48" s="213"/>
      <c r="BD48" s="213"/>
      <c r="BE48" s="214"/>
    </row>
    <row r="49" spans="1:57" ht="13.5">
      <c r="A49" s="60"/>
      <c r="B49" s="230"/>
      <c r="C49" s="230"/>
      <c r="D49" s="230"/>
      <c r="E49" s="230"/>
      <c r="F49" s="230"/>
      <c r="G49" s="230"/>
      <c r="H49" s="230"/>
      <c r="I49" s="74"/>
      <c r="J49" s="263"/>
      <c r="K49" s="263"/>
      <c r="L49" s="263"/>
      <c r="M49" s="263"/>
      <c r="N49" s="263"/>
      <c r="O49" s="218"/>
      <c r="P49" s="218"/>
      <c r="Q49" s="218"/>
      <c r="R49" s="218"/>
      <c r="S49" s="218"/>
      <c r="T49" s="218">
        <f>IF(X22="○",2,IF(X23="○",1,0))</f>
        <v>2</v>
      </c>
      <c r="U49" s="218"/>
      <c r="V49" s="218"/>
      <c r="W49" s="216"/>
      <c r="X49" s="216"/>
      <c r="Y49" s="216"/>
      <c r="Z49" s="218"/>
      <c r="AA49" s="263"/>
      <c r="AB49" s="263"/>
      <c r="AC49" s="263"/>
      <c r="AD49" s="263"/>
      <c r="AE49" s="263"/>
      <c r="AF49" s="288"/>
      <c r="AG49" s="288"/>
      <c r="AH49" s="288"/>
      <c r="AI49" s="288"/>
      <c r="AJ49" s="288"/>
      <c r="AK49" s="289"/>
      <c r="AL49" s="70"/>
      <c r="AN49" s="168" t="s">
        <v>56</v>
      </c>
      <c r="AO49" s="169"/>
      <c r="AP49" s="169"/>
      <c r="AQ49" s="170"/>
      <c r="AR49" s="179" t="s">
        <v>61</v>
      </c>
      <c r="AS49" s="179"/>
      <c r="AT49" s="179"/>
      <c r="AU49" s="179"/>
      <c r="AV49" s="179"/>
      <c r="AW49" s="179"/>
      <c r="AX49" s="179"/>
      <c r="AY49" s="179"/>
      <c r="AZ49" s="212">
        <v>150000</v>
      </c>
      <c r="BA49" s="213"/>
      <c r="BB49" s="213"/>
      <c r="BC49" s="213"/>
      <c r="BD49" s="213"/>
      <c r="BE49" s="214"/>
    </row>
    <row r="50" spans="1:57" ht="13.5">
      <c r="A50" s="60"/>
      <c r="B50" s="179" t="s">
        <v>16</v>
      </c>
      <c r="C50" s="179"/>
      <c r="D50" s="179"/>
      <c r="E50" s="179"/>
      <c r="F50" s="179"/>
      <c r="G50" s="179"/>
      <c r="H50" s="179"/>
      <c r="I50" s="258">
        <f>IF(I44="○",IF(AA48&lt;300,660000,IF(AA48&lt;650,1100000,IF(AA48&lt;3000,2400000,11000000))),IF(AA48&lt;15,1500,IF(AA48&lt;40,7000,IF(AA48&lt;100,30000,IF(AA48&lt;250,150000,IF(AA48&lt;1000,1000000,IF(AA48&lt;3000,7000000,35000000)))))))*I41/10</f>
        <v>35000000</v>
      </c>
      <c r="J50" s="259"/>
      <c r="K50" s="259"/>
      <c r="L50" s="259"/>
      <c r="M50" s="259"/>
      <c r="N50" s="259"/>
      <c r="O50" s="259"/>
      <c r="P50" s="259"/>
      <c r="Q50" s="277" t="s">
        <v>78</v>
      </c>
      <c r="R50" s="277"/>
      <c r="S50" s="169">
        <f>I41</f>
        <v>10</v>
      </c>
      <c r="T50" s="169"/>
      <c r="U50" s="187" t="s">
        <v>79</v>
      </c>
      <c r="V50" s="187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9"/>
      <c r="AL50" s="70"/>
      <c r="AN50" s="168" t="s">
        <v>57</v>
      </c>
      <c r="AO50" s="169"/>
      <c r="AP50" s="169"/>
      <c r="AQ50" s="170"/>
      <c r="AR50" s="179" t="s">
        <v>62</v>
      </c>
      <c r="AS50" s="179"/>
      <c r="AT50" s="179"/>
      <c r="AU50" s="179"/>
      <c r="AV50" s="179"/>
      <c r="AW50" s="179"/>
      <c r="AX50" s="179"/>
      <c r="AY50" s="179"/>
      <c r="AZ50" s="212">
        <v>30000</v>
      </c>
      <c r="BA50" s="213"/>
      <c r="BB50" s="213"/>
      <c r="BC50" s="213"/>
      <c r="BD50" s="213"/>
      <c r="BE50" s="214"/>
    </row>
    <row r="51" spans="1:57" ht="13.5">
      <c r="A51" s="60"/>
      <c r="B51" s="168" t="s">
        <v>44</v>
      </c>
      <c r="C51" s="169"/>
      <c r="D51" s="169"/>
      <c r="E51" s="169"/>
      <c r="F51" s="169"/>
      <c r="G51" s="169"/>
      <c r="H51" s="170"/>
      <c r="I51" s="264" t="str">
        <f>IF(I44="○","S","N")</f>
        <v>N</v>
      </c>
      <c r="J51" s="265"/>
      <c r="K51" s="265"/>
      <c r="L51" s="265"/>
      <c r="M51" s="265"/>
      <c r="N51" s="276" t="str">
        <f>IF(I44="○",IF(AA48&lt;300,"1",IF(AA48&lt;650,"2",IF(AA48&lt;3000,"3","4"))),IF(AA48&lt;15,"1",IF(AA48&lt;40,"2",IF(AA48&lt;100,"3",IF(AA48&lt;250,"4",IF(AA48&lt;1000,"5",IF(AA48&lt;3000,"6","7")))))))</f>
        <v>7</v>
      </c>
      <c r="O51" s="276"/>
      <c r="P51" s="276"/>
      <c r="Q51" s="276"/>
      <c r="R51" s="276"/>
      <c r="S51" s="82"/>
      <c r="T51" s="82"/>
      <c r="U51" s="58"/>
      <c r="V51" s="58"/>
      <c r="W51" s="82"/>
      <c r="X51" s="82"/>
      <c r="Y51" s="82"/>
      <c r="Z51" s="82"/>
      <c r="AA51" s="82"/>
      <c r="AB51" s="75"/>
      <c r="AC51" s="75"/>
      <c r="AD51" s="75"/>
      <c r="AE51" s="75"/>
      <c r="AF51" s="75"/>
      <c r="AG51" s="83"/>
      <c r="AH51" s="83"/>
      <c r="AI51" s="83"/>
      <c r="AJ51" s="83"/>
      <c r="AK51" s="84"/>
      <c r="AL51" s="70"/>
      <c r="AN51" s="168" t="s">
        <v>58</v>
      </c>
      <c r="AO51" s="169"/>
      <c r="AP51" s="169"/>
      <c r="AQ51" s="170"/>
      <c r="AR51" s="179" t="s">
        <v>63</v>
      </c>
      <c r="AS51" s="179"/>
      <c r="AT51" s="179"/>
      <c r="AU51" s="179"/>
      <c r="AV51" s="179"/>
      <c r="AW51" s="179"/>
      <c r="AX51" s="179"/>
      <c r="AY51" s="179"/>
      <c r="AZ51" s="212">
        <v>7000</v>
      </c>
      <c r="BA51" s="213"/>
      <c r="BB51" s="213"/>
      <c r="BC51" s="213"/>
      <c r="BD51" s="213"/>
      <c r="BE51" s="214"/>
    </row>
    <row r="52" spans="1:67" ht="13.5">
      <c r="A52" s="60"/>
      <c r="B52" s="179" t="s">
        <v>45</v>
      </c>
      <c r="C52" s="179"/>
      <c r="D52" s="179"/>
      <c r="E52" s="179"/>
      <c r="F52" s="179"/>
      <c r="G52" s="179"/>
      <c r="H52" s="179"/>
      <c r="I52" s="109" t="s">
        <v>157</v>
      </c>
      <c r="J52" s="110"/>
      <c r="K52" s="111"/>
      <c r="L52" s="255">
        <v>0.9</v>
      </c>
      <c r="M52" s="255"/>
      <c r="N52" s="255"/>
      <c r="O52" s="109"/>
      <c r="P52" s="110"/>
      <c r="Q52" s="111"/>
      <c r="R52" s="255">
        <v>0.75</v>
      </c>
      <c r="S52" s="255"/>
      <c r="T52" s="255"/>
      <c r="U52" s="109"/>
      <c r="V52" s="110"/>
      <c r="W52" s="111"/>
      <c r="X52" s="255">
        <v>0.5</v>
      </c>
      <c r="Y52" s="255"/>
      <c r="Z52" s="255"/>
      <c r="AA52" s="266">
        <f>IF(I44="○","○","")</f>
      </c>
      <c r="AB52" s="254"/>
      <c r="AC52" s="267"/>
      <c r="AD52" s="285" t="s">
        <v>20</v>
      </c>
      <c r="AE52" s="285"/>
      <c r="AF52" s="285"/>
      <c r="AG52" s="285"/>
      <c r="AH52" s="285"/>
      <c r="AI52" s="285"/>
      <c r="AJ52" s="285"/>
      <c r="AK52" s="285"/>
      <c r="AL52" s="70"/>
      <c r="AN52" s="168" t="s">
        <v>76</v>
      </c>
      <c r="AO52" s="169"/>
      <c r="AP52" s="169"/>
      <c r="AQ52" s="170"/>
      <c r="AR52" s="179" t="s">
        <v>65</v>
      </c>
      <c r="AS52" s="179"/>
      <c r="AT52" s="179"/>
      <c r="AU52" s="179"/>
      <c r="AV52" s="179"/>
      <c r="AW52" s="179"/>
      <c r="AX52" s="179"/>
      <c r="AY52" s="179"/>
      <c r="AZ52" s="212">
        <v>1500</v>
      </c>
      <c r="BA52" s="213"/>
      <c r="BB52" s="213"/>
      <c r="BC52" s="213"/>
      <c r="BD52" s="213"/>
      <c r="BE52" s="214"/>
      <c r="BO52" s="6">
        <f>COUNTIF(I52:AC52,"○")</f>
        <v>1</v>
      </c>
    </row>
    <row r="53" spans="1:38" ht="13.5">
      <c r="A53" s="60"/>
      <c r="B53" s="179" t="s">
        <v>46</v>
      </c>
      <c r="C53" s="179"/>
      <c r="D53" s="179"/>
      <c r="E53" s="179"/>
      <c r="F53" s="179"/>
      <c r="G53" s="179"/>
      <c r="H53" s="179"/>
      <c r="I53" s="127">
        <v>6</v>
      </c>
      <c r="J53" s="128"/>
      <c r="K53" s="128"/>
      <c r="L53" s="128"/>
      <c r="M53" s="128"/>
      <c r="N53" s="128"/>
      <c r="O53" s="128"/>
      <c r="P53" s="128"/>
      <c r="Q53" s="128"/>
      <c r="R53" s="58"/>
      <c r="S53" s="58"/>
      <c r="T53" s="58" t="s">
        <v>171</v>
      </c>
      <c r="U53" s="58"/>
      <c r="V53" s="58"/>
      <c r="W53" s="58"/>
      <c r="X53" s="169">
        <f>IF(I53&lt;3,"設計CBRは3以上を選択してください","")</f>
      </c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70"/>
      <c r="AL53" s="70"/>
    </row>
    <row r="54" spans="1:57" s="6" customFormat="1" ht="13.5">
      <c r="A54" s="48"/>
      <c r="B54" s="49"/>
      <c r="C54" s="49"/>
      <c r="D54" s="49"/>
      <c r="E54" s="49"/>
      <c r="F54" s="49"/>
      <c r="G54" s="49"/>
      <c r="H54" s="49"/>
      <c r="I54" s="254">
        <f>IF(BO52=1,"","信頼度は１つだけ選んでください")</f>
      </c>
      <c r="J54" s="254"/>
      <c r="K54" s="254"/>
      <c r="L54" s="254"/>
      <c r="M54" s="254"/>
      <c r="N54" s="254"/>
      <c r="O54" s="254"/>
      <c r="P54" s="254"/>
      <c r="Q54" s="254"/>
      <c r="R54" s="254"/>
      <c r="S54" s="254"/>
      <c r="T54" s="25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5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52"/>
      <c r="BA54" s="52"/>
      <c r="BB54" s="52"/>
      <c r="BC54" s="52"/>
      <c r="BD54" s="52"/>
      <c r="BE54" s="52"/>
    </row>
    <row r="55" spans="1:40" ht="13.5">
      <c r="A55" s="60" t="s">
        <v>23</v>
      </c>
      <c r="B55" s="61"/>
      <c r="C55" s="61"/>
      <c r="D55" s="61"/>
      <c r="E55" s="61"/>
      <c r="F55" s="61"/>
      <c r="J55" s="252" t="s">
        <v>48</v>
      </c>
      <c r="K55" s="252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70"/>
      <c r="AN55" s="55" t="s">
        <v>69</v>
      </c>
    </row>
    <row r="56" spans="1:57" ht="13.5">
      <c r="A56" s="60"/>
      <c r="B56" s="61"/>
      <c r="C56" s="61"/>
      <c r="D56" s="257" t="s">
        <v>47</v>
      </c>
      <c r="E56" s="257"/>
      <c r="F56" s="257"/>
      <c r="G56" s="280">
        <f>IF(I52="○",3.84,IF(O52="○",3.43,IF(U52="○",3.07,IF(AA52="○",1.95,""))))</f>
        <v>3.84</v>
      </c>
      <c r="H56" s="280"/>
      <c r="I56" s="280"/>
      <c r="J56" s="253"/>
      <c r="K56" s="253"/>
      <c r="L56" s="223" t="s">
        <v>50</v>
      </c>
      <c r="M56" s="223"/>
      <c r="N56" s="256">
        <f>IF(G56="","",(G56*I50^0.16)/(I53)^0.3)</f>
        <v>36.13572199206008</v>
      </c>
      <c r="O56" s="256"/>
      <c r="P56" s="256"/>
      <c r="Q56" s="61"/>
      <c r="R56" s="61"/>
      <c r="S56" s="61"/>
      <c r="T56" s="61"/>
      <c r="U56" s="61"/>
      <c r="AE56" s="61"/>
      <c r="AF56" s="61"/>
      <c r="AG56" s="61"/>
      <c r="AH56" s="61"/>
      <c r="AI56" s="61"/>
      <c r="AJ56" s="61"/>
      <c r="AK56" s="61"/>
      <c r="AL56" s="70"/>
      <c r="AN56" s="168" t="s">
        <v>44</v>
      </c>
      <c r="AO56" s="169"/>
      <c r="AP56" s="169"/>
      <c r="AQ56" s="170"/>
      <c r="AR56" s="179" t="s">
        <v>15</v>
      </c>
      <c r="AS56" s="179"/>
      <c r="AT56" s="179"/>
      <c r="AU56" s="179"/>
      <c r="AV56" s="179"/>
      <c r="AW56" s="179"/>
      <c r="AX56" s="179"/>
      <c r="AY56" s="179"/>
      <c r="AZ56" s="179" t="s">
        <v>16</v>
      </c>
      <c r="BA56" s="179"/>
      <c r="BB56" s="179"/>
      <c r="BC56" s="179"/>
      <c r="BD56" s="179"/>
      <c r="BE56" s="179"/>
    </row>
    <row r="57" spans="1:57" ht="13.5" customHeight="1">
      <c r="A57" s="60"/>
      <c r="B57" s="61"/>
      <c r="C57" s="61"/>
      <c r="D57" s="257"/>
      <c r="E57" s="257"/>
      <c r="F57" s="257"/>
      <c r="G57" s="278" t="s">
        <v>49</v>
      </c>
      <c r="H57" s="278"/>
      <c r="I57" s="278"/>
      <c r="J57" s="278"/>
      <c r="K57" s="278"/>
      <c r="L57" s="223"/>
      <c r="M57" s="223"/>
      <c r="N57" s="256"/>
      <c r="O57" s="256"/>
      <c r="P57" s="256"/>
      <c r="Q57" s="61"/>
      <c r="R57" s="61"/>
      <c r="S57" s="61"/>
      <c r="T57" s="61"/>
      <c r="U57" s="61"/>
      <c r="AE57" s="61"/>
      <c r="AF57" s="61"/>
      <c r="AG57" s="61"/>
      <c r="AH57" s="61"/>
      <c r="AI57" s="61"/>
      <c r="AJ57" s="61"/>
      <c r="AK57" s="61"/>
      <c r="AL57" s="70"/>
      <c r="AN57" s="168" t="s">
        <v>75</v>
      </c>
      <c r="AO57" s="169"/>
      <c r="AP57" s="169"/>
      <c r="AQ57" s="170"/>
      <c r="AR57" s="179" t="s">
        <v>64</v>
      </c>
      <c r="AS57" s="179"/>
      <c r="AT57" s="179"/>
      <c r="AU57" s="179"/>
      <c r="AV57" s="179"/>
      <c r="AW57" s="179"/>
      <c r="AX57" s="179"/>
      <c r="AY57" s="179"/>
      <c r="AZ57" s="212">
        <v>11000000</v>
      </c>
      <c r="BA57" s="213"/>
      <c r="BB57" s="213"/>
      <c r="BC57" s="213"/>
      <c r="BD57" s="213"/>
      <c r="BE57" s="214"/>
    </row>
    <row r="58" spans="1:57" ht="13.5">
      <c r="A58" s="60"/>
      <c r="B58" s="61"/>
      <c r="C58" s="61"/>
      <c r="D58" s="76"/>
      <c r="E58" s="76"/>
      <c r="F58" s="76"/>
      <c r="G58" s="279"/>
      <c r="H58" s="279"/>
      <c r="I58" s="279"/>
      <c r="J58" s="279"/>
      <c r="K58" s="279"/>
      <c r="L58" s="78"/>
      <c r="M58" s="78"/>
      <c r="N58" s="77"/>
      <c r="O58" s="77"/>
      <c r="P58" s="77"/>
      <c r="Q58" s="61"/>
      <c r="R58" s="61"/>
      <c r="S58" s="61"/>
      <c r="T58" s="61"/>
      <c r="U58" s="61"/>
      <c r="AE58" s="61"/>
      <c r="AF58" s="61"/>
      <c r="AG58" s="61"/>
      <c r="AH58" s="61"/>
      <c r="AI58" s="61"/>
      <c r="AJ58" s="61"/>
      <c r="AK58" s="61"/>
      <c r="AL58" s="70"/>
      <c r="AN58" s="168" t="s">
        <v>74</v>
      </c>
      <c r="AO58" s="169"/>
      <c r="AP58" s="169"/>
      <c r="AQ58" s="170"/>
      <c r="AR58" s="179" t="s">
        <v>66</v>
      </c>
      <c r="AS58" s="179"/>
      <c r="AT58" s="179"/>
      <c r="AU58" s="179"/>
      <c r="AV58" s="179"/>
      <c r="AW58" s="179"/>
      <c r="AX58" s="179"/>
      <c r="AY58" s="179"/>
      <c r="AZ58" s="212">
        <v>2400000</v>
      </c>
      <c r="BA58" s="213"/>
      <c r="BB58" s="213"/>
      <c r="BC58" s="213"/>
      <c r="BD58" s="213"/>
      <c r="BE58" s="214"/>
    </row>
    <row r="59" spans="1:57" ht="13.5">
      <c r="A59" s="60" t="s">
        <v>24</v>
      </c>
      <c r="B59" s="61"/>
      <c r="C59" s="61"/>
      <c r="D59" s="61"/>
      <c r="E59" s="61"/>
      <c r="F59" s="61"/>
      <c r="G59" s="79"/>
      <c r="H59" s="79"/>
      <c r="I59" s="79"/>
      <c r="J59" s="79"/>
      <c r="K59" s="79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70"/>
      <c r="AN59" s="168" t="s">
        <v>73</v>
      </c>
      <c r="AO59" s="169"/>
      <c r="AP59" s="169"/>
      <c r="AQ59" s="170"/>
      <c r="AR59" s="168" t="s">
        <v>67</v>
      </c>
      <c r="AS59" s="169"/>
      <c r="AT59" s="169"/>
      <c r="AU59" s="169"/>
      <c r="AV59" s="169"/>
      <c r="AW59" s="169"/>
      <c r="AX59" s="169"/>
      <c r="AY59" s="170"/>
      <c r="AZ59" s="212">
        <v>1100000</v>
      </c>
      <c r="BA59" s="213"/>
      <c r="BB59" s="213"/>
      <c r="BC59" s="213"/>
      <c r="BD59" s="213"/>
      <c r="BE59" s="214"/>
    </row>
    <row r="60" spans="1:57" ht="13.5">
      <c r="A60" s="60"/>
      <c r="B60" s="179" t="s">
        <v>29</v>
      </c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 t="s">
        <v>30</v>
      </c>
      <c r="O60" s="179"/>
      <c r="P60" s="179"/>
      <c r="Q60" s="179"/>
      <c r="R60" s="179"/>
      <c r="S60" s="179"/>
      <c r="T60" s="179" t="s">
        <v>12</v>
      </c>
      <c r="U60" s="179"/>
      <c r="V60" s="179"/>
      <c r="W60" s="179"/>
      <c r="X60" s="179"/>
      <c r="Y60" s="179"/>
      <c r="Z60" s="179" t="s">
        <v>33</v>
      </c>
      <c r="AA60" s="179"/>
      <c r="AB60" s="179"/>
      <c r="AC60" s="179"/>
      <c r="AD60" s="179"/>
      <c r="AE60" s="179"/>
      <c r="AF60" s="179"/>
      <c r="AG60" s="179"/>
      <c r="AH60" s="179"/>
      <c r="AI60" s="179"/>
      <c r="AJ60" s="179"/>
      <c r="AK60" s="179"/>
      <c r="AL60" s="70"/>
      <c r="AN60" s="168" t="s">
        <v>72</v>
      </c>
      <c r="AO60" s="169"/>
      <c r="AP60" s="169"/>
      <c r="AQ60" s="170"/>
      <c r="AR60" s="179" t="s">
        <v>68</v>
      </c>
      <c r="AS60" s="179"/>
      <c r="AT60" s="179"/>
      <c r="AU60" s="179"/>
      <c r="AV60" s="179"/>
      <c r="AW60" s="179"/>
      <c r="AX60" s="179"/>
      <c r="AY60" s="179"/>
      <c r="AZ60" s="212">
        <v>660000</v>
      </c>
      <c r="BA60" s="213"/>
      <c r="BB60" s="213"/>
      <c r="BC60" s="213"/>
      <c r="BD60" s="213"/>
      <c r="BE60" s="214"/>
    </row>
    <row r="61" spans="1:38" ht="13.5">
      <c r="A61" s="60"/>
      <c r="B61" s="179" t="s">
        <v>28</v>
      </c>
      <c r="C61" s="179"/>
      <c r="D61" s="179"/>
      <c r="E61" s="179"/>
      <c r="F61" s="251" t="str">
        <f>IF(I36="その他",U36,I36)</f>
        <v>ポーラスAs改質H型</v>
      </c>
      <c r="G61" s="251"/>
      <c r="H61" s="251"/>
      <c r="I61" s="251"/>
      <c r="J61" s="251"/>
      <c r="K61" s="251"/>
      <c r="L61" s="251"/>
      <c r="M61" s="251"/>
      <c r="N61" s="247">
        <f>IF(F61="その他",AH36,IF(F61=0,"",VLOOKUP(F61,$AN$36:$AY$40,10,FALSE)))</f>
        <v>1</v>
      </c>
      <c r="O61" s="247"/>
      <c r="P61" s="247"/>
      <c r="Q61" s="247"/>
      <c r="R61" s="247"/>
      <c r="S61" s="247"/>
      <c r="T61" s="219">
        <v>10</v>
      </c>
      <c r="U61" s="219"/>
      <c r="V61" s="219"/>
      <c r="W61" s="219"/>
      <c r="X61" s="219"/>
      <c r="Y61" s="219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70"/>
    </row>
    <row r="62" spans="1:64" ht="13.5">
      <c r="A62" s="60"/>
      <c r="B62" s="179" t="s">
        <v>27</v>
      </c>
      <c r="C62" s="179"/>
      <c r="D62" s="179"/>
      <c r="E62" s="179"/>
      <c r="F62" s="251" t="str">
        <f>IF(I37="その他",U37,IF(I37="","",I37))</f>
        <v>粗粒度As（20）改質Ⅱ型</v>
      </c>
      <c r="G62" s="251"/>
      <c r="H62" s="251"/>
      <c r="I62" s="251"/>
      <c r="J62" s="251"/>
      <c r="K62" s="251"/>
      <c r="L62" s="251"/>
      <c r="M62" s="251"/>
      <c r="N62" s="247">
        <f>IF(F62="","",IF(F62="その他",AH37,IF(F62=0,"",VLOOKUP(F62,$BA$36:$BL$37,10,FALSE))))</f>
        <v>1</v>
      </c>
      <c r="O62" s="247"/>
      <c r="P62" s="247"/>
      <c r="Q62" s="247"/>
      <c r="R62" s="247"/>
      <c r="S62" s="247"/>
      <c r="T62" s="219">
        <v>10</v>
      </c>
      <c r="U62" s="219"/>
      <c r="V62" s="219"/>
      <c r="W62" s="219"/>
      <c r="X62" s="219"/>
      <c r="Y62" s="219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70"/>
      <c r="AN62" s="268" t="s">
        <v>25</v>
      </c>
      <c r="AO62" s="269"/>
      <c r="AP62" s="269"/>
      <c r="AQ62" s="269"/>
      <c r="AR62" s="269"/>
      <c r="AS62" s="269"/>
      <c r="AT62" s="269"/>
      <c r="AU62" s="269"/>
      <c r="AV62" s="270"/>
      <c r="AW62" s="171" t="s">
        <v>156</v>
      </c>
      <c r="AX62" s="172"/>
      <c r="AY62" s="173"/>
      <c r="BA62" s="268" t="s">
        <v>26</v>
      </c>
      <c r="BB62" s="269"/>
      <c r="BC62" s="269"/>
      <c r="BD62" s="269"/>
      <c r="BE62" s="269"/>
      <c r="BF62" s="269"/>
      <c r="BG62" s="269"/>
      <c r="BH62" s="269"/>
      <c r="BI62" s="270"/>
      <c r="BJ62" s="171" t="s">
        <v>156</v>
      </c>
      <c r="BK62" s="172"/>
      <c r="BL62" s="173"/>
    </row>
    <row r="63" spans="1:64" ht="13.5">
      <c r="A63" s="60"/>
      <c r="B63" s="220" t="s">
        <v>25</v>
      </c>
      <c r="C63" s="217"/>
      <c r="D63" s="217"/>
      <c r="E63" s="221"/>
      <c r="F63" s="248" t="s">
        <v>153</v>
      </c>
      <c r="G63" s="248"/>
      <c r="H63" s="248"/>
      <c r="I63" s="248"/>
      <c r="J63" s="248"/>
      <c r="K63" s="248"/>
      <c r="L63" s="248"/>
      <c r="M63" s="248"/>
      <c r="N63" s="247">
        <f>IF(F63=0,"",VLOOKUP(F63,$AN$64:$AY$71,10,FALSE))</f>
        <v>0.35</v>
      </c>
      <c r="O63" s="247"/>
      <c r="P63" s="247"/>
      <c r="Q63" s="247"/>
      <c r="R63" s="247"/>
      <c r="S63" s="247"/>
      <c r="T63" s="219">
        <v>10</v>
      </c>
      <c r="U63" s="219"/>
      <c r="V63" s="219"/>
      <c r="W63" s="219"/>
      <c r="X63" s="219"/>
      <c r="Y63" s="219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70"/>
      <c r="AN63" s="271"/>
      <c r="AO63" s="272"/>
      <c r="AP63" s="272"/>
      <c r="AQ63" s="272"/>
      <c r="AR63" s="272"/>
      <c r="AS63" s="272"/>
      <c r="AT63" s="272"/>
      <c r="AU63" s="272"/>
      <c r="AV63" s="273"/>
      <c r="AW63" s="174"/>
      <c r="AX63" s="175"/>
      <c r="AY63" s="176"/>
      <c r="BA63" s="271"/>
      <c r="BB63" s="272"/>
      <c r="BC63" s="272"/>
      <c r="BD63" s="272"/>
      <c r="BE63" s="272"/>
      <c r="BF63" s="272"/>
      <c r="BG63" s="272"/>
      <c r="BH63" s="272"/>
      <c r="BI63" s="273"/>
      <c r="BJ63" s="174"/>
      <c r="BK63" s="175"/>
      <c r="BL63" s="176"/>
    </row>
    <row r="64" spans="1:64" ht="13.5">
      <c r="A64" s="60"/>
      <c r="B64" s="225"/>
      <c r="C64" s="218"/>
      <c r="D64" s="218"/>
      <c r="E64" s="226"/>
      <c r="F64" s="244"/>
      <c r="G64" s="245"/>
      <c r="H64" s="245"/>
      <c r="I64" s="245"/>
      <c r="J64" s="245"/>
      <c r="K64" s="245"/>
      <c r="L64" s="245"/>
      <c r="M64" s="246"/>
      <c r="N64" s="247">
        <f>IF(F64=0,"",VLOOKUP(F64,$AN$64:$AY$71,10,FALSE))</f>
      </c>
      <c r="O64" s="247"/>
      <c r="P64" s="247"/>
      <c r="Q64" s="247"/>
      <c r="R64" s="247"/>
      <c r="S64" s="247"/>
      <c r="T64" s="219"/>
      <c r="U64" s="219"/>
      <c r="V64" s="219"/>
      <c r="W64" s="219"/>
      <c r="X64" s="219"/>
      <c r="Y64" s="219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70"/>
      <c r="AN64" s="167"/>
      <c r="AO64" s="167"/>
      <c r="AP64" s="167"/>
      <c r="AQ64" s="167"/>
      <c r="AR64" s="167"/>
      <c r="AS64" s="167"/>
      <c r="AT64" s="167"/>
      <c r="AU64" s="167"/>
      <c r="AV64" s="167"/>
      <c r="AW64" s="168"/>
      <c r="AX64" s="169"/>
      <c r="AY64" s="170"/>
      <c r="BA64" s="179"/>
      <c r="BB64" s="179"/>
      <c r="BC64" s="179"/>
      <c r="BD64" s="179"/>
      <c r="BE64" s="179"/>
      <c r="BF64" s="179"/>
      <c r="BG64" s="179"/>
      <c r="BH64" s="179"/>
      <c r="BI64" s="179"/>
      <c r="BJ64" s="168"/>
      <c r="BK64" s="169"/>
      <c r="BL64" s="170"/>
    </row>
    <row r="65" spans="1:64" ht="13.5">
      <c r="A65" s="60"/>
      <c r="B65" s="179" t="s">
        <v>26</v>
      </c>
      <c r="C65" s="179"/>
      <c r="D65" s="179"/>
      <c r="E65" s="179"/>
      <c r="F65" s="244" t="s">
        <v>142</v>
      </c>
      <c r="G65" s="245"/>
      <c r="H65" s="245"/>
      <c r="I65" s="245"/>
      <c r="J65" s="245"/>
      <c r="K65" s="245"/>
      <c r="L65" s="245"/>
      <c r="M65" s="246"/>
      <c r="N65" s="247">
        <f>IF(F65=0,"",VLOOKUP(F65,$BA$64:$BL$74,10,FALSE))</f>
        <v>0.25</v>
      </c>
      <c r="O65" s="247"/>
      <c r="P65" s="247"/>
      <c r="Q65" s="247"/>
      <c r="R65" s="247"/>
      <c r="S65" s="247"/>
      <c r="T65" s="219">
        <v>60</v>
      </c>
      <c r="U65" s="219"/>
      <c r="V65" s="219"/>
      <c r="W65" s="219"/>
      <c r="X65" s="219"/>
      <c r="Y65" s="219"/>
      <c r="Z65" s="112"/>
      <c r="AA65" s="112"/>
      <c r="AB65" s="112"/>
      <c r="AC65" s="112"/>
      <c r="AD65" s="112"/>
      <c r="AE65" s="112"/>
      <c r="AF65" s="112"/>
      <c r="AG65" s="112"/>
      <c r="AH65" s="112"/>
      <c r="AI65" s="112"/>
      <c r="AJ65" s="112"/>
      <c r="AK65" s="112"/>
      <c r="AL65" s="70"/>
      <c r="AN65" s="161" t="s">
        <v>151</v>
      </c>
      <c r="AO65" s="162"/>
      <c r="AP65" s="162"/>
      <c r="AQ65" s="162"/>
      <c r="AR65" s="162"/>
      <c r="AS65" s="162"/>
      <c r="AT65" s="162"/>
      <c r="AU65" s="162"/>
      <c r="AV65" s="163"/>
      <c r="AW65" s="164">
        <v>0.8</v>
      </c>
      <c r="AX65" s="165"/>
      <c r="AY65" s="166"/>
      <c r="BA65" s="161" t="s">
        <v>141</v>
      </c>
      <c r="BB65" s="162"/>
      <c r="BC65" s="162"/>
      <c r="BD65" s="162"/>
      <c r="BE65" s="162"/>
      <c r="BF65" s="162"/>
      <c r="BG65" s="162"/>
      <c r="BH65" s="162"/>
      <c r="BI65" s="163"/>
      <c r="BJ65" s="164">
        <v>0.25</v>
      </c>
      <c r="BK65" s="165"/>
      <c r="BL65" s="166"/>
    </row>
    <row r="66" spans="1:64" ht="13.5">
      <c r="A66" s="60"/>
      <c r="B66" s="179" t="s">
        <v>31</v>
      </c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243"/>
      <c r="O66" s="243"/>
      <c r="P66" s="243"/>
      <c r="Q66" s="243"/>
      <c r="R66" s="243"/>
      <c r="S66" s="243"/>
      <c r="T66" s="250">
        <f>N61*T61+IF(F62="",0,N62*T62)+IF(F63="",0,N63*T63)+IF(F64="",0,N64*T64)+IF(F65="",0,N65*T65)</f>
        <v>38.5</v>
      </c>
      <c r="U66" s="250"/>
      <c r="V66" s="250"/>
      <c r="W66" s="250"/>
      <c r="X66" s="250"/>
      <c r="Y66" s="250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70"/>
      <c r="AN66" s="161" t="s">
        <v>150</v>
      </c>
      <c r="AO66" s="162"/>
      <c r="AP66" s="162"/>
      <c r="AQ66" s="162"/>
      <c r="AR66" s="162"/>
      <c r="AS66" s="162"/>
      <c r="AT66" s="162"/>
      <c r="AU66" s="162"/>
      <c r="AV66" s="163"/>
      <c r="AW66" s="164">
        <v>0.55</v>
      </c>
      <c r="AX66" s="165"/>
      <c r="AY66" s="166"/>
      <c r="BA66" s="161" t="s">
        <v>139</v>
      </c>
      <c r="BB66" s="162"/>
      <c r="BC66" s="162"/>
      <c r="BD66" s="162"/>
      <c r="BE66" s="162"/>
      <c r="BF66" s="162"/>
      <c r="BG66" s="162"/>
      <c r="BH66" s="162"/>
      <c r="BI66" s="163"/>
      <c r="BJ66" s="164">
        <v>0.2</v>
      </c>
      <c r="BK66" s="165"/>
      <c r="BL66" s="166"/>
    </row>
    <row r="67" spans="1:64" ht="13.5">
      <c r="A67" s="60"/>
      <c r="B67" s="179" t="s">
        <v>32</v>
      </c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243"/>
      <c r="O67" s="243"/>
      <c r="P67" s="243"/>
      <c r="Q67" s="243"/>
      <c r="R67" s="243"/>
      <c r="S67" s="243"/>
      <c r="T67" s="249">
        <f>SUM(T61:Y65)</f>
        <v>90</v>
      </c>
      <c r="U67" s="249"/>
      <c r="V67" s="249"/>
      <c r="W67" s="249"/>
      <c r="X67" s="249"/>
      <c r="Y67" s="249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70"/>
      <c r="AN67" s="161" t="s">
        <v>152</v>
      </c>
      <c r="AO67" s="162"/>
      <c r="AP67" s="162"/>
      <c r="AQ67" s="162"/>
      <c r="AR67" s="162"/>
      <c r="AS67" s="162"/>
      <c r="AT67" s="162"/>
      <c r="AU67" s="162"/>
      <c r="AV67" s="163"/>
      <c r="AW67" s="164">
        <v>0.65</v>
      </c>
      <c r="AX67" s="165"/>
      <c r="AY67" s="166"/>
      <c r="BA67" s="161" t="s">
        <v>140</v>
      </c>
      <c r="BB67" s="162"/>
      <c r="BC67" s="162"/>
      <c r="BD67" s="162"/>
      <c r="BE67" s="162"/>
      <c r="BF67" s="162"/>
      <c r="BG67" s="162"/>
      <c r="BH67" s="162"/>
      <c r="BI67" s="163"/>
      <c r="BJ67" s="164">
        <v>0.25</v>
      </c>
      <c r="BK67" s="165"/>
      <c r="BL67" s="166"/>
    </row>
    <row r="68" spans="1:64" s="4" customFormat="1" ht="13.5">
      <c r="A68" s="48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50"/>
      <c r="O68" s="50"/>
      <c r="P68" s="50"/>
      <c r="Q68" s="50"/>
      <c r="R68" s="50"/>
      <c r="S68" s="50"/>
      <c r="T68" s="274">
        <f>IF(T66&gt;N56,"","等値換算厚エラー")</f>
      </c>
      <c r="U68" s="274"/>
      <c r="V68" s="274"/>
      <c r="W68" s="274"/>
      <c r="X68" s="274"/>
      <c r="Y68" s="274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5"/>
      <c r="AN68" s="161" t="s">
        <v>145</v>
      </c>
      <c r="AO68" s="162"/>
      <c r="AP68" s="162"/>
      <c r="AQ68" s="162"/>
      <c r="AR68" s="162"/>
      <c r="AS68" s="162"/>
      <c r="AT68" s="162"/>
      <c r="AU68" s="162"/>
      <c r="AV68" s="163"/>
      <c r="AW68" s="164">
        <v>0.45</v>
      </c>
      <c r="AX68" s="165"/>
      <c r="AY68" s="166"/>
      <c r="BA68" s="161" t="s">
        <v>138</v>
      </c>
      <c r="BB68" s="162"/>
      <c r="BC68" s="162"/>
      <c r="BD68" s="162"/>
      <c r="BE68" s="162"/>
      <c r="BF68" s="162"/>
      <c r="BG68" s="162"/>
      <c r="BH68" s="162"/>
      <c r="BI68" s="163"/>
      <c r="BJ68" s="164">
        <v>0.2</v>
      </c>
      <c r="BK68" s="165"/>
      <c r="BL68" s="166"/>
    </row>
    <row r="69" spans="1:64" s="4" customFormat="1" ht="13.5">
      <c r="A69" s="48"/>
      <c r="B69" s="61" t="s">
        <v>123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50"/>
      <c r="O69" s="50"/>
      <c r="P69" s="50"/>
      <c r="Q69" s="50"/>
      <c r="R69" s="50"/>
      <c r="S69" s="50"/>
      <c r="T69" s="51"/>
      <c r="U69" s="51"/>
      <c r="V69" s="51"/>
      <c r="W69" s="51"/>
      <c r="X69" s="51"/>
      <c r="Y69" s="51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5"/>
      <c r="AN69" s="161" t="s">
        <v>153</v>
      </c>
      <c r="AO69" s="162"/>
      <c r="AP69" s="162"/>
      <c r="AQ69" s="162"/>
      <c r="AR69" s="162"/>
      <c r="AS69" s="162"/>
      <c r="AT69" s="162"/>
      <c r="AU69" s="162"/>
      <c r="AV69" s="163"/>
      <c r="AW69" s="164">
        <v>0.35</v>
      </c>
      <c r="AX69" s="165"/>
      <c r="AY69" s="166"/>
      <c r="BA69" s="161" t="s">
        <v>142</v>
      </c>
      <c r="BB69" s="162"/>
      <c r="BC69" s="162"/>
      <c r="BD69" s="162"/>
      <c r="BE69" s="162"/>
      <c r="BF69" s="162"/>
      <c r="BG69" s="162"/>
      <c r="BH69" s="162"/>
      <c r="BI69" s="163"/>
      <c r="BJ69" s="164">
        <v>0.25</v>
      </c>
      <c r="BK69" s="165"/>
      <c r="BL69" s="166"/>
    </row>
    <row r="70" spans="1:64" s="4" customFormat="1" ht="13.5">
      <c r="A70" s="48"/>
      <c r="B70" s="61" t="s">
        <v>124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50"/>
      <c r="O70" s="50"/>
      <c r="P70" s="50"/>
      <c r="Q70" s="50"/>
      <c r="R70" s="50"/>
      <c r="S70" s="50"/>
      <c r="T70" s="51"/>
      <c r="U70" s="51"/>
      <c r="V70" s="51"/>
      <c r="W70" s="51"/>
      <c r="X70" s="51"/>
      <c r="Y70" s="51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5"/>
      <c r="AN70" s="161" t="s">
        <v>154</v>
      </c>
      <c r="AO70" s="162"/>
      <c r="AP70" s="162"/>
      <c r="AQ70" s="162"/>
      <c r="AR70" s="162"/>
      <c r="AS70" s="162"/>
      <c r="AT70" s="162"/>
      <c r="AU70" s="162"/>
      <c r="AV70" s="163"/>
      <c r="AW70" s="164">
        <v>0.35</v>
      </c>
      <c r="AX70" s="165"/>
      <c r="AY70" s="166"/>
      <c r="BA70" s="161" t="s">
        <v>143</v>
      </c>
      <c r="BB70" s="162"/>
      <c r="BC70" s="162"/>
      <c r="BD70" s="162"/>
      <c r="BE70" s="162"/>
      <c r="BF70" s="162"/>
      <c r="BG70" s="162"/>
      <c r="BH70" s="162"/>
      <c r="BI70" s="163"/>
      <c r="BJ70" s="164">
        <v>0.2</v>
      </c>
      <c r="BK70" s="165"/>
      <c r="BL70" s="166"/>
    </row>
    <row r="71" spans="1:64" ht="13.5">
      <c r="A71" s="80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81"/>
      <c r="AN71" s="161" t="s">
        <v>155</v>
      </c>
      <c r="AO71" s="162"/>
      <c r="AP71" s="162"/>
      <c r="AQ71" s="162"/>
      <c r="AR71" s="162"/>
      <c r="AS71" s="162"/>
      <c r="AT71" s="162"/>
      <c r="AU71" s="162"/>
      <c r="AV71" s="163"/>
      <c r="AW71" s="164">
        <v>0.55</v>
      </c>
      <c r="AX71" s="165"/>
      <c r="AY71" s="166"/>
      <c r="BA71" s="161" t="s">
        <v>146</v>
      </c>
      <c r="BB71" s="162"/>
      <c r="BC71" s="162"/>
      <c r="BD71" s="162"/>
      <c r="BE71" s="162"/>
      <c r="BF71" s="162"/>
      <c r="BG71" s="162"/>
      <c r="BH71" s="162"/>
      <c r="BI71" s="163"/>
      <c r="BJ71" s="164">
        <v>0.25</v>
      </c>
      <c r="BK71" s="165"/>
      <c r="BL71" s="166"/>
    </row>
    <row r="72" spans="53:64" ht="13.5">
      <c r="BA72" s="161" t="s">
        <v>147</v>
      </c>
      <c r="BB72" s="162"/>
      <c r="BC72" s="162"/>
      <c r="BD72" s="162"/>
      <c r="BE72" s="162"/>
      <c r="BF72" s="162"/>
      <c r="BG72" s="162"/>
      <c r="BH72" s="162"/>
      <c r="BI72" s="163"/>
      <c r="BJ72" s="164">
        <v>0.2</v>
      </c>
      <c r="BK72" s="165"/>
      <c r="BL72" s="166"/>
    </row>
    <row r="73" spans="53:64" ht="13.5">
      <c r="BA73" s="161" t="s">
        <v>144</v>
      </c>
      <c r="BB73" s="162"/>
      <c r="BC73" s="162"/>
      <c r="BD73" s="162"/>
      <c r="BE73" s="162"/>
      <c r="BF73" s="162"/>
      <c r="BG73" s="162"/>
      <c r="BH73" s="162"/>
      <c r="BI73" s="163"/>
      <c r="BJ73" s="164">
        <v>0.25</v>
      </c>
      <c r="BK73" s="165"/>
      <c r="BL73" s="166"/>
    </row>
    <row r="74" spans="53:64" ht="13.5">
      <c r="BA74" s="161" t="s">
        <v>145</v>
      </c>
      <c r="BB74" s="162"/>
      <c r="BC74" s="162"/>
      <c r="BD74" s="162"/>
      <c r="BE74" s="162"/>
      <c r="BF74" s="162"/>
      <c r="BG74" s="162"/>
      <c r="BH74" s="162"/>
      <c r="BI74" s="163"/>
      <c r="BJ74" s="164">
        <v>0.25</v>
      </c>
      <c r="BK74" s="165"/>
      <c r="BL74" s="166"/>
    </row>
  </sheetData>
  <sheetProtection password="C6BB" sheet="1" objects="1" scenarios="1"/>
  <mergeCells count="255">
    <mergeCell ref="BJ36:BL36"/>
    <mergeCell ref="BJ37:BL37"/>
    <mergeCell ref="X23:Z23"/>
    <mergeCell ref="AA22:AK22"/>
    <mergeCell ref="AA23:AK23"/>
    <mergeCell ref="BA33:BI34"/>
    <mergeCell ref="AH37:AJ37"/>
    <mergeCell ref="AH36:AJ36"/>
    <mergeCell ref="AN36:AV36"/>
    <mergeCell ref="AN37:AV37"/>
    <mergeCell ref="AW36:AY36"/>
    <mergeCell ref="AW35:AY35"/>
    <mergeCell ref="BA35:BI35"/>
    <mergeCell ref="BA36:BI36"/>
    <mergeCell ref="X25:AK26"/>
    <mergeCell ref="BO20:BQ20"/>
    <mergeCell ref="AN33:AV34"/>
    <mergeCell ref="AW33:AY34"/>
    <mergeCell ref="BO21:BQ21"/>
    <mergeCell ref="BO22:BQ22"/>
    <mergeCell ref="AN35:AV35"/>
    <mergeCell ref="BJ33:BL34"/>
    <mergeCell ref="BJ35:BL35"/>
    <mergeCell ref="BJ62:BL63"/>
    <mergeCell ref="AW37:AY37"/>
    <mergeCell ref="AW38:AY38"/>
    <mergeCell ref="AW39:AY39"/>
    <mergeCell ref="AW40:AY40"/>
    <mergeCell ref="AW41:AY41"/>
    <mergeCell ref="BJ38:BL38"/>
    <mergeCell ref="AD52:AK52"/>
    <mergeCell ref="AA48:AE49"/>
    <mergeCell ref="AF48:AK49"/>
    <mergeCell ref="AN41:AV41"/>
    <mergeCell ref="AF42:AH42"/>
    <mergeCell ref="AI42:AK42"/>
    <mergeCell ref="AT42:AW42"/>
    <mergeCell ref="AN42:AS42"/>
    <mergeCell ref="AR48:AY48"/>
    <mergeCell ref="AR51:AY51"/>
    <mergeCell ref="AN49:AQ49"/>
    <mergeCell ref="AR47:AY47"/>
    <mergeCell ref="BA37:BI37"/>
    <mergeCell ref="AZ45:BE45"/>
    <mergeCell ref="S50:T50"/>
    <mergeCell ref="S48:S49"/>
    <mergeCell ref="T48:U48"/>
    <mergeCell ref="AR49:AY49"/>
    <mergeCell ref="AZ49:BE49"/>
    <mergeCell ref="AN40:AV40"/>
    <mergeCell ref="V48:V49"/>
    <mergeCell ref="I44:K44"/>
    <mergeCell ref="I33:K33"/>
    <mergeCell ref="I40:V40"/>
    <mergeCell ref="T45:V45"/>
    <mergeCell ref="T49:U49"/>
    <mergeCell ref="I38:Y38"/>
    <mergeCell ref="I39:Y39"/>
    <mergeCell ref="I31:K31"/>
    <mergeCell ref="T68:Y68"/>
    <mergeCell ref="W47:Y47"/>
    <mergeCell ref="T46:V46"/>
    <mergeCell ref="R52:T52"/>
    <mergeCell ref="N51:R51"/>
    <mergeCell ref="T47:V47"/>
    <mergeCell ref="Q50:R50"/>
    <mergeCell ref="G57:K58"/>
    <mergeCell ref="G56:I56"/>
    <mergeCell ref="AN56:AQ56"/>
    <mergeCell ref="AR56:AY56"/>
    <mergeCell ref="AN57:AQ57"/>
    <mergeCell ref="AR57:AY57"/>
    <mergeCell ref="AN58:AQ58"/>
    <mergeCell ref="AN59:AQ59"/>
    <mergeCell ref="AR58:AY58"/>
    <mergeCell ref="BA70:BI70"/>
    <mergeCell ref="AZ59:BE59"/>
    <mergeCell ref="BA71:BI71"/>
    <mergeCell ref="BA68:BI68"/>
    <mergeCell ref="BA62:BI63"/>
    <mergeCell ref="AZ58:BE58"/>
    <mergeCell ref="BA64:BI64"/>
    <mergeCell ref="AZ60:BE60"/>
    <mergeCell ref="BA65:BI65"/>
    <mergeCell ref="BA66:BI66"/>
    <mergeCell ref="BA69:BI69"/>
    <mergeCell ref="I50:P50"/>
    <mergeCell ref="I45:N45"/>
    <mergeCell ref="J48:N49"/>
    <mergeCell ref="O52:Q52"/>
    <mergeCell ref="I52:K52"/>
    <mergeCell ref="I51:M51"/>
    <mergeCell ref="X52:Z52"/>
    <mergeCell ref="AA52:AC52"/>
    <mergeCell ref="AN62:AV63"/>
    <mergeCell ref="B50:H50"/>
    <mergeCell ref="L52:N52"/>
    <mergeCell ref="P48:R49"/>
    <mergeCell ref="O45:R45"/>
    <mergeCell ref="O48:O49"/>
    <mergeCell ref="AZ57:BE57"/>
    <mergeCell ref="AZ56:BE56"/>
    <mergeCell ref="L56:M57"/>
    <mergeCell ref="N56:P57"/>
    <mergeCell ref="D56:F57"/>
    <mergeCell ref="J55:K56"/>
    <mergeCell ref="I54:T54"/>
    <mergeCell ref="B51:H51"/>
    <mergeCell ref="B53:H53"/>
    <mergeCell ref="I53:Q53"/>
    <mergeCell ref="B52:H52"/>
    <mergeCell ref="B60:M60"/>
    <mergeCell ref="N60:S60"/>
    <mergeCell ref="T60:Y60"/>
    <mergeCell ref="AR59:AY59"/>
    <mergeCell ref="Z61:AK61"/>
    <mergeCell ref="Z60:AK60"/>
    <mergeCell ref="AN60:AQ60"/>
    <mergeCell ref="AR60:AY60"/>
    <mergeCell ref="B62:E62"/>
    <mergeCell ref="F62:M62"/>
    <mergeCell ref="N62:S62"/>
    <mergeCell ref="T62:Y62"/>
    <mergeCell ref="B61:E61"/>
    <mergeCell ref="F61:M61"/>
    <mergeCell ref="N61:S61"/>
    <mergeCell ref="T61:Y61"/>
    <mergeCell ref="T67:Y67"/>
    <mergeCell ref="Z67:AK67"/>
    <mergeCell ref="T65:Y65"/>
    <mergeCell ref="Z65:AK65"/>
    <mergeCell ref="T66:Y66"/>
    <mergeCell ref="Z66:AK66"/>
    <mergeCell ref="B65:E65"/>
    <mergeCell ref="F65:M65"/>
    <mergeCell ref="N65:S65"/>
    <mergeCell ref="F64:M64"/>
    <mergeCell ref="N64:S64"/>
    <mergeCell ref="F63:M63"/>
    <mergeCell ref="N63:S63"/>
    <mergeCell ref="B41:H41"/>
    <mergeCell ref="I41:K41"/>
    <mergeCell ref="L41:M41"/>
    <mergeCell ref="S45:S47"/>
    <mergeCell ref="I46:N47"/>
    <mergeCell ref="B67:M67"/>
    <mergeCell ref="N67:S67"/>
    <mergeCell ref="B66:M66"/>
    <mergeCell ref="N66:S66"/>
    <mergeCell ref="B63:E64"/>
    <mergeCell ref="B42:H44"/>
    <mergeCell ref="I43:K43"/>
    <mergeCell ref="AN46:AQ46"/>
    <mergeCell ref="AN47:AQ47"/>
    <mergeCell ref="B45:H45"/>
    <mergeCell ref="B48:H49"/>
    <mergeCell ref="I42:K42"/>
    <mergeCell ref="AG45:AJ45"/>
    <mergeCell ref="Z47:AJ47"/>
    <mergeCell ref="B46:H47"/>
    <mergeCell ref="Z64:AK64"/>
    <mergeCell ref="Z62:AK62"/>
    <mergeCell ref="W48:Y49"/>
    <mergeCell ref="Z48:Z49"/>
    <mergeCell ref="X53:AK53"/>
    <mergeCell ref="T63:Y63"/>
    <mergeCell ref="Z63:AK63"/>
    <mergeCell ref="T64:Y64"/>
    <mergeCell ref="U52:W52"/>
    <mergeCell ref="U50:V50"/>
    <mergeCell ref="AN52:AQ52"/>
    <mergeCell ref="AR52:AY52"/>
    <mergeCell ref="AZ52:BE52"/>
    <mergeCell ref="AR50:AY50"/>
    <mergeCell ref="AZ50:BE50"/>
    <mergeCell ref="AN50:AQ50"/>
    <mergeCell ref="AN51:AQ51"/>
    <mergeCell ref="AZ51:BE51"/>
    <mergeCell ref="AN38:AV38"/>
    <mergeCell ref="AZ48:BE48"/>
    <mergeCell ref="AN48:AQ48"/>
    <mergeCell ref="AR45:AY45"/>
    <mergeCell ref="AR46:AY46"/>
    <mergeCell ref="AN45:AQ45"/>
    <mergeCell ref="AZ46:BE46"/>
    <mergeCell ref="AZ47:BE47"/>
    <mergeCell ref="C32:H32"/>
    <mergeCell ref="I37:S37"/>
    <mergeCell ref="U36:AF36"/>
    <mergeCell ref="U37:AF37"/>
    <mergeCell ref="I36:S36"/>
    <mergeCell ref="Z38:AK38"/>
    <mergeCell ref="B37:H37"/>
    <mergeCell ref="I32:K32"/>
    <mergeCell ref="Z39:AK39"/>
    <mergeCell ref="BA38:BI38"/>
    <mergeCell ref="AN39:AV39"/>
    <mergeCell ref="A16:E16"/>
    <mergeCell ref="F16:AL16"/>
    <mergeCell ref="A17:E17"/>
    <mergeCell ref="F17:AL17"/>
    <mergeCell ref="C31:H31"/>
    <mergeCell ref="B30:H30"/>
    <mergeCell ref="I29:K29"/>
    <mergeCell ref="B28:H28"/>
    <mergeCell ref="I28:K28"/>
    <mergeCell ref="L28:M28"/>
    <mergeCell ref="A18:E18"/>
    <mergeCell ref="F18:AL18"/>
    <mergeCell ref="Q21:R21"/>
    <mergeCell ref="B21:H24"/>
    <mergeCell ref="I22:K22"/>
    <mergeCell ref="I23:K23"/>
    <mergeCell ref="I24:K24"/>
    <mergeCell ref="X24:AF24"/>
    <mergeCell ref="L20:R20"/>
    <mergeCell ref="X22:Z22"/>
    <mergeCell ref="B29:H29"/>
    <mergeCell ref="C33:H33"/>
    <mergeCell ref="BJ67:BL67"/>
    <mergeCell ref="M21:N21"/>
    <mergeCell ref="I21:K21"/>
    <mergeCell ref="I25:U25"/>
    <mergeCell ref="B36:H36"/>
    <mergeCell ref="BJ68:BL68"/>
    <mergeCell ref="AW66:AY66"/>
    <mergeCell ref="AW62:AY63"/>
    <mergeCell ref="AN67:AV67"/>
    <mergeCell ref="AW67:AY67"/>
    <mergeCell ref="AN68:AV68"/>
    <mergeCell ref="AW68:AY68"/>
    <mergeCell ref="BA67:BI67"/>
    <mergeCell ref="BJ69:BL69"/>
    <mergeCell ref="BJ70:BL70"/>
    <mergeCell ref="AN64:AV64"/>
    <mergeCell ref="AN65:AV65"/>
    <mergeCell ref="AN66:AV66"/>
    <mergeCell ref="BJ64:BL64"/>
    <mergeCell ref="BJ65:BL65"/>
    <mergeCell ref="BJ66:BL66"/>
    <mergeCell ref="AW64:AY64"/>
    <mergeCell ref="AW65:AY65"/>
    <mergeCell ref="BA73:BI73"/>
    <mergeCell ref="BA74:BI74"/>
    <mergeCell ref="BJ71:BL71"/>
    <mergeCell ref="BJ72:BL72"/>
    <mergeCell ref="BJ73:BL73"/>
    <mergeCell ref="BJ74:BL74"/>
    <mergeCell ref="BA72:BI72"/>
    <mergeCell ref="AN69:AV69"/>
    <mergeCell ref="AW69:AY69"/>
    <mergeCell ref="AN70:AV70"/>
    <mergeCell ref="AW70:AY70"/>
    <mergeCell ref="AN71:AV71"/>
    <mergeCell ref="AW71:AY71"/>
  </mergeCells>
  <conditionalFormatting sqref="T68:Y68">
    <cfRule type="expression" priority="1" dxfId="0" stopIfTrue="1">
      <formula>$T$66&lt;$N$56</formula>
    </cfRule>
  </conditionalFormatting>
  <conditionalFormatting sqref="I25:U25">
    <cfRule type="cellIs" priority="2" dxfId="0" operator="notEqual" stopIfTrue="1">
      <formula>""</formula>
    </cfRule>
  </conditionalFormatting>
  <conditionalFormatting sqref="L20:R20 I40:V40 I54:T54 X24:X25 Y24:AF24 X53:AK53 I38:AK39">
    <cfRule type="cellIs" priority="3" dxfId="0" operator="notEqual" stopIfTrue="1">
      <formula>""</formula>
    </cfRule>
  </conditionalFormatting>
  <dataValidations count="5">
    <dataValidation type="list" allowBlank="1" showInputMessage="1" showErrorMessage="1" sqref="F65:M65">
      <formula1>$BA$64:$BA$74</formula1>
    </dataValidation>
    <dataValidation type="list" allowBlank="1" showInputMessage="1" showErrorMessage="1" sqref="F63:M64">
      <formula1>$AN$64:$AN$71</formula1>
    </dataValidation>
    <dataValidation type="list" allowBlank="1" showInputMessage="1" showErrorMessage="1" sqref="I36:S36">
      <formula1>$AN$35:$AN$41</formula1>
    </dataValidation>
    <dataValidation type="list" allowBlank="1" showInputMessage="1" showErrorMessage="1" sqref="I37:S37">
      <formula1>$BA$35:$BA$38</formula1>
    </dataValidation>
    <dataValidation type="list" allowBlank="1" showInputMessage="1" showErrorMessage="1" sqref="I21:K24 U52:W52 O52:Q52 T45:V47 X22:Z23 I42:K44 I52:K52">
      <formula1>$BO$21:$BO$22</formula1>
    </dataValidation>
  </dataValidations>
  <printOptions horizontalCentered="1"/>
  <pageMargins left="0.7874015748031497" right="0.7874015748031497" top="0.99" bottom="0.91" header="0.74" footer="0.7"/>
  <pageSetup blackAndWhite="1" fitToHeight="1" fitToWidth="1" horizontalDpi="600" verticalDpi="600" orientation="portrait" paperSize="9" r:id="rId2"/>
  <headerFooter alignWithMargins="0">
    <oddHeader>&amp;C&amp;16&amp;U舗装設計の計算チェックシート</oddHeader>
    <oddFooter>&amp;C&amp;"Century,標準"&amp;10 81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道路建設課</dc:creator>
  <cp:keywords/>
  <dc:description/>
  <cp:lastModifiedBy>片岡　義人</cp:lastModifiedBy>
  <cp:lastPrinted>2010-12-09T04:31:36Z</cp:lastPrinted>
  <dcterms:created xsi:type="dcterms:W3CDTF">2008-01-22T00:38:56Z</dcterms:created>
  <dcterms:modified xsi:type="dcterms:W3CDTF">2018-01-12T06:45:41Z</dcterms:modified>
  <cp:category/>
  <cp:version/>
  <cp:contentType/>
  <cp:contentStatus/>
</cp:coreProperties>
</file>